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1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12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3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14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5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16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18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9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20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1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22.xml" ContentType="application/vnd.openxmlformats-officedocument.drawing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23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drawings/drawing24.xml" ContentType="application/vnd.openxmlformats-officedocument.drawing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workbookProtection workbookPassword="C55E" lockStructure="1"/>
  <bookViews>
    <workbookView xWindow="0" yWindow="0" windowWidth="16380" windowHeight="8190" firstSheet="2" activeTab="3"/>
  </bookViews>
  <sheets>
    <sheet name="Report" sheetId="1" r:id="rId1"/>
    <sheet name="9" sheetId="2" state="hidden" r:id="rId2"/>
    <sheet name="TableContents" sheetId="3" r:id="rId3"/>
    <sheet name="StudentInfo" sheetId="4" r:id="rId4"/>
    <sheet name="DateTime" sheetId="5" r:id="rId5"/>
    <sheet name="Criteria" sheetId="6" r:id="rId6"/>
    <sheet name="Calendar" sheetId="7" r:id="rId7"/>
    <sheet name="PaperForm" sheetId="8" r:id="rId8"/>
    <sheet name="DATA1" sheetId="9" r:id="rId9"/>
    <sheet name="DATA2" sheetId="10" r:id="rId10"/>
    <sheet name="DATA3" sheetId="11" r:id="rId11"/>
    <sheet name="DATA4" sheetId="12" r:id="rId12"/>
    <sheet name="DATA5" sheetId="13" r:id="rId13"/>
    <sheet name="DATA6" sheetId="14" r:id="rId14"/>
    <sheet name="DATA7" sheetId="15" r:id="rId15"/>
    <sheet name="DATA8" sheetId="16" r:id="rId16"/>
    <sheet name="DATA9" sheetId="17" r:id="rId17"/>
    <sheet name="DATA10" sheetId="18" r:id="rId18"/>
    <sheet name="DATA11" sheetId="19" r:id="rId19"/>
    <sheet name="DATA12" sheetId="20" r:id="rId20"/>
    <sheet name="DATA13" sheetId="21" r:id="rId21"/>
    <sheet name="DATA14" sheetId="22" r:id="rId22"/>
    <sheet name="DATA15" sheetId="23" r:id="rId23"/>
  </sheets>
  <definedNames>
    <definedName name="Context">'9'!$GP$1:$GP$21</definedName>
    <definedName name="Gender">'9'!$Z$1:$Z$3</definedName>
    <definedName name="Grade">'9'!$AB$1:$AB$15</definedName>
    <definedName name="_xlnm.Print_Area" localSheetId="6">Calendar!$F$6:$O$12</definedName>
    <definedName name="_xlnm.Print_Area" localSheetId="5">Criteria!$E$5:$AE$19</definedName>
    <definedName name="_xlnm.Print_Area" localSheetId="4">DateTime!$L$4:$AG$24</definedName>
    <definedName name="_xlnm.Print_Area" localSheetId="7">PaperForm!$A$1:$AI$43</definedName>
    <definedName name="_xlnm.Print_Area" localSheetId="0">Report!$A$1:$AI$135</definedName>
    <definedName name="_xlnm.Print_Area" localSheetId="3">StudentInfo!$A$1:$I$18</definedName>
    <definedName name="_xlnm.Print_Area" localSheetId="2">TableContents!$A$1:$AC$28</definedName>
  </definedNames>
  <calcPr calcId="145621"/>
</workbook>
</file>

<file path=xl/calcChain.xml><?xml version="1.0" encoding="utf-8"?>
<calcChain xmlns="http://schemas.openxmlformats.org/spreadsheetml/2006/main">
  <c r="DK95" i="2" l="1"/>
  <c r="DK94" i="2"/>
  <c r="DK93" i="2"/>
  <c r="GP2" i="2" l="1"/>
  <c r="GU2" i="2"/>
  <c r="GY2" i="2"/>
  <c r="R10" i="11" s="1"/>
  <c r="HC2" i="2"/>
  <c r="HG2" i="2"/>
  <c r="AB9" i="9" s="1"/>
  <c r="E3" i="2"/>
  <c r="GP3" i="2"/>
  <c r="GU3" i="2"/>
  <c r="GY3" i="2"/>
  <c r="R16" i="9" s="1"/>
  <c r="HC3" i="2"/>
  <c r="HG3" i="2"/>
  <c r="AB12" i="9" s="1"/>
  <c r="HJ3" i="2"/>
  <c r="HK3" i="2"/>
  <c r="AI4" i="2"/>
  <c r="AI6" i="2" s="1"/>
  <c r="AI8" i="2" s="1"/>
  <c r="F8" i="7" s="1"/>
  <c r="F7" i="7" s="1"/>
  <c r="GP4" i="2"/>
  <c r="H12" i="9" s="1"/>
  <c r="GU4" i="2"/>
  <c r="GY4" i="2"/>
  <c r="R12" i="9" s="1"/>
  <c r="HC4" i="2"/>
  <c r="W10" i="9" s="1"/>
  <c r="HG4" i="2"/>
  <c r="AB27" i="9" s="1"/>
  <c r="GP5" i="2"/>
  <c r="GU5" i="2"/>
  <c r="M15" i="9" s="1"/>
  <c r="HC5" i="2"/>
  <c r="GP6" i="2"/>
  <c r="H24" i="9" s="1"/>
  <c r="GU6" i="2"/>
  <c r="HC6" i="2"/>
  <c r="GP7" i="2"/>
  <c r="GU7" i="2"/>
  <c r="M11" i="21" s="1"/>
  <c r="HC7" i="2"/>
  <c r="GP8" i="2"/>
  <c r="GU8" i="2"/>
  <c r="HC8" i="2"/>
  <c r="W14" i="20" s="1"/>
  <c r="GP9" i="2"/>
  <c r="GU9" i="2"/>
  <c r="M13" i="20" s="1"/>
  <c r="HC9" i="2"/>
  <c r="GP10" i="2"/>
  <c r="GU10" i="2"/>
  <c r="HC10" i="2"/>
  <c r="W15" i="22" s="1"/>
  <c r="GP11" i="2"/>
  <c r="GU11" i="2"/>
  <c r="HC11" i="2"/>
  <c r="GP12" i="2"/>
  <c r="H14" i="22" s="1"/>
  <c r="GU12" i="2"/>
  <c r="HC12" i="2"/>
  <c r="GP13" i="2"/>
  <c r="GU13" i="2"/>
  <c r="HC13" i="2"/>
  <c r="GP14" i="2"/>
  <c r="GU14" i="2"/>
  <c r="HC14" i="2"/>
  <c r="GP15" i="2"/>
  <c r="GU15" i="2"/>
  <c r="HC15" i="2"/>
  <c r="GP16" i="2"/>
  <c r="GU16" i="2"/>
  <c r="HC16" i="2"/>
  <c r="GP17" i="2"/>
  <c r="GU17" i="2"/>
  <c r="HC17" i="2"/>
  <c r="GP18" i="2"/>
  <c r="GU18" i="2"/>
  <c r="HC18" i="2"/>
  <c r="GP19" i="2"/>
  <c r="GU19" i="2"/>
  <c r="HC19" i="2"/>
  <c r="GP20" i="2"/>
  <c r="GU20" i="2"/>
  <c r="HC20" i="2"/>
  <c r="GP21" i="2"/>
  <c r="GU21" i="2"/>
  <c r="HC21" i="2"/>
  <c r="GP22" i="2"/>
  <c r="GU22" i="2"/>
  <c r="HC22" i="2"/>
  <c r="AK29" i="2"/>
  <c r="A37" i="2"/>
  <c r="Y37" i="2"/>
  <c r="A38" i="2"/>
  <c r="A50" i="2" s="1"/>
  <c r="Y38" i="2"/>
  <c r="A40" i="2"/>
  <c r="Y40" i="2"/>
  <c r="AB40" i="2"/>
  <c r="AB41" i="2" s="1"/>
  <c r="DA40" i="2"/>
  <c r="DC40" i="2"/>
  <c r="DF40" i="2"/>
  <c r="DH40" i="2"/>
  <c r="DJ40" i="2"/>
  <c r="DK40" i="2"/>
  <c r="DM40" i="2"/>
  <c r="DN40" i="2"/>
  <c r="DO40" i="2"/>
  <c r="DQ40" i="2"/>
  <c r="DR40" i="2"/>
  <c r="DT40" i="2"/>
  <c r="DV40" i="2"/>
  <c r="DW40" i="2"/>
  <c r="DX40" i="2"/>
  <c r="DY40" i="2"/>
  <c r="DZ40" i="2"/>
  <c r="EB40" i="2"/>
  <c r="EE40" i="2"/>
  <c r="EH40" i="2"/>
  <c r="EK40" i="2"/>
  <c r="EN40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AV41" i="2"/>
  <c r="CZ41" i="2"/>
  <c r="DD41" i="2"/>
  <c r="DE41" i="2"/>
  <c r="DG41" i="2"/>
  <c r="DH41" i="2"/>
  <c r="DI41" i="2"/>
  <c r="DK41" i="2"/>
  <c r="DL41" i="2"/>
  <c r="DM41" i="2"/>
  <c r="DO41" i="2"/>
  <c r="DP41" i="2"/>
  <c r="DS41" i="2"/>
  <c r="DT41" i="2"/>
  <c r="DU41" i="2"/>
  <c r="DW41" i="2"/>
  <c r="DX41" i="2"/>
  <c r="DY41" i="2"/>
  <c r="DZ41" i="2"/>
  <c r="EA41" i="2"/>
  <c r="EB41" i="2"/>
  <c r="ED41" i="2"/>
  <c r="EG41" i="2"/>
  <c r="EK41" i="2"/>
  <c r="EM41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AV43" i="2"/>
  <c r="CZ42" i="2"/>
  <c r="DD42" i="2"/>
  <c r="DG42" i="2"/>
  <c r="DH42" i="2"/>
  <c r="DJ42" i="2"/>
  <c r="DK42" i="2"/>
  <c r="DM42" i="2"/>
  <c r="DN42" i="2"/>
  <c r="DP42" i="2"/>
  <c r="DQ42" i="2"/>
  <c r="DR42" i="2"/>
  <c r="DT42" i="2"/>
  <c r="DU42" i="2"/>
  <c r="DW42" i="2"/>
  <c r="DX42" i="2"/>
  <c r="DY42" i="2"/>
  <c r="DZ42" i="2"/>
  <c r="EA42" i="2"/>
  <c r="EB42" i="2"/>
  <c r="ED42" i="2"/>
  <c r="EE42" i="2"/>
  <c r="EG42" i="2"/>
  <c r="EJ42" i="2"/>
  <c r="EM42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CX43" i="2"/>
  <c r="DA43" i="2"/>
  <c r="DC43" i="2"/>
  <c r="DD43" i="2"/>
  <c r="DF43" i="2"/>
  <c r="DG43" i="2"/>
  <c r="DH43" i="2"/>
  <c r="DJ43" i="2"/>
  <c r="DK43" i="2"/>
  <c r="DL43" i="2"/>
  <c r="DN43" i="2"/>
  <c r="DP43" i="2"/>
  <c r="DQ43" i="2"/>
  <c r="DS43" i="2"/>
  <c r="DT43" i="2"/>
  <c r="DV43" i="2"/>
  <c r="DW43" i="2"/>
  <c r="DX43" i="2"/>
  <c r="DY43" i="2"/>
  <c r="DZ43" i="2"/>
  <c r="EA43" i="2"/>
  <c r="EB43" i="2"/>
  <c r="EE43" i="2"/>
  <c r="EH43" i="2"/>
  <c r="EK43" i="2"/>
  <c r="EM43" i="2"/>
  <c r="EN43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AV44" i="2"/>
  <c r="AV45" i="2" s="1"/>
  <c r="CZ44" i="2"/>
  <c r="DA44" i="2"/>
  <c r="DC44" i="2"/>
  <c r="DD44" i="2"/>
  <c r="DF44" i="2"/>
  <c r="DG44" i="2"/>
  <c r="DH44" i="2"/>
  <c r="DI44" i="2"/>
  <c r="DJ44" i="2"/>
  <c r="DK44" i="2"/>
  <c r="DM44" i="2"/>
  <c r="DN44" i="2"/>
  <c r="DO44" i="2"/>
  <c r="DQ44" i="2"/>
  <c r="DS44" i="2"/>
  <c r="DT44" i="2"/>
  <c r="DV44" i="2"/>
  <c r="DW44" i="2"/>
  <c r="DX44" i="2"/>
  <c r="DY44" i="2"/>
  <c r="DZ44" i="2"/>
  <c r="EA44" i="2"/>
  <c r="EB44" i="2"/>
  <c r="EE44" i="2"/>
  <c r="EH44" i="2"/>
  <c r="EK44" i="2"/>
  <c r="EM44" i="2"/>
  <c r="EN44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CZ45" i="2"/>
  <c r="DA45" i="2"/>
  <c r="DC45" i="2"/>
  <c r="DD45" i="2"/>
  <c r="DF45" i="2"/>
  <c r="DG45" i="2"/>
  <c r="DH45" i="2"/>
  <c r="DI45" i="2"/>
  <c r="DJ45" i="2"/>
  <c r="DK45" i="2"/>
  <c r="DM45" i="2"/>
  <c r="DN45" i="2"/>
  <c r="DO45" i="2"/>
  <c r="DP45" i="2"/>
  <c r="DS45" i="2"/>
  <c r="DT45" i="2"/>
  <c r="DV45" i="2"/>
  <c r="DW45" i="2"/>
  <c r="DX45" i="2"/>
  <c r="DY45" i="2"/>
  <c r="DZ45" i="2"/>
  <c r="EA45" i="2"/>
  <c r="EC45" i="2"/>
  <c r="ED45" i="2"/>
  <c r="EG45" i="2"/>
  <c r="EH45" i="2"/>
  <c r="EJ45" i="2"/>
  <c r="EM45" i="2"/>
  <c r="EN45" i="2"/>
  <c r="CW46" i="2"/>
  <c r="CZ46" i="2"/>
  <c r="DA46" i="2"/>
  <c r="DC46" i="2"/>
  <c r="DD46" i="2"/>
  <c r="DF46" i="2"/>
  <c r="DG46" i="2"/>
  <c r="DH46" i="2"/>
  <c r="DI46" i="2"/>
  <c r="DJ46" i="2"/>
  <c r="DK46" i="2"/>
  <c r="DL46" i="2"/>
  <c r="DM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E46" i="2"/>
  <c r="EG46" i="2"/>
  <c r="EH46" i="2"/>
  <c r="EJ46" i="2"/>
  <c r="EK46" i="2"/>
  <c r="EM46" i="2"/>
  <c r="EN46" i="2"/>
  <c r="CW47" i="2"/>
  <c r="CY47" i="2"/>
  <c r="CZ47" i="2"/>
  <c r="DA47" i="2"/>
  <c r="DC47" i="2"/>
  <c r="DD47" i="2"/>
  <c r="DF47" i="2"/>
  <c r="DG47" i="2"/>
  <c r="DH47" i="2"/>
  <c r="DI47" i="2"/>
  <c r="DJ47" i="2"/>
  <c r="DK47" i="2"/>
  <c r="DM47" i="2"/>
  <c r="DN47" i="2"/>
  <c r="DO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E47" i="2"/>
  <c r="EG47" i="2"/>
  <c r="EH47" i="2"/>
  <c r="EJ47" i="2"/>
  <c r="EK47" i="2"/>
  <c r="EL47" i="2"/>
  <c r="EM47" i="2"/>
  <c r="EN47" i="2"/>
  <c r="CW48" i="2"/>
  <c r="CZ48" i="2"/>
  <c r="DA48" i="2"/>
  <c r="DC48" i="2"/>
  <c r="DD48" i="2"/>
  <c r="DF48" i="2"/>
  <c r="DG48" i="2"/>
  <c r="DH48" i="2"/>
  <c r="DI48" i="2"/>
  <c r="DJ48" i="2"/>
  <c r="DK48" i="2"/>
  <c r="DL48" i="2"/>
  <c r="DM48" i="2"/>
  <c r="DN48" i="2"/>
  <c r="DO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D48" i="2"/>
  <c r="EE48" i="2"/>
  <c r="EF48" i="2"/>
  <c r="EG48" i="2"/>
  <c r="EH48" i="2"/>
  <c r="EI48" i="2"/>
  <c r="EJ48" i="2"/>
  <c r="EK48" i="2"/>
  <c r="EL48" i="2"/>
  <c r="EM48" i="2"/>
  <c r="EN48" i="2"/>
  <c r="A49" i="2"/>
  <c r="Y49" i="2"/>
  <c r="AB50" i="2"/>
  <c r="CW49" i="2"/>
  <c r="CX49" i="2"/>
  <c r="CZ49" i="2"/>
  <c r="DA49" i="2"/>
  <c r="DC49" i="2"/>
  <c r="DD49" i="2"/>
  <c r="DF49" i="2"/>
  <c r="DG49" i="2"/>
  <c r="DH49" i="2"/>
  <c r="DI49" i="2"/>
  <c r="DJ49" i="2"/>
  <c r="DK49" i="2"/>
  <c r="DL49" i="2"/>
  <c r="DM49" i="2"/>
  <c r="DN49" i="2"/>
  <c r="DO49" i="2"/>
  <c r="DP49" i="2"/>
  <c r="DR49" i="2"/>
  <c r="DS49" i="2"/>
  <c r="DT49" i="2"/>
  <c r="DU49" i="2"/>
  <c r="DV49" i="2"/>
  <c r="DW49" i="2"/>
  <c r="DX49" i="2"/>
  <c r="DY49" i="2"/>
  <c r="DZ49" i="2"/>
  <c r="EA49" i="2"/>
  <c r="EB49" i="2"/>
  <c r="ED49" i="2"/>
  <c r="EE49" i="2"/>
  <c r="EF49" i="2"/>
  <c r="EG49" i="2"/>
  <c r="EH49" i="2"/>
  <c r="EI49" i="2"/>
  <c r="EJ49" i="2"/>
  <c r="EK49" i="2"/>
  <c r="EL49" i="2"/>
  <c r="EM49" i="2"/>
  <c r="EN49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AV50" i="2"/>
  <c r="CW50" i="2"/>
  <c r="CZ50" i="2"/>
  <c r="DA50" i="2"/>
  <c r="DC50" i="2"/>
  <c r="DD50" i="2"/>
  <c r="DF50" i="2"/>
  <c r="DG50" i="2"/>
  <c r="DH50" i="2"/>
  <c r="DI50" i="2"/>
  <c r="DJ50" i="2"/>
  <c r="DK50" i="2"/>
  <c r="DL50" i="2"/>
  <c r="DM50" i="2"/>
  <c r="DN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D50" i="2"/>
  <c r="EE50" i="2"/>
  <c r="EF50" i="2"/>
  <c r="EG50" i="2"/>
  <c r="EH50" i="2"/>
  <c r="EI50" i="2"/>
  <c r="EJ50" i="2"/>
  <c r="EK50" i="2"/>
  <c r="EL50" i="2"/>
  <c r="EM50" i="2"/>
  <c r="EN50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AV52" i="2"/>
  <c r="CW51" i="2"/>
  <c r="CX51" i="2"/>
  <c r="CZ51" i="2"/>
  <c r="DA51" i="2"/>
  <c r="DC51" i="2"/>
  <c r="DD51" i="2"/>
  <c r="DF51" i="2"/>
  <c r="DG51" i="2"/>
  <c r="DH51" i="2"/>
  <c r="DI51" i="2"/>
  <c r="DJ51" i="2"/>
  <c r="DK51" i="2"/>
  <c r="DL51" i="2"/>
  <c r="DM51" i="2"/>
  <c r="DN51" i="2"/>
  <c r="DO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CX52" i="2"/>
  <c r="CZ52" i="2"/>
  <c r="DA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CW53" i="2"/>
  <c r="CX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AV54" i="2"/>
  <c r="CW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CW55" i="2"/>
  <c r="CX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CW56" i="2"/>
  <c r="CX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CW57" i="2"/>
  <c r="CX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57" i="2"/>
  <c r="EH57" i="2"/>
  <c r="EI57" i="2"/>
  <c r="EJ57" i="2"/>
  <c r="EK57" i="2"/>
  <c r="EL57" i="2"/>
  <c r="EM57" i="2"/>
  <c r="EN57" i="2"/>
  <c r="EO57" i="2"/>
  <c r="A58" i="2"/>
  <c r="Y58" i="2"/>
  <c r="AB58" i="2"/>
  <c r="AB59" i="2" s="1"/>
  <c r="AV58" i="2"/>
  <c r="AV59" i="2" s="1"/>
  <c r="CW58" i="2"/>
  <c r="CX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CW59" i="2"/>
  <c r="CX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AV60" i="2"/>
  <c r="AV61" i="2" s="1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AV62" i="2"/>
  <c r="AV63" i="2" s="1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A67" i="2"/>
  <c r="Y67" i="2"/>
  <c r="AB68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EG67" i="2"/>
  <c r="EH67" i="2"/>
  <c r="EI67" i="2"/>
  <c r="EJ67" i="2"/>
  <c r="EK67" i="2"/>
  <c r="EL67" i="2"/>
  <c r="EM67" i="2"/>
  <c r="EN67" i="2"/>
  <c r="EO67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A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AV69" i="2"/>
  <c r="AV70" i="2" s="1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EI70" i="2"/>
  <c r="EJ70" i="2"/>
  <c r="EK70" i="2"/>
  <c r="EL70" i="2"/>
  <c r="EM70" i="2"/>
  <c r="EN70" i="2"/>
  <c r="EO70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AV71" i="2"/>
  <c r="AV72" i="2" s="1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EG71" i="2"/>
  <c r="EH71" i="2"/>
  <c r="EI71" i="2"/>
  <c r="EJ71" i="2"/>
  <c r="EK71" i="2"/>
  <c r="EL71" i="2"/>
  <c r="EM71" i="2"/>
  <c r="EN71" i="2"/>
  <c r="EO71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EG72" i="2"/>
  <c r="EH72" i="2"/>
  <c r="EI72" i="2"/>
  <c r="EJ72" i="2"/>
  <c r="EK72" i="2"/>
  <c r="EL72" i="2"/>
  <c r="EM72" i="2"/>
  <c r="EN72" i="2"/>
  <c r="EO72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EG73" i="2"/>
  <c r="EH73" i="2"/>
  <c r="EI73" i="2"/>
  <c r="EJ73" i="2"/>
  <c r="EK73" i="2"/>
  <c r="EL73" i="2"/>
  <c r="EM73" i="2"/>
  <c r="EN73" i="2"/>
  <c r="EO73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EI74" i="2"/>
  <c r="EJ74" i="2"/>
  <c r="EK74" i="2"/>
  <c r="EL74" i="2"/>
  <c r="EM74" i="2"/>
  <c r="EN74" i="2"/>
  <c r="EO74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EG75" i="2"/>
  <c r="EH75" i="2"/>
  <c r="EI75" i="2"/>
  <c r="EJ75" i="2"/>
  <c r="EK75" i="2"/>
  <c r="EL75" i="2"/>
  <c r="EM75" i="2"/>
  <c r="EN75" i="2"/>
  <c r="EO75" i="2"/>
  <c r="A76" i="2"/>
  <c r="Y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EG76" i="2"/>
  <c r="EH76" i="2"/>
  <c r="EI76" i="2"/>
  <c r="EJ76" i="2"/>
  <c r="EK76" i="2"/>
  <c r="EL76" i="2"/>
  <c r="EM76" i="2"/>
  <c r="EN76" i="2"/>
  <c r="EO76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A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EG77" i="2"/>
  <c r="EH77" i="2"/>
  <c r="EI77" i="2"/>
  <c r="EJ77" i="2"/>
  <c r="EK77" i="2"/>
  <c r="EL77" i="2"/>
  <c r="EM77" i="2"/>
  <c r="EN77" i="2"/>
  <c r="EO77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AV78" i="2"/>
  <c r="AV79" i="2" s="1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Q79" i="2"/>
  <c r="DR79" i="2"/>
  <c r="DS79" i="2"/>
  <c r="DT79" i="2"/>
  <c r="DU79" i="2"/>
  <c r="DV79" i="2"/>
  <c r="DW79" i="2"/>
  <c r="DX79" i="2"/>
  <c r="DY79" i="2"/>
  <c r="DZ79" i="2"/>
  <c r="EA79" i="2"/>
  <c r="EB79" i="2"/>
  <c r="EC79" i="2"/>
  <c r="ED79" i="2"/>
  <c r="EE79" i="2"/>
  <c r="EF79" i="2"/>
  <c r="EG79" i="2"/>
  <c r="EH79" i="2"/>
  <c r="EI79" i="2"/>
  <c r="EJ79" i="2"/>
  <c r="EK79" i="2"/>
  <c r="EL79" i="2"/>
  <c r="EM79" i="2"/>
  <c r="EN79" i="2"/>
  <c r="EO79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AV80" i="2"/>
  <c r="AV81" i="2" s="1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A85" i="2"/>
  <c r="Y85" i="2"/>
  <c r="AB85" i="2"/>
  <c r="AB86" i="2" s="1"/>
  <c r="A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A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AV87" i="2"/>
  <c r="AV88" i="2" s="1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EG87" i="2"/>
  <c r="EH87" i="2"/>
  <c r="EI87" i="2"/>
  <c r="EJ87" i="2"/>
  <c r="EK87" i="2"/>
  <c r="EL87" i="2"/>
  <c r="EM87" i="2"/>
  <c r="EN87" i="2"/>
  <c r="EO87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AV90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A94" i="2"/>
  <c r="Y94" i="2"/>
  <c r="AB94" i="2"/>
  <c r="AB95" i="2" s="1"/>
  <c r="AV94" i="2"/>
  <c r="AV95" i="2" s="1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AV96" i="2"/>
  <c r="AV97" i="2" s="1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AV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A103" i="2"/>
  <c r="Y103" i="2"/>
  <c r="AB103" i="2"/>
  <c r="AB104" i="2" s="1"/>
  <c r="AV103" i="2"/>
  <c r="AV104" i="2" s="1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AV105" i="2"/>
  <c r="AV106" i="2" s="1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AV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A112" i="2"/>
  <c r="Y112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AB113" i="2"/>
  <c r="AV113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AV114" i="2"/>
  <c r="AV115" i="2" s="1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AV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A121" i="2"/>
  <c r="Y121" i="2"/>
  <c r="AB121" i="2"/>
  <c r="AV121" i="2"/>
  <c r="AV122" i="2" s="1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AB122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AV123" i="2"/>
  <c r="AV124" i="2" s="1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AV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A130" i="2"/>
  <c r="Y130" i="2"/>
  <c r="AB130" i="2"/>
  <c r="AB131" i="2" s="1"/>
  <c r="AV130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AV131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AV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AV134" i="2"/>
  <c r="AV135" i="2" s="1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A139" i="2"/>
  <c r="Y139" i="2"/>
  <c r="AB139" i="2"/>
  <c r="AV139" i="2"/>
  <c r="AV140" i="2" s="1"/>
  <c r="A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AB140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AV141" i="2"/>
  <c r="AV142" i="2" s="1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AV143" i="2"/>
  <c r="AV144" i="2" s="1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A148" i="2"/>
  <c r="Y148" i="2"/>
  <c r="AV148" i="2"/>
  <c r="AV149" i="2" s="1"/>
  <c r="A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AB149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AV150" i="2"/>
  <c r="AV151" i="2" s="1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AV152" i="2"/>
  <c r="AV153" i="2" s="1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A157" i="2"/>
  <c r="Y157" i="2"/>
  <c r="AB157" i="2"/>
  <c r="AB158" i="2" s="1"/>
  <c r="AV157" i="2"/>
  <c r="AV158" i="2" s="1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AV159" i="2"/>
  <c r="AV160" i="2" s="1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AV161" i="2"/>
  <c r="AV162" i="2" s="1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A166" i="2"/>
  <c r="Y166" i="2"/>
  <c r="AB166" i="2"/>
  <c r="AB167" i="2" s="1"/>
  <c r="AV166" i="2"/>
  <c r="AV167" i="2" s="1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AV168" i="2"/>
  <c r="AV169" i="2" s="1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AV170" i="2"/>
  <c r="AV171" i="2" s="1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A184" i="2"/>
  <c r="Y184" i="2"/>
  <c r="A185" i="2"/>
  <c r="Y185" i="2"/>
  <c r="A186" i="2"/>
  <c r="Y186" i="2"/>
  <c r="A187" i="2"/>
  <c r="Y187" i="2"/>
  <c r="A188" i="2"/>
  <c r="Y188" i="2"/>
  <c r="A189" i="2"/>
  <c r="Y189" i="2"/>
  <c r="A190" i="2"/>
  <c r="Y190" i="2"/>
  <c r="A191" i="2"/>
  <c r="Y191" i="2"/>
  <c r="A192" i="2"/>
  <c r="Y192" i="2"/>
  <c r="A193" i="2"/>
  <c r="Y193" i="2"/>
  <c r="A194" i="2"/>
  <c r="Y194" i="2"/>
  <c r="A195" i="2"/>
  <c r="Y195" i="2"/>
  <c r="A196" i="2"/>
  <c r="Y196" i="2"/>
  <c r="A197" i="2"/>
  <c r="Y197" i="2"/>
  <c r="A198" i="2"/>
  <c r="Y198" i="2"/>
  <c r="A199" i="2"/>
  <c r="Y199" i="2"/>
  <c r="A200" i="2"/>
  <c r="Y200" i="2"/>
  <c r="A201" i="2"/>
  <c r="Y201" i="2"/>
  <c r="A202" i="2"/>
  <c r="Y202" i="2"/>
  <c r="A203" i="2"/>
  <c r="Y203" i="2"/>
  <c r="A204" i="2"/>
  <c r="Y204" i="2"/>
  <c r="A205" i="2"/>
  <c r="Y205" i="2"/>
  <c r="A206" i="2"/>
  <c r="Y206" i="2"/>
  <c r="A207" i="2"/>
  <c r="Y207" i="2"/>
  <c r="AC218" i="2"/>
  <c r="AF218" i="2" s="1"/>
  <c r="AC219" i="2"/>
  <c r="AF219" i="2" s="1"/>
  <c r="U222" i="2"/>
  <c r="V222" i="2"/>
  <c r="W222" i="2"/>
  <c r="X222" i="2"/>
  <c r="AH222" i="2"/>
  <c r="AI222" i="2"/>
  <c r="AJ222" i="2"/>
  <c r="AN222" i="2" s="1"/>
  <c r="AK222" i="2"/>
  <c r="AL222" i="2"/>
  <c r="U223" i="2"/>
  <c r="V223" i="2"/>
  <c r="W223" i="2"/>
  <c r="X223" i="2"/>
  <c r="AH223" i="2"/>
  <c r="AI223" i="2"/>
  <c r="AJ223" i="2"/>
  <c r="AK223" i="2"/>
  <c r="AL223" i="2"/>
  <c r="U224" i="2"/>
  <c r="V224" i="2"/>
  <c r="W224" i="2"/>
  <c r="X224" i="2"/>
  <c r="AH224" i="2"/>
  <c r="AI224" i="2"/>
  <c r="AJ224" i="2"/>
  <c r="AK224" i="2"/>
  <c r="AL224" i="2"/>
  <c r="U225" i="2"/>
  <c r="V225" i="2"/>
  <c r="W225" i="2"/>
  <c r="X225" i="2"/>
  <c r="AH225" i="2"/>
  <c r="AI225" i="2"/>
  <c r="AJ225" i="2"/>
  <c r="AK225" i="2"/>
  <c r="AL225" i="2"/>
  <c r="U226" i="2"/>
  <c r="V226" i="2"/>
  <c r="W226" i="2"/>
  <c r="X226" i="2"/>
  <c r="AH226" i="2"/>
  <c r="AI226" i="2"/>
  <c r="AJ226" i="2"/>
  <c r="AK226" i="2"/>
  <c r="AL226" i="2"/>
  <c r="U227" i="2"/>
  <c r="V227" i="2"/>
  <c r="W227" i="2"/>
  <c r="X227" i="2"/>
  <c r="AH227" i="2"/>
  <c r="AI227" i="2"/>
  <c r="AJ227" i="2"/>
  <c r="AK227" i="2"/>
  <c r="AL227" i="2"/>
  <c r="U228" i="2"/>
  <c r="D228" i="2" s="1"/>
  <c r="H228" i="2" s="1"/>
  <c r="K228" i="2" s="1"/>
  <c r="N228" i="2" s="1"/>
  <c r="Q228" i="2" s="1"/>
  <c r="V228" i="2"/>
  <c r="W228" i="2"/>
  <c r="E228" i="2" s="1"/>
  <c r="X228" i="2"/>
  <c r="AH228" i="2"/>
  <c r="AI228" i="2"/>
  <c r="AJ228" i="2"/>
  <c r="AK228" i="2"/>
  <c r="AL228" i="2"/>
  <c r="U229" i="2"/>
  <c r="V229" i="2"/>
  <c r="W229" i="2"/>
  <c r="X229" i="2"/>
  <c r="AH229" i="2"/>
  <c r="AI229" i="2"/>
  <c r="AJ229" i="2"/>
  <c r="AK229" i="2"/>
  <c r="AL229" i="2"/>
  <c r="U230" i="2"/>
  <c r="D230" i="2" s="1"/>
  <c r="V230" i="2"/>
  <c r="W230" i="2"/>
  <c r="E230" i="2" s="1"/>
  <c r="X230" i="2"/>
  <c r="AH230" i="2"/>
  <c r="AI230" i="2"/>
  <c r="AJ230" i="2"/>
  <c r="AK230" i="2"/>
  <c r="AL230" i="2"/>
  <c r="U231" i="2"/>
  <c r="V231" i="2"/>
  <c r="W231" i="2"/>
  <c r="X231" i="2"/>
  <c r="AH231" i="2"/>
  <c r="AI231" i="2"/>
  <c r="AJ231" i="2"/>
  <c r="AK231" i="2"/>
  <c r="AL231" i="2"/>
  <c r="U232" i="2"/>
  <c r="D232" i="2" s="1"/>
  <c r="V232" i="2"/>
  <c r="W232" i="2"/>
  <c r="E232" i="2" s="1"/>
  <c r="X232" i="2"/>
  <c r="AH232" i="2"/>
  <c r="AI232" i="2"/>
  <c r="AJ232" i="2"/>
  <c r="AK232" i="2"/>
  <c r="AL232" i="2"/>
  <c r="U233" i="2"/>
  <c r="V233" i="2"/>
  <c r="W233" i="2"/>
  <c r="X233" i="2"/>
  <c r="AH233" i="2"/>
  <c r="AI233" i="2"/>
  <c r="AJ233" i="2"/>
  <c r="AK233" i="2"/>
  <c r="AL233" i="2"/>
  <c r="U234" i="2"/>
  <c r="D234" i="2" s="1"/>
  <c r="V234" i="2"/>
  <c r="W234" i="2"/>
  <c r="E234" i="2" s="1"/>
  <c r="X234" i="2"/>
  <c r="AH234" i="2"/>
  <c r="AI234" i="2"/>
  <c r="AJ234" i="2"/>
  <c r="AX234" i="2" s="1"/>
  <c r="AK234" i="2"/>
  <c r="AL234" i="2"/>
  <c r="U235" i="2"/>
  <c r="V235" i="2"/>
  <c r="W235" i="2"/>
  <c r="X235" i="2"/>
  <c r="AH235" i="2"/>
  <c r="AI235" i="2"/>
  <c r="AJ235" i="2"/>
  <c r="AN235" i="2" s="1"/>
  <c r="AK235" i="2"/>
  <c r="AL235" i="2"/>
  <c r="U236" i="2"/>
  <c r="D236" i="2" s="1"/>
  <c r="V236" i="2"/>
  <c r="W236" i="2"/>
  <c r="E236" i="2" s="1"/>
  <c r="X236" i="2"/>
  <c r="AH236" i="2"/>
  <c r="AI236" i="2"/>
  <c r="AJ236" i="2"/>
  <c r="AK236" i="2"/>
  <c r="AL236" i="2"/>
  <c r="U237" i="2"/>
  <c r="V237" i="2"/>
  <c r="W237" i="2"/>
  <c r="X237" i="2"/>
  <c r="E237" i="2" s="1"/>
  <c r="AH237" i="2"/>
  <c r="AI237" i="2"/>
  <c r="AJ237" i="2"/>
  <c r="AN237" i="2" s="1"/>
  <c r="AK237" i="2"/>
  <c r="AL237" i="2"/>
  <c r="U238" i="2"/>
  <c r="D238" i="2" s="1"/>
  <c r="V238" i="2"/>
  <c r="W238" i="2"/>
  <c r="E238" i="2" s="1"/>
  <c r="X238" i="2"/>
  <c r="AH238" i="2"/>
  <c r="AI238" i="2"/>
  <c r="AJ238" i="2"/>
  <c r="AX238" i="2" s="1"/>
  <c r="AK238" i="2"/>
  <c r="AL238" i="2"/>
  <c r="U239" i="2"/>
  <c r="V239" i="2"/>
  <c r="W239" i="2"/>
  <c r="X239" i="2"/>
  <c r="AH239" i="2"/>
  <c r="AI239" i="2"/>
  <c r="AJ239" i="2"/>
  <c r="AN239" i="2" s="1"/>
  <c r="AK239" i="2"/>
  <c r="AL239" i="2"/>
  <c r="U240" i="2"/>
  <c r="D240" i="2" s="1"/>
  <c r="V240" i="2"/>
  <c r="W240" i="2"/>
  <c r="E240" i="2" s="1"/>
  <c r="X240" i="2"/>
  <c r="AH240" i="2"/>
  <c r="AI240" i="2"/>
  <c r="AJ240" i="2"/>
  <c r="AX240" i="2" s="1"/>
  <c r="AK240" i="2"/>
  <c r="AL240" i="2"/>
  <c r="U241" i="2"/>
  <c r="V241" i="2"/>
  <c r="W241" i="2"/>
  <c r="X241" i="2"/>
  <c r="AH241" i="2"/>
  <c r="AI241" i="2"/>
  <c r="AJ241" i="2"/>
  <c r="AN241" i="2" s="1"/>
  <c r="AK241" i="2"/>
  <c r="AL241" i="2"/>
  <c r="D242" i="2"/>
  <c r="E242" i="2"/>
  <c r="U242" i="2"/>
  <c r="V242" i="2"/>
  <c r="W242" i="2"/>
  <c r="X242" i="2"/>
  <c r="AH242" i="2"/>
  <c r="AI242" i="2"/>
  <c r="AJ242" i="2"/>
  <c r="AX242" i="2" s="1"/>
  <c r="AK242" i="2"/>
  <c r="AL242" i="2"/>
  <c r="D243" i="2"/>
  <c r="E243" i="2"/>
  <c r="U243" i="2"/>
  <c r="V243" i="2"/>
  <c r="W243" i="2"/>
  <c r="X243" i="2"/>
  <c r="AH243" i="2"/>
  <c r="AI243" i="2"/>
  <c r="AJ243" i="2"/>
  <c r="AN243" i="2" s="1"/>
  <c r="AK243" i="2"/>
  <c r="AL243" i="2"/>
  <c r="D244" i="2"/>
  <c r="E244" i="2"/>
  <c r="U244" i="2"/>
  <c r="V244" i="2"/>
  <c r="W244" i="2"/>
  <c r="X244" i="2"/>
  <c r="AH244" i="2"/>
  <c r="AI244" i="2"/>
  <c r="AJ244" i="2"/>
  <c r="AX244" i="2" s="1"/>
  <c r="AK244" i="2"/>
  <c r="AL244" i="2"/>
  <c r="D245" i="2"/>
  <c r="AC245" i="2" s="1"/>
  <c r="AX47" i="2" s="1"/>
  <c r="E245" i="2"/>
  <c r="U245" i="2"/>
  <c r="V245" i="2"/>
  <c r="W245" i="2"/>
  <c r="X245" i="2"/>
  <c r="AH245" i="2"/>
  <c r="AI245" i="2"/>
  <c r="AJ245" i="2"/>
  <c r="AN245" i="2" s="1"/>
  <c r="AK245" i="2"/>
  <c r="AL245" i="2"/>
  <c r="D246" i="2"/>
  <c r="E246" i="2"/>
  <c r="U246" i="2"/>
  <c r="V246" i="2"/>
  <c r="W246" i="2"/>
  <c r="X246" i="2"/>
  <c r="AH246" i="2"/>
  <c r="AI246" i="2"/>
  <c r="AJ246" i="2"/>
  <c r="AX246" i="2" s="1"/>
  <c r="AK246" i="2"/>
  <c r="AL246" i="2"/>
  <c r="D247" i="2"/>
  <c r="AC247" i="2" s="1"/>
  <c r="E247" i="2"/>
  <c r="U247" i="2"/>
  <c r="V247" i="2"/>
  <c r="W247" i="2"/>
  <c r="X247" i="2"/>
  <c r="AH247" i="2"/>
  <c r="AI247" i="2"/>
  <c r="AJ247" i="2"/>
  <c r="AX247" i="2" s="1"/>
  <c r="AK247" i="2"/>
  <c r="AL247" i="2"/>
  <c r="D248" i="2"/>
  <c r="AC248" i="2" s="1"/>
  <c r="E248" i="2"/>
  <c r="U248" i="2"/>
  <c r="V248" i="2"/>
  <c r="W248" i="2"/>
  <c r="X248" i="2"/>
  <c r="AH248" i="2"/>
  <c r="AI248" i="2"/>
  <c r="AJ248" i="2"/>
  <c r="AX248" i="2" s="1"/>
  <c r="AK248" i="2"/>
  <c r="AL248" i="2"/>
  <c r="D249" i="2"/>
  <c r="AC249" i="2" s="1"/>
  <c r="E249" i="2"/>
  <c r="U249" i="2"/>
  <c r="V249" i="2"/>
  <c r="W249" i="2"/>
  <c r="X249" i="2"/>
  <c r="AH249" i="2"/>
  <c r="AI249" i="2"/>
  <c r="AJ249" i="2"/>
  <c r="AX249" i="2" s="1"/>
  <c r="AK249" i="2"/>
  <c r="AL249" i="2"/>
  <c r="D250" i="2"/>
  <c r="AC250" i="2" s="1"/>
  <c r="E250" i="2"/>
  <c r="U250" i="2"/>
  <c r="V250" i="2"/>
  <c r="W250" i="2"/>
  <c r="X250" i="2"/>
  <c r="AH250" i="2"/>
  <c r="AI250" i="2"/>
  <c r="AJ250" i="2"/>
  <c r="AX250" i="2" s="1"/>
  <c r="AK250" i="2"/>
  <c r="AL250" i="2"/>
  <c r="D251" i="2"/>
  <c r="AC251" i="2" s="1"/>
  <c r="E251" i="2"/>
  <c r="U251" i="2"/>
  <c r="V251" i="2"/>
  <c r="W251" i="2"/>
  <c r="X251" i="2"/>
  <c r="AH251" i="2"/>
  <c r="AI251" i="2"/>
  <c r="AJ251" i="2"/>
  <c r="AX251" i="2" s="1"/>
  <c r="AK251" i="2"/>
  <c r="AL251" i="2"/>
  <c r="D252" i="2"/>
  <c r="AC252" i="2" s="1"/>
  <c r="E252" i="2"/>
  <c r="U252" i="2"/>
  <c r="V252" i="2"/>
  <c r="W252" i="2"/>
  <c r="X252" i="2"/>
  <c r="AH252" i="2"/>
  <c r="AI252" i="2"/>
  <c r="AJ252" i="2"/>
  <c r="AX252" i="2" s="1"/>
  <c r="AK252" i="2"/>
  <c r="AL252" i="2"/>
  <c r="D253" i="2"/>
  <c r="AC253" i="2" s="1"/>
  <c r="E253" i="2"/>
  <c r="U253" i="2"/>
  <c r="V253" i="2"/>
  <c r="W253" i="2"/>
  <c r="X253" i="2"/>
  <c r="AH253" i="2"/>
  <c r="AI253" i="2"/>
  <c r="AJ253" i="2"/>
  <c r="AX253" i="2" s="1"/>
  <c r="AK253" i="2"/>
  <c r="AL253" i="2"/>
  <c r="D254" i="2"/>
  <c r="AC254" i="2" s="1"/>
  <c r="E254" i="2"/>
  <c r="U254" i="2"/>
  <c r="V254" i="2"/>
  <c r="W254" i="2"/>
  <c r="X254" i="2"/>
  <c r="AH254" i="2"/>
  <c r="AI254" i="2"/>
  <c r="AJ254" i="2"/>
  <c r="AX254" i="2" s="1"/>
  <c r="AK254" i="2"/>
  <c r="AL254" i="2"/>
  <c r="D255" i="2"/>
  <c r="AC255" i="2" s="1"/>
  <c r="E255" i="2"/>
  <c r="U255" i="2"/>
  <c r="V255" i="2"/>
  <c r="W255" i="2"/>
  <c r="X255" i="2"/>
  <c r="AH255" i="2"/>
  <c r="AI255" i="2"/>
  <c r="AJ255" i="2"/>
  <c r="AX255" i="2" s="1"/>
  <c r="AK255" i="2"/>
  <c r="AL255" i="2"/>
  <c r="D256" i="2"/>
  <c r="AC256" i="2" s="1"/>
  <c r="E256" i="2"/>
  <c r="U256" i="2"/>
  <c r="V256" i="2"/>
  <c r="W256" i="2"/>
  <c r="X256" i="2"/>
  <c r="AH256" i="2"/>
  <c r="AI256" i="2"/>
  <c r="AJ256" i="2"/>
  <c r="AX256" i="2" s="1"/>
  <c r="AK256" i="2"/>
  <c r="AL256" i="2"/>
  <c r="D257" i="2"/>
  <c r="AC257" i="2" s="1"/>
  <c r="E257" i="2"/>
  <c r="U257" i="2"/>
  <c r="V257" i="2"/>
  <c r="W257" i="2"/>
  <c r="X257" i="2"/>
  <c r="AH257" i="2"/>
  <c r="AI257" i="2"/>
  <c r="AJ257" i="2"/>
  <c r="AX257" i="2" s="1"/>
  <c r="AK257" i="2"/>
  <c r="AL257" i="2"/>
  <c r="D258" i="2"/>
  <c r="AC258" i="2" s="1"/>
  <c r="E258" i="2"/>
  <c r="U258" i="2"/>
  <c r="V258" i="2"/>
  <c r="W258" i="2"/>
  <c r="X258" i="2"/>
  <c r="AH258" i="2"/>
  <c r="AI258" i="2"/>
  <c r="AJ258" i="2"/>
  <c r="AX258" i="2" s="1"/>
  <c r="AK258" i="2"/>
  <c r="AL258" i="2"/>
  <c r="D259" i="2"/>
  <c r="AC259" i="2" s="1"/>
  <c r="E259" i="2"/>
  <c r="U259" i="2"/>
  <c r="V259" i="2"/>
  <c r="W259" i="2"/>
  <c r="X259" i="2"/>
  <c r="AH259" i="2"/>
  <c r="AI259" i="2"/>
  <c r="AJ259" i="2"/>
  <c r="AX259" i="2" s="1"/>
  <c r="AK259" i="2"/>
  <c r="AL259" i="2"/>
  <c r="D260" i="2"/>
  <c r="AC260" i="2" s="1"/>
  <c r="E260" i="2"/>
  <c r="U260" i="2"/>
  <c r="V260" i="2"/>
  <c r="W260" i="2"/>
  <c r="X260" i="2"/>
  <c r="AH260" i="2"/>
  <c r="AI260" i="2"/>
  <c r="AJ260" i="2"/>
  <c r="AX260" i="2" s="1"/>
  <c r="AK260" i="2"/>
  <c r="AL260" i="2"/>
  <c r="D261" i="2"/>
  <c r="AC261" i="2" s="1"/>
  <c r="E261" i="2"/>
  <c r="U261" i="2"/>
  <c r="V261" i="2"/>
  <c r="W261" i="2"/>
  <c r="X261" i="2"/>
  <c r="AH261" i="2"/>
  <c r="AI261" i="2"/>
  <c r="AJ261" i="2"/>
  <c r="AX261" i="2" s="1"/>
  <c r="AK261" i="2"/>
  <c r="AL261" i="2"/>
  <c r="D262" i="2"/>
  <c r="AC262" i="2" s="1"/>
  <c r="E262" i="2"/>
  <c r="U262" i="2"/>
  <c r="V262" i="2"/>
  <c r="W262" i="2"/>
  <c r="X262" i="2"/>
  <c r="AH262" i="2"/>
  <c r="AI262" i="2"/>
  <c r="AJ262" i="2"/>
  <c r="AX262" i="2" s="1"/>
  <c r="AK262" i="2"/>
  <c r="AL262" i="2"/>
  <c r="D263" i="2"/>
  <c r="AC263" i="2" s="1"/>
  <c r="E263" i="2"/>
  <c r="U263" i="2"/>
  <c r="V263" i="2"/>
  <c r="W263" i="2"/>
  <c r="X263" i="2"/>
  <c r="AH263" i="2"/>
  <c r="AI263" i="2"/>
  <c r="AJ263" i="2"/>
  <c r="AX263" i="2" s="1"/>
  <c r="AK263" i="2"/>
  <c r="AL263" i="2"/>
  <c r="D264" i="2"/>
  <c r="AC264" i="2" s="1"/>
  <c r="E264" i="2"/>
  <c r="U264" i="2"/>
  <c r="V264" i="2"/>
  <c r="W264" i="2"/>
  <c r="X264" i="2"/>
  <c r="AH264" i="2"/>
  <c r="AI264" i="2"/>
  <c r="AJ264" i="2"/>
  <c r="AX264" i="2" s="1"/>
  <c r="AK264" i="2"/>
  <c r="AL264" i="2"/>
  <c r="D265" i="2"/>
  <c r="AC265" i="2" s="1"/>
  <c r="E265" i="2"/>
  <c r="U265" i="2"/>
  <c r="V265" i="2"/>
  <c r="W265" i="2"/>
  <c r="X265" i="2"/>
  <c r="AH265" i="2"/>
  <c r="AI265" i="2"/>
  <c r="AJ265" i="2"/>
  <c r="AX265" i="2" s="1"/>
  <c r="AK265" i="2"/>
  <c r="AL265" i="2"/>
  <c r="D266" i="2"/>
  <c r="AC266" i="2" s="1"/>
  <c r="E266" i="2"/>
  <c r="U266" i="2"/>
  <c r="V266" i="2"/>
  <c r="W266" i="2"/>
  <c r="X266" i="2"/>
  <c r="AH266" i="2"/>
  <c r="AI266" i="2"/>
  <c r="AJ266" i="2"/>
  <c r="AX266" i="2" s="1"/>
  <c r="AK266" i="2"/>
  <c r="AL266" i="2"/>
  <c r="D267" i="2"/>
  <c r="AC267" i="2" s="1"/>
  <c r="E267" i="2"/>
  <c r="U267" i="2"/>
  <c r="V267" i="2"/>
  <c r="W267" i="2"/>
  <c r="X267" i="2"/>
  <c r="AH267" i="2"/>
  <c r="AI267" i="2"/>
  <c r="AJ267" i="2"/>
  <c r="AX267" i="2" s="1"/>
  <c r="AK267" i="2"/>
  <c r="AL267" i="2"/>
  <c r="D268" i="2"/>
  <c r="AC268" i="2" s="1"/>
  <c r="E268" i="2"/>
  <c r="U268" i="2"/>
  <c r="V268" i="2"/>
  <c r="W268" i="2"/>
  <c r="X268" i="2"/>
  <c r="AH268" i="2"/>
  <c r="AI268" i="2"/>
  <c r="AJ268" i="2"/>
  <c r="AX268" i="2" s="1"/>
  <c r="AK268" i="2"/>
  <c r="AL268" i="2"/>
  <c r="D269" i="2"/>
  <c r="AC269" i="2" s="1"/>
  <c r="E269" i="2"/>
  <c r="U269" i="2"/>
  <c r="V269" i="2"/>
  <c r="W269" i="2"/>
  <c r="X269" i="2"/>
  <c r="AH269" i="2"/>
  <c r="AI269" i="2"/>
  <c r="AJ269" i="2"/>
  <c r="AX269" i="2" s="1"/>
  <c r="AK269" i="2"/>
  <c r="AL269" i="2"/>
  <c r="D270" i="2"/>
  <c r="AC270" i="2" s="1"/>
  <c r="E270" i="2"/>
  <c r="U270" i="2"/>
  <c r="V270" i="2"/>
  <c r="W270" i="2"/>
  <c r="X270" i="2"/>
  <c r="AH270" i="2"/>
  <c r="AI270" i="2"/>
  <c r="AJ270" i="2"/>
  <c r="AX270" i="2" s="1"/>
  <c r="AK270" i="2"/>
  <c r="AL270" i="2"/>
  <c r="D271" i="2"/>
  <c r="AC271" i="2" s="1"/>
  <c r="E271" i="2"/>
  <c r="U271" i="2"/>
  <c r="V271" i="2"/>
  <c r="W271" i="2"/>
  <c r="X271" i="2"/>
  <c r="AH271" i="2"/>
  <c r="AI271" i="2"/>
  <c r="AJ271" i="2"/>
  <c r="AX271" i="2" s="1"/>
  <c r="AK271" i="2"/>
  <c r="AL271" i="2"/>
  <c r="U272" i="2"/>
  <c r="V272" i="2"/>
  <c r="W272" i="2"/>
  <c r="X272" i="2"/>
  <c r="AH272" i="2"/>
  <c r="AI272" i="2"/>
  <c r="AJ272" i="2"/>
  <c r="AX272" i="2" s="1"/>
  <c r="AK272" i="2"/>
  <c r="AL272" i="2"/>
  <c r="U273" i="2"/>
  <c r="V273" i="2"/>
  <c r="W273" i="2"/>
  <c r="X273" i="2"/>
  <c r="AH273" i="2"/>
  <c r="AI273" i="2"/>
  <c r="AJ273" i="2"/>
  <c r="AK273" i="2"/>
  <c r="AL273" i="2"/>
  <c r="U274" i="2"/>
  <c r="V274" i="2"/>
  <c r="W274" i="2"/>
  <c r="X274" i="2"/>
  <c r="AH274" i="2"/>
  <c r="AI274" i="2"/>
  <c r="AJ274" i="2"/>
  <c r="AX274" i="2" s="1"/>
  <c r="AK274" i="2"/>
  <c r="AL274" i="2"/>
  <c r="U275" i="2"/>
  <c r="V275" i="2"/>
  <c r="W275" i="2"/>
  <c r="X275" i="2"/>
  <c r="AH275" i="2"/>
  <c r="AI275" i="2"/>
  <c r="AJ275" i="2"/>
  <c r="AX275" i="2" s="1"/>
  <c r="AK275" i="2"/>
  <c r="AL275" i="2"/>
  <c r="U276" i="2"/>
  <c r="D276" i="2" s="1"/>
  <c r="V276" i="2"/>
  <c r="W276" i="2"/>
  <c r="E276" i="2" s="1"/>
  <c r="X276" i="2"/>
  <c r="AH276" i="2"/>
  <c r="AI276" i="2"/>
  <c r="AJ276" i="2"/>
  <c r="AX276" i="2" s="1"/>
  <c r="AK276" i="2"/>
  <c r="AL276" i="2"/>
  <c r="U277" i="2"/>
  <c r="V277" i="2"/>
  <c r="W277" i="2"/>
  <c r="X277" i="2"/>
  <c r="AH277" i="2"/>
  <c r="AI277" i="2"/>
  <c r="AJ277" i="2"/>
  <c r="AX277" i="2" s="1"/>
  <c r="AK277" i="2"/>
  <c r="AL277" i="2"/>
  <c r="U278" i="2"/>
  <c r="D278" i="2" s="1"/>
  <c r="V278" i="2"/>
  <c r="W278" i="2"/>
  <c r="E278" i="2" s="1"/>
  <c r="X278" i="2"/>
  <c r="AH278" i="2"/>
  <c r="AI278" i="2"/>
  <c r="AJ278" i="2"/>
  <c r="AX278" i="2" s="1"/>
  <c r="AK278" i="2"/>
  <c r="AL278" i="2"/>
  <c r="U279" i="2"/>
  <c r="V279" i="2"/>
  <c r="W279" i="2"/>
  <c r="X279" i="2"/>
  <c r="AH279" i="2"/>
  <c r="AI279" i="2"/>
  <c r="AJ279" i="2"/>
  <c r="AK279" i="2"/>
  <c r="AL279" i="2"/>
  <c r="U280" i="2"/>
  <c r="D280" i="2" s="1"/>
  <c r="V280" i="2"/>
  <c r="W280" i="2"/>
  <c r="E280" i="2" s="1"/>
  <c r="X280" i="2"/>
  <c r="AH280" i="2"/>
  <c r="AI280" i="2"/>
  <c r="AJ280" i="2"/>
  <c r="AK280" i="2"/>
  <c r="AL280" i="2"/>
  <c r="U281" i="2"/>
  <c r="V281" i="2"/>
  <c r="W281" i="2"/>
  <c r="X281" i="2"/>
  <c r="AH281" i="2"/>
  <c r="AI281" i="2"/>
  <c r="AJ281" i="2"/>
  <c r="AK281" i="2"/>
  <c r="AL281" i="2"/>
  <c r="U282" i="2"/>
  <c r="D282" i="2" s="1"/>
  <c r="V282" i="2"/>
  <c r="W282" i="2"/>
  <c r="E282" i="2" s="1"/>
  <c r="X282" i="2"/>
  <c r="AH282" i="2"/>
  <c r="AI282" i="2"/>
  <c r="AJ282" i="2"/>
  <c r="AK282" i="2"/>
  <c r="AL282" i="2"/>
  <c r="U283" i="2"/>
  <c r="V283" i="2"/>
  <c r="W283" i="2"/>
  <c r="X283" i="2"/>
  <c r="AH283" i="2"/>
  <c r="AI283" i="2"/>
  <c r="AJ283" i="2"/>
  <c r="AK283" i="2"/>
  <c r="AL283" i="2"/>
  <c r="U284" i="2"/>
  <c r="D284" i="2" s="1"/>
  <c r="V284" i="2"/>
  <c r="W284" i="2"/>
  <c r="E284" i="2" s="1"/>
  <c r="X284" i="2"/>
  <c r="AH284" i="2"/>
  <c r="AI284" i="2"/>
  <c r="AJ284" i="2"/>
  <c r="AK284" i="2"/>
  <c r="AL284" i="2"/>
  <c r="D285" i="2"/>
  <c r="E285" i="2"/>
  <c r="U285" i="2"/>
  <c r="V285" i="2"/>
  <c r="W285" i="2"/>
  <c r="X285" i="2"/>
  <c r="AH285" i="2"/>
  <c r="AI285" i="2"/>
  <c r="AJ285" i="2"/>
  <c r="AK285" i="2"/>
  <c r="AL285" i="2"/>
  <c r="D286" i="2"/>
  <c r="E286" i="2"/>
  <c r="U286" i="2"/>
  <c r="V286" i="2"/>
  <c r="W286" i="2"/>
  <c r="X286" i="2"/>
  <c r="AH286" i="2"/>
  <c r="AI286" i="2"/>
  <c r="AJ286" i="2"/>
  <c r="AK286" i="2"/>
  <c r="AL286" i="2"/>
  <c r="D287" i="2"/>
  <c r="E287" i="2"/>
  <c r="U287" i="2"/>
  <c r="V287" i="2"/>
  <c r="W287" i="2"/>
  <c r="X287" i="2"/>
  <c r="AH287" i="2"/>
  <c r="AI287" i="2"/>
  <c r="AJ287" i="2"/>
  <c r="AK287" i="2"/>
  <c r="AL287" i="2"/>
  <c r="D288" i="2"/>
  <c r="E288" i="2"/>
  <c r="U288" i="2"/>
  <c r="V288" i="2"/>
  <c r="W288" i="2"/>
  <c r="X288" i="2"/>
  <c r="AH288" i="2"/>
  <c r="AI288" i="2"/>
  <c r="AJ288" i="2"/>
  <c r="AK288" i="2"/>
  <c r="AL288" i="2"/>
  <c r="D289" i="2"/>
  <c r="E289" i="2"/>
  <c r="U289" i="2"/>
  <c r="V289" i="2"/>
  <c r="W289" i="2"/>
  <c r="X289" i="2"/>
  <c r="AH289" i="2"/>
  <c r="AI289" i="2"/>
  <c r="AJ289" i="2"/>
  <c r="AK289" i="2"/>
  <c r="AL289" i="2"/>
  <c r="D290" i="2"/>
  <c r="E290" i="2"/>
  <c r="U290" i="2"/>
  <c r="V290" i="2"/>
  <c r="W290" i="2"/>
  <c r="X290" i="2"/>
  <c r="AH290" i="2"/>
  <c r="AI290" i="2"/>
  <c r="AJ290" i="2"/>
  <c r="AX290" i="2" s="1"/>
  <c r="AK290" i="2"/>
  <c r="AL290" i="2"/>
  <c r="D291" i="2"/>
  <c r="AC291" i="2" s="1"/>
  <c r="E291" i="2"/>
  <c r="U291" i="2"/>
  <c r="V291" i="2"/>
  <c r="W291" i="2"/>
  <c r="X291" i="2"/>
  <c r="AH291" i="2"/>
  <c r="AI291" i="2"/>
  <c r="AJ291" i="2"/>
  <c r="AX291" i="2" s="1"/>
  <c r="AK291" i="2"/>
  <c r="AL291" i="2"/>
  <c r="D292" i="2"/>
  <c r="AC292" i="2" s="1"/>
  <c r="E292" i="2"/>
  <c r="U292" i="2"/>
  <c r="V292" i="2"/>
  <c r="W292" i="2"/>
  <c r="X292" i="2"/>
  <c r="AH292" i="2"/>
  <c r="AI292" i="2"/>
  <c r="AJ292" i="2"/>
  <c r="AX292" i="2" s="1"/>
  <c r="AK292" i="2"/>
  <c r="AL292" i="2"/>
  <c r="D293" i="2"/>
  <c r="E293" i="2"/>
  <c r="U293" i="2"/>
  <c r="V293" i="2"/>
  <c r="W293" i="2"/>
  <c r="X293" i="2"/>
  <c r="AH293" i="2"/>
  <c r="AI293" i="2"/>
  <c r="AJ293" i="2"/>
  <c r="AX293" i="2" s="1"/>
  <c r="AK293" i="2"/>
  <c r="AL293" i="2"/>
  <c r="D294" i="2"/>
  <c r="E294" i="2"/>
  <c r="U294" i="2"/>
  <c r="V294" i="2"/>
  <c r="W294" i="2"/>
  <c r="X294" i="2"/>
  <c r="AH294" i="2"/>
  <c r="AI294" i="2"/>
  <c r="AJ294" i="2"/>
  <c r="AX294" i="2" s="1"/>
  <c r="AK294" i="2"/>
  <c r="AL294" i="2"/>
  <c r="D295" i="2"/>
  <c r="E295" i="2"/>
  <c r="U295" i="2"/>
  <c r="V295" i="2"/>
  <c r="W295" i="2"/>
  <c r="X295" i="2"/>
  <c r="AH295" i="2"/>
  <c r="AI295" i="2"/>
  <c r="AJ295" i="2"/>
  <c r="AX295" i="2" s="1"/>
  <c r="AK295" i="2"/>
  <c r="AL295" i="2"/>
  <c r="D296" i="2"/>
  <c r="E296" i="2"/>
  <c r="U296" i="2"/>
  <c r="V296" i="2"/>
  <c r="W296" i="2"/>
  <c r="X296" i="2"/>
  <c r="AH296" i="2"/>
  <c r="AI296" i="2"/>
  <c r="AJ296" i="2"/>
  <c r="AX296" i="2" s="1"/>
  <c r="AK296" i="2"/>
  <c r="AL296" i="2"/>
  <c r="D297" i="2"/>
  <c r="E297" i="2"/>
  <c r="U297" i="2"/>
  <c r="V297" i="2"/>
  <c r="W297" i="2"/>
  <c r="X297" i="2"/>
  <c r="AH297" i="2"/>
  <c r="AI297" i="2"/>
  <c r="AJ297" i="2"/>
  <c r="AX297" i="2" s="1"/>
  <c r="AK297" i="2"/>
  <c r="AL297" i="2"/>
  <c r="D298" i="2"/>
  <c r="E298" i="2"/>
  <c r="U298" i="2"/>
  <c r="V298" i="2"/>
  <c r="W298" i="2"/>
  <c r="X298" i="2"/>
  <c r="AH298" i="2"/>
  <c r="AI298" i="2"/>
  <c r="AJ298" i="2"/>
  <c r="AK298" i="2"/>
  <c r="AL298" i="2"/>
  <c r="D299" i="2"/>
  <c r="H299" i="2" s="1"/>
  <c r="K299" i="2" s="1"/>
  <c r="N299" i="2" s="1"/>
  <c r="Q299" i="2" s="1"/>
  <c r="E299" i="2"/>
  <c r="U299" i="2"/>
  <c r="V299" i="2"/>
  <c r="W299" i="2"/>
  <c r="X299" i="2"/>
  <c r="AH299" i="2"/>
  <c r="AI299" i="2"/>
  <c r="AJ299" i="2"/>
  <c r="AX299" i="2" s="1"/>
  <c r="AK299" i="2"/>
  <c r="AL299" i="2"/>
  <c r="D300" i="2"/>
  <c r="E300" i="2"/>
  <c r="U300" i="2"/>
  <c r="V300" i="2"/>
  <c r="W300" i="2"/>
  <c r="X300" i="2"/>
  <c r="AH300" i="2"/>
  <c r="AI300" i="2"/>
  <c r="AJ300" i="2"/>
  <c r="AX300" i="2" s="1"/>
  <c r="AK300" i="2"/>
  <c r="AL300" i="2"/>
  <c r="D301" i="2"/>
  <c r="AC301" i="2" s="1"/>
  <c r="E301" i="2"/>
  <c r="U301" i="2"/>
  <c r="V301" i="2"/>
  <c r="W301" i="2"/>
  <c r="X301" i="2"/>
  <c r="AH301" i="2"/>
  <c r="AI301" i="2"/>
  <c r="AJ301" i="2"/>
  <c r="AX301" i="2" s="1"/>
  <c r="AK301" i="2"/>
  <c r="AL301" i="2"/>
  <c r="D302" i="2"/>
  <c r="E302" i="2"/>
  <c r="U302" i="2"/>
  <c r="V302" i="2"/>
  <c r="W302" i="2"/>
  <c r="X302" i="2"/>
  <c r="AH302" i="2"/>
  <c r="AI302" i="2"/>
  <c r="AJ302" i="2"/>
  <c r="AN302" i="2" s="1"/>
  <c r="AK302" i="2"/>
  <c r="AL302" i="2"/>
  <c r="D303" i="2"/>
  <c r="E303" i="2"/>
  <c r="U303" i="2"/>
  <c r="V303" i="2"/>
  <c r="W303" i="2"/>
  <c r="X303" i="2"/>
  <c r="AH303" i="2"/>
  <c r="AI303" i="2"/>
  <c r="AJ303" i="2"/>
  <c r="AX303" i="2" s="1"/>
  <c r="AK303" i="2"/>
  <c r="AL303" i="2"/>
  <c r="D304" i="2"/>
  <c r="E304" i="2"/>
  <c r="U304" i="2"/>
  <c r="V304" i="2"/>
  <c r="W304" i="2"/>
  <c r="X304" i="2"/>
  <c r="AH304" i="2"/>
  <c r="AI304" i="2"/>
  <c r="AJ304" i="2"/>
  <c r="AX304" i="2" s="1"/>
  <c r="AK304" i="2"/>
  <c r="AL304" i="2"/>
  <c r="D305" i="2"/>
  <c r="E305" i="2"/>
  <c r="U305" i="2"/>
  <c r="V305" i="2"/>
  <c r="W305" i="2"/>
  <c r="X305" i="2"/>
  <c r="AH305" i="2"/>
  <c r="AI305" i="2"/>
  <c r="AJ305" i="2"/>
  <c r="AX305" i="2" s="1"/>
  <c r="AK305" i="2"/>
  <c r="AL305" i="2"/>
  <c r="D306" i="2"/>
  <c r="E306" i="2"/>
  <c r="U306" i="2"/>
  <c r="V306" i="2"/>
  <c r="W306" i="2"/>
  <c r="X306" i="2"/>
  <c r="AH306" i="2"/>
  <c r="AI306" i="2"/>
  <c r="AJ306" i="2"/>
  <c r="AX306" i="2" s="1"/>
  <c r="AK306" i="2"/>
  <c r="AL306" i="2"/>
  <c r="D307" i="2"/>
  <c r="E307" i="2"/>
  <c r="U307" i="2"/>
  <c r="V307" i="2"/>
  <c r="W307" i="2"/>
  <c r="X307" i="2"/>
  <c r="AH307" i="2"/>
  <c r="AI307" i="2"/>
  <c r="AJ307" i="2"/>
  <c r="AX307" i="2" s="1"/>
  <c r="AK307" i="2"/>
  <c r="AL307" i="2"/>
  <c r="D308" i="2"/>
  <c r="E308" i="2"/>
  <c r="U308" i="2"/>
  <c r="V308" i="2"/>
  <c r="W308" i="2"/>
  <c r="X308" i="2"/>
  <c r="AH308" i="2"/>
  <c r="AI308" i="2"/>
  <c r="AJ308" i="2"/>
  <c r="AX308" i="2" s="1"/>
  <c r="AK308" i="2"/>
  <c r="AL308" i="2"/>
  <c r="D309" i="2"/>
  <c r="E309" i="2"/>
  <c r="U309" i="2"/>
  <c r="V309" i="2"/>
  <c r="W309" i="2"/>
  <c r="X309" i="2"/>
  <c r="AH309" i="2"/>
  <c r="AI309" i="2"/>
  <c r="AJ309" i="2"/>
  <c r="AX309" i="2" s="1"/>
  <c r="AK309" i="2"/>
  <c r="AL309" i="2"/>
  <c r="D310" i="2"/>
  <c r="E310" i="2"/>
  <c r="U310" i="2"/>
  <c r="V310" i="2"/>
  <c r="W310" i="2"/>
  <c r="X310" i="2"/>
  <c r="AH310" i="2"/>
  <c r="AI310" i="2"/>
  <c r="AJ310" i="2"/>
  <c r="AX310" i="2" s="1"/>
  <c r="AK310" i="2"/>
  <c r="AL310" i="2"/>
  <c r="D311" i="2"/>
  <c r="E311" i="2"/>
  <c r="U311" i="2"/>
  <c r="V311" i="2"/>
  <c r="W311" i="2"/>
  <c r="X311" i="2"/>
  <c r="AH311" i="2"/>
  <c r="AI311" i="2"/>
  <c r="AJ311" i="2"/>
  <c r="AX311" i="2" s="1"/>
  <c r="AK311" i="2"/>
  <c r="AL311" i="2"/>
  <c r="D312" i="2"/>
  <c r="E312" i="2"/>
  <c r="U312" i="2"/>
  <c r="V312" i="2"/>
  <c r="W312" i="2"/>
  <c r="X312" i="2"/>
  <c r="AH312" i="2"/>
  <c r="AI312" i="2"/>
  <c r="AJ312" i="2"/>
  <c r="AX312" i="2" s="1"/>
  <c r="AK312" i="2"/>
  <c r="AL312" i="2"/>
  <c r="D313" i="2"/>
  <c r="E313" i="2"/>
  <c r="U313" i="2"/>
  <c r="V313" i="2"/>
  <c r="W313" i="2"/>
  <c r="X313" i="2"/>
  <c r="AH313" i="2"/>
  <c r="AI313" i="2"/>
  <c r="AJ313" i="2"/>
  <c r="AK313" i="2"/>
  <c r="AL313" i="2"/>
  <c r="D314" i="2"/>
  <c r="E314" i="2"/>
  <c r="U314" i="2"/>
  <c r="V314" i="2"/>
  <c r="W314" i="2"/>
  <c r="X314" i="2"/>
  <c r="AH314" i="2"/>
  <c r="AI314" i="2"/>
  <c r="AJ314" i="2"/>
  <c r="AN314" i="2" s="1"/>
  <c r="AK314" i="2"/>
  <c r="AL314" i="2"/>
  <c r="D315" i="2"/>
  <c r="AC315" i="2" s="1"/>
  <c r="E315" i="2"/>
  <c r="U315" i="2"/>
  <c r="V315" i="2"/>
  <c r="W315" i="2"/>
  <c r="X315" i="2"/>
  <c r="AH315" i="2"/>
  <c r="AI315" i="2"/>
  <c r="AJ315" i="2"/>
  <c r="BH315" i="2" s="1"/>
  <c r="AK315" i="2"/>
  <c r="AL315" i="2"/>
  <c r="D316" i="2"/>
  <c r="AC316" i="2" s="1"/>
  <c r="BS56" i="2" s="1"/>
  <c r="E316" i="2"/>
  <c r="U316" i="2"/>
  <c r="V316" i="2"/>
  <c r="W316" i="2"/>
  <c r="X316" i="2"/>
  <c r="AH316" i="2"/>
  <c r="AI316" i="2"/>
  <c r="AJ316" i="2"/>
  <c r="AK316" i="2"/>
  <c r="AL316" i="2"/>
  <c r="D317" i="2"/>
  <c r="E317" i="2"/>
  <c r="U317" i="2"/>
  <c r="V317" i="2"/>
  <c r="W317" i="2"/>
  <c r="X317" i="2"/>
  <c r="AH317" i="2"/>
  <c r="AI317" i="2"/>
  <c r="AJ317" i="2"/>
  <c r="AK317" i="2"/>
  <c r="AL317" i="2"/>
  <c r="D318" i="2"/>
  <c r="E318" i="2"/>
  <c r="U318" i="2"/>
  <c r="V318" i="2"/>
  <c r="W318" i="2"/>
  <c r="X318" i="2"/>
  <c r="AH318" i="2"/>
  <c r="AI318" i="2"/>
  <c r="AJ318" i="2"/>
  <c r="AN318" i="2" s="1"/>
  <c r="AK318" i="2"/>
  <c r="AL318" i="2"/>
  <c r="D319" i="2"/>
  <c r="E319" i="2"/>
  <c r="U319" i="2"/>
  <c r="V319" i="2"/>
  <c r="W319" i="2"/>
  <c r="X319" i="2"/>
  <c r="AH319" i="2"/>
  <c r="AI319" i="2"/>
  <c r="AJ319" i="2"/>
  <c r="AX319" i="2" s="1"/>
  <c r="AK319" i="2"/>
  <c r="AL319" i="2"/>
  <c r="D320" i="2"/>
  <c r="AC320" i="2" s="1"/>
  <c r="E320" i="2"/>
  <c r="U320" i="2"/>
  <c r="V320" i="2"/>
  <c r="W320" i="2"/>
  <c r="X320" i="2"/>
  <c r="AH320" i="2"/>
  <c r="AI320" i="2"/>
  <c r="AJ320" i="2"/>
  <c r="AN320" i="2" s="1"/>
  <c r="AK320" i="2"/>
  <c r="AL320" i="2"/>
  <c r="D321" i="2"/>
  <c r="AC321" i="2" s="1"/>
  <c r="BX56" i="2" s="1"/>
  <c r="E321" i="2"/>
  <c r="U321" i="2"/>
  <c r="V321" i="2"/>
  <c r="W321" i="2"/>
  <c r="X321" i="2"/>
  <c r="AH321" i="2"/>
  <c r="AI321" i="2"/>
  <c r="AJ321" i="2"/>
  <c r="AK321" i="2"/>
  <c r="AL321" i="2"/>
  <c r="U322" i="2"/>
  <c r="V322" i="2"/>
  <c r="W322" i="2"/>
  <c r="X322" i="2"/>
  <c r="E322" i="2" s="1"/>
  <c r="AH322" i="2"/>
  <c r="AI322" i="2"/>
  <c r="AJ322" i="2"/>
  <c r="AN322" i="2" s="1"/>
  <c r="AK322" i="2"/>
  <c r="AL322" i="2"/>
  <c r="U323" i="2"/>
  <c r="D323" i="2" s="1"/>
  <c r="V323" i="2"/>
  <c r="W323" i="2"/>
  <c r="E323" i="2" s="1"/>
  <c r="X323" i="2"/>
  <c r="AH323" i="2"/>
  <c r="AI323" i="2"/>
  <c r="AJ323" i="2"/>
  <c r="AK323" i="2"/>
  <c r="AL323" i="2"/>
  <c r="U324" i="2"/>
  <c r="V324" i="2"/>
  <c r="W324" i="2"/>
  <c r="X324" i="2"/>
  <c r="AH324" i="2"/>
  <c r="AI324" i="2"/>
  <c r="AJ324" i="2"/>
  <c r="AK324" i="2"/>
  <c r="AL324" i="2"/>
  <c r="U325" i="2"/>
  <c r="D325" i="2" s="1"/>
  <c r="V325" i="2"/>
  <c r="W325" i="2"/>
  <c r="E325" i="2" s="1"/>
  <c r="X325" i="2"/>
  <c r="AH325" i="2"/>
  <c r="AI325" i="2"/>
  <c r="AJ325" i="2"/>
  <c r="AK325" i="2"/>
  <c r="AL325" i="2"/>
  <c r="U326" i="2"/>
  <c r="V326" i="2"/>
  <c r="W326" i="2"/>
  <c r="X326" i="2"/>
  <c r="AH326" i="2"/>
  <c r="AI326" i="2"/>
  <c r="AJ326" i="2"/>
  <c r="AK326" i="2"/>
  <c r="AL326" i="2"/>
  <c r="U327" i="2"/>
  <c r="D327" i="2" s="1"/>
  <c r="V327" i="2"/>
  <c r="W327" i="2"/>
  <c r="E327" i="2" s="1"/>
  <c r="X327" i="2"/>
  <c r="AH327" i="2"/>
  <c r="AI327" i="2"/>
  <c r="AJ327" i="2"/>
  <c r="AK327" i="2"/>
  <c r="AL327" i="2"/>
  <c r="U328" i="2"/>
  <c r="V328" i="2"/>
  <c r="W328" i="2"/>
  <c r="X328" i="2"/>
  <c r="AH328" i="2"/>
  <c r="AI328" i="2"/>
  <c r="AJ328" i="2"/>
  <c r="AK328" i="2"/>
  <c r="AL328" i="2"/>
  <c r="U329" i="2"/>
  <c r="D329" i="2" s="1"/>
  <c r="V329" i="2"/>
  <c r="W329" i="2"/>
  <c r="E329" i="2" s="1"/>
  <c r="X329" i="2"/>
  <c r="AH329" i="2"/>
  <c r="AI329" i="2"/>
  <c r="AJ329" i="2"/>
  <c r="AK329" i="2"/>
  <c r="AL329" i="2"/>
  <c r="U330" i="2"/>
  <c r="V330" i="2"/>
  <c r="W330" i="2"/>
  <c r="X330" i="2"/>
  <c r="AH330" i="2"/>
  <c r="AI330" i="2"/>
  <c r="AJ330" i="2"/>
  <c r="AK330" i="2"/>
  <c r="AL330" i="2"/>
  <c r="U331" i="2"/>
  <c r="D331" i="2" s="1"/>
  <c r="V331" i="2"/>
  <c r="W331" i="2"/>
  <c r="E331" i="2" s="1"/>
  <c r="X331" i="2"/>
  <c r="AH331" i="2"/>
  <c r="AI331" i="2"/>
  <c r="AJ331" i="2"/>
  <c r="AK331" i="2"/>
  <c r="AL331" i="2"/>
  <c r="U332" i="2"/>
  <c r="V332" i="2"/>
  <c r="W332" i="2"/>
  <c r="X332" i="2"/>
  <c r="AH332" i="2"/>
  <c r="AI332" i="2"/>
  <c r="AJ332" i="2"/>
  <c r="AK332" i="2"/>
  <c r="AL332" i="2"/>
  <c r="U333" i="2"/>
  <c r="D333" i="2" s="1"/>
  <c r="V333" i="2"/>
  <c r="W333" i="2"/>
  <c r="E333" i="2" s="1"/>
  <c r="X333" i="2"/>
  <c r="AH333" i="2"/>
  <c r="AI333" i="2"/>
  <c r="AJ333" i="2"/>
  <c r="AK333" i="2"/>
  <c r="AL333" i="2"/>
  <c r="D334" i="2"/>
  <c r="AC334" i="2" s="1"/>
  <c r="AM65" i="2" s="1"/>
  <c r="E334" i="2"/>
  <c r="U334" i="2"/>
  <c r="V334" i="2"/>
  <c r="W334" i="2"/>
  <c r="X334" i="2"/>
  <c r="AH334" i="2"/>
  <c r="AI334" i="2"/>
  <c r="AJ334" i="2"/>
  <c r="AK334" i="2"/>
  <c r="AL334" i="2"/>
  <c r="D335" i="2"/>
  <c r="AC335" i="2" s="1"/>
  <c r="AN65" i="2" s="1"/>
  <c r="E335" i="2"/>
  <c r="U335" i="2"/>
  <c r="V335" i="2"/>
  <c r="W335" i="2"/>
  <c r="X335" i="2"/>
  <c r="AH335" i="2"/>
  <c r="AI335" i="2"/>
  <c r="AJ335" i="2"/>
  <c r="AK335" i="2"/>
  <c r="AL335" i="2"/>
  <c r="D336" i="2"/>
  <c r="E336" i="2"/>
  <c r="U336" i="2"/>
  <c r="V336" i="2"/>
  <c r="W336" i="2"/>
  <c r="X336" i="2"/>
  <c r="AH336" i="2"/>
  <c r="AI336" i="2"/>
  <c r="AJ336" i="2"/>
  <c r="AK336" i="2"/>
  <c r="AL336" i="2"/>
  <c r="D337" i="2"/>
  <c r="AC337" i="2" s="1"/>
  <c r="AP65" i="2" s="1"/>
  <c r="E337" i="2"/>
  <c r="U337" i="2"/>
  <c r="V337" i="2"/>
  <c r="W337" i="2"/>
  <c r="X337" i="2"/>
  <c r="AH337" i="2"/>
  <c r="AI337" i="2"/>
  <c r="AJ337" i="2"/>
  <c r="AK337" i="2"/>
  <c r="AL337" i="2"/>
  <c r="D338" i="2"/>
  <c r="AC338" i="2" s="1"/>
  <c r="AQ65" i="2" s="1"/>
  <c r="E338" i="2"/>
  <c r="U338" i="2"/>
  <c r="V338" i="2"/>
  <c r="W338" i="2"/>
  <c r="X338" i="2"/>
  <c r="AH338" i="2"/>
  <c r="AI338" i="2"/>
  <c r="AJ338" i="2"/>
  <c r="AK338" i="2"/>
  <c r="AL338" i="2"/>
  <c r="D339" i="2"/>
  <c r="AC339" i="2" s="1"/>
  <c r="AR65" i="2" s="1"/>
  <c r="E339" i="2"/>
  <c r="U339" i="2"/>
  <c r="V339" i="2"/>
  <c r="W339" i="2"/>
  <c r="X339" i="2"/>
  <c r="AH339" i="2"/>
  <c r="AI339" i="2"/>
  <c r="AJ339" i="2"/>
  <c r="AK339" i="2"/>
  <c r="AL339" i="2"/>
  <c r="D340" i="2"/>
  <c r="AC340" i="2" s="1"/>
  <c r="AS65" i="2" s="1"/>
  <c r="E340" i="2"/>
  <c r="U340" i="2"/>
  <c r="V340" i="2"/>
  <c r="W340" i="2"/>
  <c r="X340" i="2"/>
  <c r="AH340" i="2"/>
  <c r="AI340" i="2"/>
  <c r="AJ340" i="2"/>
  <c r="AK340" i="2"/>
  <c r="AL340" i="2"/>
  <c r="D341" i="2"/>
  <c r="AC341" i="2" s="1"/>
  <c r="AT65" i="2" s="1"/>
  <c r="E341" i="2"/>
  <c r="U341" i="2"/>
  <c r="V341" i="2"/>
  <c r="W341" i="2"/>
  <c r="X341" i="2"/>
  <c r="AH341" i="2"/>
  <c r="AI341" i="2"/>
  <c r="AJ341" i="2"/>
  <c r="AK341" i="2"/>
  <c r="AL341" i="2"/>
  <c r="D342" i="2"/>
  <c r="AC342" i="2" s="1"/>
  <c r="AU65" i="2" s="1"/>
  <c r="E342" i="2"/>
  <c r="U342" i="2"/>
  <c r="V342" i="2"/>
  <c r="W342" i="2"/>
  <c r="X342" i="2"/>
  <c r="AH342" i="2"/>
  <c r="AI342" i="2"/>
  <c r="AJ342" i="2"/>
  <c r="AK342" i="2"/>
  <c r="AL342" i="2"/>
  <c r="D343" i="2"/>
  <c r="AC343" i="2" s="1"/>
  <c r="AV65" i="2" s="1"/>
  <c r="E343" i="2"/>
  <c r="U343" i="2"/>
  <c r="V343" i="2"/>
  <c r="W343" i="2"/>
  <c r="X343" i="2"/>
  <c r="AH343" i="2"/>
  <c r="AI343" i="2"/>
  <c r="AJ343" i="2"/>
  <c r="AK343" i="2"/>
  <c r="AL343" i="2"/>
  <c r="D344" i="2"/>
  <c r="AC344" i="2" s="1"/>
  <c r="AW65" i="2" s="1"/>
  <c r="E344" i="2"/>
  <c r="U344" i="2"/>
  <c r="V344" i="2"/>
  <c r="W344" i="2"/>
  <c r="X344" i="2"/>
  <c r="AH344" i="2"/>
  <c r="AI344" i="2"/>
  <c r="AJ344" i="2"/>
  <c r="AK344" i="2"/>
  <c r="AL344" i="2"/>
  <c r="D345" i="2"/>
  <c r="AC345" i="2" s="1"/>
  <c r="AX65" i="2" s="1"/>
  <c r="E345" i="2"/>
  <c r="U345" i="2"/>
  <c r="V345" i="2"/>
  <c r="W345" i="2"/>
  <c r="X345" i="2"/>
  <c r="AH345" i="2"/>
  <c r="AI345" i="2"/>
  <c r="AJ345" i="2"/>
  <c r="AK345" i="2"/>
  <c r="AL345" i="2"/>
  <c r="D346" i="2"/>
  <c r="AC346" i="2" s="1"/>
  <c r="AY65" i="2" s="1"/>
  <c r="E346" i="2"/>
  <c r="U346" i="2"/>
  <c r="V346" i="2"/>
  <c r="W346" i="2"/>
  <c r="X346" i="2"/>
  <c r="AH346" i="2"/>
  <c r="AI346" i="2"/>
  <c r="AJ346" i="2"/>
  <c r="AK346" i="2"/>
  <c r="AL346" i="2"/>
  <c r="D347" i="2"/>
  <c r="AC347" i="2" s="1"/>
  <c r="AZ65" i="2" s="1"/>
  <c r="E347" i="2"/>
  <c r="U347" i="2"/>
  <c r="V347" i="2"/>
  <c r="W347" i="2"/>
  <c r="X347" i="2"/>
  <c r="AH347" i="2"/>
  <c r="AI347" i="2"/>
  <c r="AJ347" i="2"/>
  <c r="AK347" i="2"/>
  <c r="AL347" i="2"/>
  <c r="D348" i="2"/>
  <c r="AC348" i="2" s="1"/>
  <c r="BA65" i="2" s="1"/>
  <c r="E348" i="2"/>
  <c r="U348" i="2"/>
  <c r="V348" i="2"/>
  <c r="W348" i="2"/>
  <c r="X348" i="2"/>
  <c r="AH348" i="2"/>
  <c r="AI348" i="2"/>
  <c r="AJ348" i="2"/>
  <c r="AK348" i="2"/>
  <c r="AL348" i="2"/>
  <c r="D349" i="2"/>
  <c r="AC349" i="2" s="1"/>
  <c r="BB65" i="2" s="1"/>
  <c r="E349" i="2"/>
  <c r="U349" i="2"/>
  <c r="V349" i="2"/>
  <c r="W349" i="2"/>
  <c r="X349" i="2"/>
  <c r="AH349" i="2"/>
  <c r="AI349" i="2"/>
  <c r="AJ349" i="2"/>
  <c r="AK349" i="2"/>
  <c r="AL349" i="2"/>
  <c r="D350" i="2"/>
  <c r="AC350" i="2" s="1"/>
  <c r="BC65" i="2" s="1"/>
  <c r="E350" i="2"/>
  <c r="U350" i="2"/>
  <c r="V350" i="2"/>
  <c r="W350" i="2"/>
  <c r="X350" i="2"/>
  <c r="AH350" i="2"/>
  <c r="AI350" i="2"/>
  <c r="AJ350" i="2"/>
  <c r="AK350" i="2"/>
  <c r="AL350" i="2"/>
  <c r="D351" i="2"/>
  <c r="AC351" i="2" s="1"/>
  <c r="BD65" i="2" s="1"/>
  <c r="E351" i="2"/>
  <c r="U351" i="2"/>
  <c r="V351" i="2"/>
  <c r="W351" i="2"/>
  <c r="X351" i="2"/>
  <c r="AH351" i="2"/>
  <c r="AI351" i="2"/>
  <c r="AJ351" i="2"/>
  <c r="AK351" i="2"/>
  <c r="AL351" i="2"/>
  <c r="D352" i="2"/>
  <c r="AC352" i="2" s="1"/>
  <c r="BE65" i="2" s="1"/>
  <c r="E352" i="2"/>
  <c r="U352" i="2"/>
  <c r="V352" i="2"/>
  <c r="W352" i="2"/>
  <c r="X352" i="2"/>
  <c r="AH352" i="2"/>
  <c r="AI352" i="2"/>
  <c r="AJ352" i="2"/>
  <c r="AK352" i="2"/>
  <c r="AL352" i="2"/>
  <c r="D353" i="2"/>
  <c r="AC353" i="2" s="1"/>
  <c r="BF65" i="2" s="1"/>
  <c r="E353" i="2"/>
  <c r="U353" i="2"/>
  <c r="V353" i="2"/>
  <c r="W353" i="2"/>
  <c r="X353" i="2"/>
  <c r="AH353" i="2"/>
  <c r="AI353" i="2"/>
  <c r="AJ353" i="2"/>
  <c r="AK353" i="2"/>
  <c r="AL353" i="2"/>
  <c r="D354" i="2"/>
  <c r="AC354" i="2" s="1"/>
  <c r="BG65" i="2" s="1"/>
  <c r="E354" i="2"/>
  <c r="U354" i="2"/>
  <c r="V354" i="2"/>
  <c r="W354" i="2"/>
  <c r="X354" i="2"/>
  <c r="AH354" i="2"/>
  <c r="AI354" i="2"/>
  <c r="AJ354" i="2"/>
  <c r="AK354" i="2"/>
  <c r="AL354" i="2"/>
  <c r="D355" i="2"/>
  <c r="AC355" i="2" s="1"/>
  <c r="BH65" i="2" s="1"/>
  <c r="E355" i="2"/>
  <c r="U355" i="2"/>
  <c r="V355" i="2"/>
  <c r="W355" i="2"/>
  <c r="X355" i="2"/>
  <c r="AH355" i="2"/>
  <c r="AI355" i="2"/>
  <c r="AJ355" i="2"/>
  <c r="AK355" i="2"/>
  <c r="AL355" i="2"/>
  <c r="D356" i="2"/>
  <c r="AC356" i="2" s="1"/>
  <c r="BI65" i="2" s="1"/>
  <c r="E356" i="2"/>
  <c r="U356" i="2"/>
  <c r="V356" i="2"/>
  <c r="W356" i="2"/>
  <c r="X356" i="2"/>
  <c r="AH356" i="2"/>
  <c r="AI356" i="2"/>
  <c r="AJ356" i="2"/>
  <c r="AK356" i="2"/>
  <c r="AL356" i="2"/>
  <c r="D357" i="2"/>
  <c r="AC357" i="2" s="1"/>
  <c r="BJ65" i="2" s="1"/>
  <c r="E357" i="2"/>
  <c r="U357" i="2"/>
  <c r="V357" i="2"/>
  <c r="W357" i="2"/>
  <c r="X357" i="2"/>
  <c r="AH357" i="2"/>
  <c r="AI357" i="2"/>
  <c r="AJ357" i="2"/>
  <c r="AK357" i="2"/>
  <c r="AL357" i="2"/>
  <c r="D358" i="2"/>
  <c r="AC358" i="2" s="1"/>
  <c r="BK65" i="2" s="1"/>
  <c r="E358" i="2"/>
  <c r="U358" i="2"/>
  <c r="V358" i="2"/>
  <c r="W358" i="2"/>
  <c r="X358" i="2"/>
  <c r="AH358" i="2"/>
  <c r="AI358" i="2"/>
  <c r="AJ358" i="2"/>
  <c r="AK358" i="2"/>
  <c r="AL358" i="2"/>
  <c r="D359" i="2"/>
  <c r="AC359" i="2" s="1"/>
  <c r="BL65" i="2" s="1"/>
  <c r="E359" i="2"/>
  <c r="U359" i="2"/>
  <c r="V359" i="2"/>
  <c r="W359" i="2"/>
  <c r="X359" i="2"/>
  <c r="AH359" i="2"/>
  <c r="AI359" i="2"/>
  <c r="AJ359" i="2"/>
  <c r="AK359" i="2"/>
  <c r="AL359" i="2"/>
  <c r="D360" i="2"/>
  <c r="AC360" i="2" s="1"/>
  <c r="BM65" i="2" s="1"/>
  <c r="E360" i="2"/>
  <c r="U360" i="2"/>
  <c r="V360" i="2"/>
  <c r="W360" i="2"/>
  <c r="X360" i="2"/>
  <c r="AH360" i="2"/>
  <c r="AI360" i="2"/>
  <c r="AJ360" i="2"/>
  <c r="AK360" i="2"/>
  <c r="AL360" i="2"/>
  <c r="D361" i="2"/>
  <c r="AC361" i="2" s="1"/>
  <c r="BN65" i="2" s="1"/>
  <c r="E361" i="2"/>
  <c r="U361" i="2"/>
  <c r="V361" i="2"/>
  <c r="W361" i="2"/>
  <c r="X361" i="2"/>
  <c r="AH361" i="2"/>
  <c r="AI361" i="2"/>
  <c r="AJ361" i="2"/>
  <c r="AK361" i="2"/>
  <c r="AL361" i="2"/>
  <c r="D362" i="2"/>
  <c r="AC362" i="2" s="1"/>
  <c r="BO65" i="2" s="1"/>
  <c r="E362" i="2"/>
  <c r="U362" i="2"/>
  <c r="V362" i="2"/>
  <c r="W362" i="2"/>
  <c r="X362" i="2"/>
  <c r="AH362" i="2"/>
  <c r="AI362" i="2"/>
  <c r="AJ362" i="2"/>
  <c r="AK362" i="2"/>
  <c r="AL362" i="2"/>
  <c r="D363" i="2"/>
  <c r="AC363" i="2" s="1"/>
  <c r="BP65" i="2" s="1"/>
  <c r="E363" i="2"/>
  <c r="U363" i="2"/>
  <c r="V363" i="2"/>
  <c r="W363" i="2"/>
  <c r="X363" i="2"/>
  <c r="AH363" i="2"/>
  <c r="AI363" i="2"/>
  <c r="AJ363" i="2"/>
  <c r="AK363" i="2"/>
  <c r="AL363" i="2"/>
  <c r="D364" i="2"/>
  <c r="AC364" i="2" s="1"/>
  <c r="BQ65" i="2" s="1"/>
  <c r="E364" i="2"/>
  <c r="U364" i="2"/>
  <c r="V364" i="2"/>
  <c r="W364" i="2"/>
  <c r="X364" i="2"/>
  <c r="AH364" i="2"/>
  <c r="AI364" i="2"/>
  <c r="AJ364" i="2"/>
  <c r="AK364" i="2"/>
  <c r="AL364" i="2"/>
  <c r="D365" i="2"/>
  <c r="AC365" i="2" s="1"/>
  <c r="BR65" i="2" s="1"/>
  <c r="E365" i="2"/>
  <c r="U365" i="2"/>
  <c r="V365" i="2"/>
  <c r="W365" i="2"/>
  <c r="X365" i="2"/>
  <c r="AH365" i="2"/>
  <c r="AI365" i="2"/>
  <c r="AJ365" i="2"/>
  <c r="AK365" i="2"/>
  <c r="AL365" i="2"/>
  <c r="D366" i="2"/>
  <c r="AC366" i="2" s="1"/>
  <c r="BS65" i="2" s="1"/>
  <c r="E366" i="2"/>
  <c r="U366" i="2"/>
  <c r="V366" i="2"/>
  <c r="W366" i="2"/>
  <c r="X366" i="2"/>
  <c r="AH366" i="2"/>
  <c r="AI366" i="2"/>
  <c r="AJ366" i="2"/>
  <c r="AK366" i="2"/>
  <c r="AL366" i="2"/>
  <c r="D367" i="2"/>
  <c r="AC367" i="2" s="1"/>
  <c r="BT65" i="2" s="1"/>
  <c r="E367" i="2"/>
  <c r="U367" i="2"/>
  <c r="V367" i="2"/>
  <c r="W367" i="2"/>
  <c r="X367" i="2"/>
  <c r="AH367" i="2"/>
  <c r="AI367" i="2"/>
  <c r="AJ367" i="2"/>
  <c r="AK367" i="2"/>
  <c r="AL367" i="2"/>
  <c r="D368" i="2"/>
  <c r="AC368" i="2" s="1"/>
  <c r="BU65" i="2" s="1"/>
  <c r="E368" i="2"/>
  <c r="U368" i="2"/>
  <c r="V368" i="2"/>
  <c r="W368" i="2"/>
  <c r="X368" i="2"/>
  <c r="AH368" i="2"/>
  <c r="AI368" i="2"/>
  <c r="AJ368" i="2"/>
  <c r="AK368" i="2"/>
  <c r="AL368" i="2"/>
  <c r="D369" i="2"/>
  <c r="AC369" i="2" s="1"/>
  <c r="BV65" i="2" s="1"/>
  <c r="E369" i="2"/>
  <c r="U369" i="2"/>
  <c r="V369" i="2"/>
  <c r="W369" i="2"/>
  <c r="X369" i="2"/>
  <c r="AH369" i="2"/>
  <c r="AI369" i="2"/>
  <c r="AJ369" i="2"/>
  <c r="AK369" i="2"/>
  <c r="AL369" i="2"/>
  <c r="D370" i="2"/>
  <c r="AC370" i="2" s="1"/>
  <c r="BW65" i="2" s="1"/>
  <c r="E370" i="2"/>
  <c r="U370" i="2"/>
  <c r="V370" i="2"/>
  <c r="W370" i="2"/>
  <c r="X370" i="2"/>
  <c r="AH370" i="2"/>
  <c r="AI370" i="2"/>
  <c r="AJ370" i="2"/>
  <c r="AK370" i="2"/>
  <c r="AL370" i="2"/>
  <c r="D371" i="2"/>
  <c r="AC371" i="2" s="1"/>
  <c r="BX65" i="2" s="1"/>
  <c r="E371" i="2"/>
  <c r="U371" i="2"/>
  <c r="V371" i="2"/>
  <c r="W371" i="2"/>
  <c r="X371" i="2"/>
  <c r="AH371" i="2"/>
  <c r="AI371" i="2"/>
  <c r="AJ371" i="2"/>
  <c r="AK371" i="2"/>
  <c r="AL371" i="2"/>
  <c r="U372" i="2"/>
  <c r="V372" i="2"/>
  <c r="W372" i="2"/>
  <c r="X372" i="2"/>
  <c r="AH372" i="2"/>
  <c r="AI372" i="2"/>
  <c r="AJ372" i="2"/>
  <c r="AK372" i="2"/>
  <c r="AL372" i="2"/>
  <c r="U373" i="2"/>
  <c r="D373" i="2" s="1"/>
  <c r="V373" i="2"/>
  <c r="W373" i="2"/>
  <c r="E373" i="2" s="1"/>
  <c r="X373" i="2"/>
  <c r="AH373" i="2"/>
  <c r="AI373" i="2"/>
  <c r="AJ373" i="2"/>
  <c r="AK373" i="2"/>
  <c r="AL373" i="2"/>
  <c r="U374" i="2"/>
  <c r="D374" i="2" s="1"/>
  <c r="V374" i="2"/>
  <c r="W374" i="2"/>
  <c r="E374" i="2" s="1"/>
  <c r="X374" i="2"/>
  <c r="AH374" i="2"/>
  <c r="AI374" i="2"/>
  <c r="AJ374" i="2"/>
  <c r="AK374" i="2"/>
  <c r="AL374" i="2"/>
  <c r="D375" i="2"/>
  <c r="E375" i="2"/>
  <c r="U375" i="2"/>
  <c r="V375" i="2"/>
  <c r="W375" i="2"/>
  <c r="X375" i="2"/>
  <c r="AH375" i="2"/>
  <c r="AI375" i="2"/>
  <c r="AJ375" i="2"/>
  <c r="AK375" i="2"/>
  <c r="AL375" i="2"/>
  <c r="D376" i="2"/>
  <c r="E376" i="2"/>
  <c r="U376" i="2"/>
  <c r="V376" i="2"/>
  <c r="W376" i="2"/>
  <c r="X376" i="2"/>
  <c r="AH376" i="2"/>
  <c r="AI376" i="2"/>
  <c r="AJ376" i="2"/>
  <c r="AK376" i="2"/>
  <c r="AL376" i="2"/>
  <c r="D377" i="2"/>
  <c r="AC377" i="2" s="1"/>
  <c r="AF74" i="2" s="1"/>
  <c r="E377" i="2"/>
  <c r="U377" i="2"/>
  <c r="V377" i="2"/>
  <c r="W377" i="2"/>
  <c r="X377" i="2"/>
  <c r="AH377" i="2"/>
  <c r="AI377" i="2"/>
  <c r="AJ377" i="2"/>
  <c r="AK377" i="2"/>
  <c r="AL377" i="2"/>
  <c r="D378" i="2"/>
  <c r="AC378" i="2" s="1"/>
  <c r="AG74" i="2" s="1"/>
  <c r="E378" i="2"/>
  <c r="U378" i="2"/>
  <c r="V378" i="2"/>
  <c r="W378" i="2"/>
  <c r="X378" i="2"/>
  <c r="AH378" i="2"/>
  <c r="AI378" i="2"/>
  <c r="AJ378" i="2"/>
  <c r="AK378" i="2"/>
  <c r="AL378" i="2"/>
  <c r="D379" i="2"/>
  <c r="AC379" i="2" s="1"/>
  <c r="AH74" i="2" s="1"/>
  <c r="E379" i="2"/>
  <c r="U379" i="2"/>
  <c r="V379" i="2"/>
  <c r="W379" i="2"/>
  <c r="X379" i="2"/>
  <c r="AH379" i="2"/>
  <c r="AI379" i="2"/>
  <c r="AJ379" i="2"/>
  <c r="AK379" i="2"/>
  <c r="AL379" i="2"/>
  <c r="D380" i="2"/>
  <c r="AC380" i="2" s="1"/>
  <c r="AI74" i="2" s="1"/>
  <c r="E380" i="2"/>
  <c r="U380" i="2"/>
  <c r="V380" i="2"/>
  <c r="W380" i="2"/>
  <c r="X380" i="2"/>
  <c r="AH380" i="2"/>
  <c r="AI380" i="2"/>
  <c r="AJ380" i="2"/>
  <c r="AK380" i="2"/>
  <c r="AL380" i="2"/>
  <c r="D381" i="2"/>
  <c r="AC381" i="2" s="1"/>
  <c r="AJ74" i="2" s="1"/>
  <c r="E381" i="2"/>
  <c r="U381" i="2"/>
  <c r="V381" i="2"/>
  <c r="W381" i="2"/>
  <c r="X381" i="2"/>
  <c r="AH381" i="2"/>
  <c r="AI381" i="2"/>
  <c r="AJ381" i="2"/>
  <c r="AK381" i="2"/>
  <c r="AL381" i="2"/>
  <c r="D382" i="2"/>
  <c r="AC382" i="2" s="1"/>
  <c r="AK74" i="2" s="1"/>
  <c r="E382" i="2"/>
  <c r="U382" i="2"/>
  <c r="V382" i="2"/>
  <c r="W382" i="2"/>
  <c r="X382" i="2"/>
  <c r="AH382" i="2"/>
  <c r="AI382" i="2"/>
  <c r="AJ382" i="2"/>
  <c r="AK382" i="2"/>
  <c r="AL382" i="2"/>
  <c r="D383" i="2"/>
  <c r="E383" i="2"/>
  <c r="U383" i="2"/>
  <c r="V383" i="2"/>
  <c r="W383" i="2"/>
  <c r="X383" i="2"/>
  <c r="AH383" i="2"/>
  <c r="AI383" i="2"/>
  <c r="AJ383" i="2"/>
  <c r="AK383" i="2"/>
  <c r="AL383" i="2"/>
  <c r="D384" i="2"/>
  <c r="AC384" i="2" s="1"/>
  <c r="AM74" i="2" s="1"/>
  <c r="E384" i="2"/>
  <c r="U384" i="2"/>
  <c r="V384" i="2"/>
  <c r="W384" i="2"/>
  <c r="X384" i="2"/>
  <c r="AH384" i="2"/>
  <c r="AI384" i="2"/>
  <c r="AJ384" i="2"/>
  <c r="AK384" i="2"/>
  <c r="AL384" i="2"/>
  <c r="D385" i="2"/>
  <c r="AC385" i="2" s="1"/>
  <c r="AN74" i="2" s="1"/>
  <c r="E385" i="2"/>
  <c r="U385" i="2"/>
  <c r="V385" i="2"/>
  <c r="W385" i="2"/>
  <c r="X385" i="2"/>
  <c r="AH385" i="2"/>
  <c r="AI385" i="2"/>
  <c r="AJ385" i="2"/>
  <c r="AK385" i="2"/>
  <c r="AL385" i="2"/>
  <c r="D386" i="2"/>
  <c r="AC386" i="2" s="1"/>
  <c r="AO74" i="2" s="1"/>
  <c r="E386" i="2"/>
  <c r="U386" i="2"/>
  <c r="V386" i="2"/>
  <c r="W386" i="2"/>
  <c r="X386" i="2"/>
  <c r="AH386" i="2"/>
  <c r="AI386" i="2"/>
  <c r="AJ386" i="2"/>
  <c r="AK386" i="2"/>
  <c r="AL386" i="2"/>
  <c r="D387" i="2"/>
  <c r="AC387" i="2" s="1"/>
  <c r="AP74" i="2" s="1"/>
  <c r="E387" i="2"/>
  <c r="U387" i="2"/>
  <c r="V387" i="2"/>
  <c r="W387" i="2"/>
  <c r="X387" i="2"/>
  <c r="AH387" i="2"/>
  <c r="AI387" i="2"/>
  <c r="AJ387" i="2"/>
  <c r="AK387" i="2"/>
  <c r="AL387" i="2"/>
  <c r="D388" i="2"/>
  <c r="AC388" i="2" s="1"/>
  <c r="AQ74" i="2" s="1"/>
  <c r="E388" i="2"/>
  <c r="U388" i="2"/>
  <c r="V388" i="2"/>
  <c r="W388" i="2"/>
  <c r="X388" i="2"/>
  <c r="AH388" i="2"/>
  <c r="AI388" i="2"/>
  <c r="AJ388" i="2"/>
  <c r="AK388" i="2"/>
  <c r="AL388" i="2"/>
  <c r="D389" i="2"/>
  <c r="AC389" i="2" s="1"/>
  <c r="AR74" i="2" s="1"/>
  <c r="E389" i="2"/>
  <c r="U389" i="2"/>
  <c r="V389" i="2"/>
  <c r="W389" i="2"/>
  <c r="X389" i="2"/>
  <c r="AH389" i="2"/>
  <c r="AI389" i="2"/>
  <c r="AJ389" i="2"/>
  <c r="AK389" i="2"/>
  <c r="AL389" i="2"/>
  <c r="D390" i="2"/>
  <c r="AC390" i="2" s="1"/>
  <c r="AS74" i="2" s="1"/>
  <c r="E390" i="2"/>
  <c r="H390" i="2"/>
  <c r="K390" i="2" s="1"/>
  <c r="N390" i="2" s="1"/>
  <c r="Q390" i="2" s="1"/>
  <c r="U390" i="2"/>
  <c r="V390" i="2"/>
  <c r="W390" i="2"/>
  <c r="X390" i="2"/>
  <c r="AH390" i="2"/>
  <c r="AI390" i="2"/>
  <c r="AJ390" i="2"/>
  <c r="AK390" i="2"/>
  <c r="AL390" i="2"/>
  <c r="D391" i="2"/>
  <c r="AC391" i="2" s="1"/>
  <c r="AT74" i="2" s="1"/>
  <c r="E391" i="2"/>
  <c r="H391" i="2"/>
  <c r="K391" i="2" s="1"/>
  <c r="N391" i="2" s="1"/>
  <c r="Q391" i="2" s="1"/>
  <c r="U391" i="2"/>
  <c r="V391" i="2"/>
  <c r="W391" i="2"/>
  <c r="X391" i="2"/>
  <c r="AH391" i="2"/>
  <c r="AI391" i="2"/>
  <c r="AJ391" i="2"/>
  <c r="AK391" i="2"/>
  <c r="AL391" i="2"/>
  <c r="D392" i="2"/>
  <c r="AC392" i="2" s="1"/>
  <c r="AU74" i="2" s="1"/>
  <c r="E392" i="2"/>
  <c r="H392" i="2"/>
  <c r="K392" i="2" s="1"/>
  <c r="N392" i="2" s="1"/>
  <c r="Q392" i="2" s="1"/>
  <c r="U392" i="2"/>
  <c r="V392" i="2"/>
  <c r="W392" i="2"/>
  <c r="X392" i="2"/>
  <c r="AH392" i="2"/>
  <c r="AI392" i="2"/>
  <c r="AJ392" i="2"/>
  <c r="AK392" i="2"/>
  <c r="AL392" i="2"/>
  <c r="D393" i="2"/>
  <c r="H393" i="2" s="1"/>
  <c r="K393" i="2" s="1"/>
  <c r="N393" i="2" s="1"/>
  <c r="Q393" i="2" s="1"/>
  <c r="E393" i="2"/>
  <c r="U393" i="2"/>
  <c r="V393" i="2"/>
  <c r="W393" i="2"/>
  <c r="X393" i="2"/>
  <c r="AC393" i="2"/>
  <c r="AV74" i="2" s="1"/>
  <c r="AH393" i="2"/>
  <c r="AI393" i="2"/>
  <c r="AJ393" i="2"/>
  <c r="AN393" i="2" s="1"/>
  <c r="AK393" i="2"/>
  <c r="AL393" i="2"/>
  <c r="D394" i="2"/>
  <c r="AC394" i="2" s="1"/>
  <c r="E394" i="2"/>
  <c r="H394" i="2"/>
  <c r="K394" i="2" s="1"/>
  <c r="N394" i="2" s="1"/>
  <c r="Q394" i="2" s="1"/>
  <c r="U394" i="2"/>
  <c r="V394" i="2"/>
  <c r="W394" i="2"/>
  <c r="X394" i="2"/>
  <c r="AH394" i="2"/>
  <c r="AI394" i="2"/>
  <c r="AJ394" i="2"/>
  <c r="AX394" i="2" s="1"/>
  <c r="AK394" i="2"/>
  <c r="AL394" i="2"/>
  <c r="D395" i="2"/>
  <c r="AC395" i="2" s="1"/>
  <c r="E395" i="2"/>
  <c r="U395" i="2"/>
  <c r="V395" i="2"/>
  <c r="W395" i="2"/>
  <c r="X395" i="2"/>
  <c r="AH395" i="2"/>
  <c r="AI395" i="2"/>
  <c r="AJ395" i="2"/>
  <c r="AX395" i="2" s="1"/>
  <c r="AK395" i="2"/>
  <c r="AL395" i="2"/>
  <c r="D396" i="2"/>
  <c r="AC396" i="2" s="1"/>
  <c r="E396" i="2"/>
  <c r="U396" i="2"/>
  <c r="V396" i="2"/>
  <c r="W396" i="2"/>
  <c r="X396" i="2"/>
  <c r="AH396" i="2"/>
  <c r="AI396" i="2"/>
  <c r="AJ396" i="2"/>
  <c r="AX396" i="2" s="1"/>
  <c r="AK396" i="2"/>
  <c r="AL396" i="2"/>
  <c r="D397" i="2"/>
  <c r="AC397" i="2" s="1"/>
  <c r="E397" i="2"/>
  <c r="U397" i="2"/>
  <c r="V397" i="2"/>
  <c r="W397" i="2"/>
  <c r="X397" i="2"/>
  <c r="AH397" i="2"/>
  <c r="AI397" i="2"/>
  <c r="AJ397" i="2"/>
  <c r="AX397" i="2" s="1"/>
  <c r="AK397" i="2"/>
  <c r="AL397" i="2"/>
  <c r="D398" i="2"/>
  <c r="AC398" i="2" s="1"/>
  <c r="E398" i="2"/>
  <c r="U398" i="2"/>
  <c r="V398" i="2"/>
  <c r="W398" i="2"/>
  <c r="X398" i="2"/>
  <c r="AH398" i="2"/>
  <c r="AI398" i="2"/>
  <c r="AJ398" i="2"/>
  <c r="AX398" i="2" s="1"/>
  <c r="AK398" i="2"/>
  <c r="AL398" i="2"/>
  <c r="D399" i="2"/>
  <c r="AC399" i="2" s="1"/>
  <c r="E399" i="2"/>
  <c r="U399" i="2"/>
  <c r="V399" i="2"/>
  <c r="W399" i="2"/>
  <c r="X399" i="2"/>
  <c r="AH399" i="2"/>
  <c r="AI399" i="2"/>
  <c r="AJ399" i="2"/>
  <c r="AX399" i="2" s="1"/>
  <c r="AK399" i="2"/>
  <c r="AL399" i="2"/>
  <c r="D400" i="2"/>
  <c r="AC400" i="2" s="1"/>
  <c r="E400" i="2"/>
  <c r="U400" i="2"/>
  <c r="V400" i="2"/>
  <c r="W400" i="2"/>
  <c r="X400" i="2"/>
  <c r="AH400" i="2"/>
  <c r="AI400" i="2"/>
  <c r="AJ400" i="2"/>
  <c r="AX400" i="2" s="1"/>
  <c r="AK400" i="2"/>
  <c r="AL400" i="2"/>
  <c r="D401" i="2"/>
  <c r="AC401" i="2" s="1"/>
  <c r="E401" i="2"/>
  <c r="U401" i="2"/>
  <c r="V401" i="2"/>
  <c r="W401" i="2"/>
  <c r="X401" i="2"/>
  <c r="AH401" i="2"/>
  <c r="AI401" i="2"/>
  <c r="AJ401" i="2"/>
  <c r="AX401" i="2" s="1"/>
  <c r="AK401" i="2"/>
  <c r="AL401" i="2"/>
  <c r="D402" i="2"/>
  <c r="AC402" i="2" s="1"/>
  <c r="E402" i="2"/>
  <c r="U402" i="2"/>
  <c r="V402" i="2"/>
  <c r="W402" i="2"/>
  <c r="X402" i="2"/>
  <c r="AH402" i="2"/>
  <c r="AI402" i="2"/>
  <c r="AJ402" i="2"/>
  <c r="AX402" i="2" s="1"/>
  <c r="AK402" i="2"/>
  <c r="AL402" i="2"/>
  <c r="D403" i="2"/>
  <c r="AC403" i="2" s="1"/>
  <c r="E403" i="2"/>
  <c r="U403" i="2"/>
  <c r="V403" i="2"/>
  <c r="W403" i="2"/>
  <c r="X403" i="2"/>
  <c r="AH403" i="2"/>
  <c r="AI403" i="2"/>
  <c r="AJ403" i="2"/>
  <c r="AX403" i="2" s="1"/>
  <c r="AK403" i="2"/>
  <c r="AL403" i="2"/>
  <c r="D404" i="2"/>
  <c r="AC404" i="2" s="1"/>
  <c r="E404" i="2"/>
  <c r="U404" i="2"/>
  <c r="V404" i="2"/>
  <c r="W404" i="2"/>
  <c r="X404" i="2"/>
  <c r="AH404" i="2"/>
  <c r="AI404" i="2"/>
  <c r="AJ404" i="2"/>
  <c r="AX404" i="2" s="1"/>
  <c r="AK404" i="2"/>
  <c r="AL404" i="2"/>
  <c r="D405" i="2"/>
  <c r="AC405" i="2" s="1"/>
  <c r="E405" i="2"/>
  <c r="U405" i="2"/>
  <c r="V405" i="2"/>
  <c r="W405" i="2"/>
  <c r="X405" i="2"/>
  <c r="AH405" i="2"/>
  <c r="AI405" i="2"/>
  <c r="AJ405" i="2"/>
  <c r="AX405" i="2" s="1"/>
  <c r="AK405" i="2"/>
  <c r="AL405" i="2"/>
  <c r="D406" i="2"/>
  <c r="AC406" i="2" s="1"/>
  <c r="E406" i="2"/>
  <c r="U406" i="2"/>
  <c r="V406" i="2"/>
  <c r="W406" i="2"/>
  <c r="X406" i="2"/>
  <c r="AH406" i="2"/>
  <c r="AI406" i="2"/>
  <c r="AJ406" i="2"/>
  <c r="AX406" i="2" s="1"/>
  <c r="AK406" i="2"/>
  <c r="AL406" i="2"/>
  <c r="D407" i="2"/>
  <c r="AC407" i="2" s="1"/>
  <c r="E407" i="2"/>
  <c r="U407" i="2"/>
  <c r="V407" i="2"/>
  <c r="W407" i="2"/>
  <c r="X407" i="2"/>
  <c r="AH407" i="2"/>
  <c r="AI407" i="2"/>
  <c r="AJ407" i="2"/>
  <c r="AX407" i="2" s="1"/>
  <c r="AK407" i="2"/>
  <c r="AL407" i="2"/>
  <c r="D408" i="2"/>
  <c r="AC408" i="2" s="1"/>
  <c r="E408" i="2"/>
  <c r="U408" i="2"/>
  <c r="V408" i="2"/>
  <c r="W408" i="2"/>
  <c r="X408" i="2"/>
  <c r="AH408" i="2"/>
  <c r="AI408" i="2"/>
  <c r="AJ408" i="2"/>
  <c r="AX408" i="2" s="1"/>
  <c r="AK408" i="2"/>
  <c r="AL408" i="2"/>
  <c r="D409" i="2"/>
  <c r="AC409" i="2" s="1"/>
  <c r="E409" i="2"/>
  <c r="U409" i="2"/>
  <c r="V409" i="2"/>
  <c r="W409" i="2"/>
  <c r="X409" i="2"/>
  <c r="AH409" i="2"/>
  <c r="AI409" i="2"/>
  <c r="AJ409" i="2"/>
  <c r="AX409" i="2" s="1"/>
  <c r="AK409" i="2"/>
  <c r="AL409" i="2"/>
  <c r="D410" i="2"/>
  <c r="AC410" i="2" s="1"/>
  <c r="E410" i="2"/>
  <c r="U410" i="2"/>
  <c r="V410" i="2"/>
  <c r="W410" i="2"/>
  <c r="X410" i="2"/>
  <c r="AH410" i="2"/>
  <c r="AI410" i="2"/>
  <c r="AJ410" i="2"/>
  <c r="AX410" i="2" s="1"/>
  <c r="AK410" i="2"/>
  <c r="AL410" i="2"/>
  <c r="D411" i="2"/>
  <c r="AC411" i="2" s="1"/>
  <c r="E411" i="2"/>
  <c r="U411" i="2"/>
  <c r="V411" i="2"/>
  <c r="W411" i="2"/>
  <c r="X411" i="2"/>
  <c r="AH411" i="2"/>
  <c r="AI411" i="2"/>
  <c r="AJ411" i="2"/>
  <c r="AX411" i="2" s="1"/>
  <c r="AK411" i="2"/>
  <c r="AL411" i="2"/>
  <c r="D412" i="2"/>
  <c r="AC412" i="2" s="1"/>
  <c r="E412" i="2"/>
  <c r="U412" i="2"/>
  <c r="V412" i="2"/>
  <c r="W412" i="2"/>
  <c r="X412" i="2"/>
  <c r="AH412" i="2"/>
  <c r="AI412" i="2"/>
  <c r="AJ412" i="2"/>
  <c r="AX412" i="2" s="1"/>
  <c r="AK412" i="2"/>
  <c r="AL412" i="2"/>
  <c r="D413" i="2"/>
  <c r="AC413" i="2" s="1"/>
  <c r="E413" i="2"/>
  <c r="U413" i="2"/>
  <c r="V413" i="2"/>
  <c r="W413" i="2"/>
  <c r="X413" i="2"/>
  <c r="AH413" i="2"/>
  <c r="AI413" i="2"/>
  <c r="AJ413" i="2"/>
  <c r="AX413" i="2" s="1"/>
  <c r="AK413" i="2"/>
  <c r="AL413" i="2"/>
  <c r="D414" i="2"/>
  <c r="AC414" i="2" s="1"/>
  <c r="E414" i="2"/>
  <c r="U414" i="2"/>
  <c r="V414" i="2"/>
  <c r="W414" i="2"/>
  <c r="X414" i="2"/>
  <c r="AH414" i="2"/>
  <c r="AI414" i="2"/>
  <c r="AJ414" i="2"/>
  <c r="AX414" i="2" s="1"/>
  <c r="AK414" i="2"/>
  <c r="AL414" i="2"/>
  <c r="D415" i="2"/>
  <c r="AC415" i="2" s="1"/>
  <c r="E415" i="2"/>
  <c r="U415" i="2"/>
  <c r="V415" i="2"/>
  <c r="W415" i="2"/>
  <c r="X415" i="2"/>
  <c r="AH415" i="2"/>
  <c r="AI415" i="2"/>
  <c r="AJ415" i="2"/>
  <c r="AX415" i="2" s="1"/>
  <c r="AK415" i="2"/>
  <c r="AL415" i="2"/>
  <c r="D416" i="2"/>
  <c r="AC416" i="2" s="1"/>
  <c r="E416" i="2"/>
  <c r="U416" i="2"/>
  <c r="V416" i="2"/>
  <c r="W416" i="2"/>
  <c r="X416" i="2"/>
  <c r="AH416" i="2"/>
  <c r="AI416" i="2"/>
  <c r="AJ416" i="2"/>
  <c r="AN416" i="2" s="1"/>
  <c r="AK416" i="2"/>
  <c r="AL416" i="2"/>
  <c r="D417" i="2"/>
  <c r="E417" i="2"/>
  <c r="U417" i="2"/>
  <c r="V417" i="2"/>
  <c r="W417" i="2"/>
  <c r="X417" i="2"/>
  <c r="AH417" i="2"/>
  <c r="AI417" i="2"/>
  <c r="AJ417" i="2"/>
  <c r="AN417" i="2" s="1"/>
  <c r="AK417" i="2"/>
  <c r="AL417" i="2"/>
  <c r="D418" i="2"/>
  <c r="H418" i="2" s="1"/>
  <c r="K418" i="2" s="1"/>
  <c r="N418" i="2" s="1"/>
  <c r="Q418" i="2" s="1"/>
  <c r="E418" i="2"/>
  <c r="U418" i="2"/>
  <c r="V418" i="2"/>
  <c r="W418" i="2"/>
  <c r="X418" i="2"/>
  <c r="AH418" i="2"/>
  <c r="AI418" i="2"/>
  <c r="AJ418" i="2"/>
  <c r="AK418" i="2"/>
  <c r="AL418" i="2"/>
  <c r="D419" i="2"/>
  <c r="H419" i="2" s="1"/>
  <c r="K419" i="2" s="1"/>
  <c r="N419" i="2" s="1"/>
  <c r="Q419" i="2" s="1"/>
  <c r="E419" i="2"/>
  <c r="U419" i="2"/>
  <c r="V419" i="2"/>
  <c r="W419" i="2"/>
  <c r="X419" i="2"/>
  <c r="AH419" i="2"/>
  <c r="AI419" i="2"/>
  <c r="AJ419" i="2"/>
  <c r="AN419" i="2" s="1"/>
  <c r="AK419" i="2"/>
  <c r="AL419" i="2"/>
  <c r="D420" i="2"/>
  <c r="AC420" i="2" s="1"/>
  <c r="BW74" i="2" s="1"/>
  <c r="E420" i="2"/>
  <c r="U420" i="2"/>
  <c r="V420" i="2"/>
  <c r="W420" i="2"/>
  <c r="X420" i="2"/>
  <c r="AH420" i="2"/>
  <c r="AI420" i="2"/>
  <c r="AJ420" i="2"/>
  <c r="AN420" i="2" s="1"/>
  <c r="AK420" i="2"/>
  <c r="AL420" i="2"/>
  <c r="D421" i="2"/>
  <c r="H421" i="2" s="1"/>
  <c r="K421" i="2" s="1"/>
  <c r="N421" i="2" s="1"/>
  <c r="Q421" i="2" s="1"/>
  <c r="E421" i="2"/>
  <c r="U421" i="2"/>
  <c r="V421" i="2"/>
  <c r="W421" i="2"/>
  <c r="X421" i="2"/>
  <c r="AH421" i="2"/>
  <c r="AI421" i="2"/>
  <c r="AJ421" i="2"/>
  <c r="AK421" i="2"/>
  <c r="AL421" i="2"/>
  <c r="U422" i="2"/>
  <c r="D422" i="2" s="1"/>
  <c r="V422" i="2"/>
  <c r="W422" i="2"/>
  <c r="X422" i="2"/>
  <c r="E422" i="2" s="1"/>
  <c r="AH422" i="2"/>
  <c r="AI422" i="2"/>
  <c r="AJ422" i="2"/>
  <c r="AK422" i="2"/>
  <c r="AL422" i="2"/>
  <c r="U423" i="2"/>
  <c r="D423" i="2" s="1"/>
  <c r="V423" i="2"/>
  <c r="W423" i="2"/>
  <c r="E423" i="2" s="1"/>
  <c r="X423" i="2"/>
  <c r="AH423" i="2"/>
  <c r="AI423" i="2"/>
  <c r="AJ423" i="2"/>
  <c r="AN423" i="2" s="1"/>
  <c r="AK423" i="2"/>
  <c r="AL423" i="2"/>
  <c r="U424" i="2"/>
  <c r="D424" i="2" s="1"/>
  <c r="V424" i="2"/>
  <c r="W424" i="2"/>
  <c r="X424" i="2"/>
  <c r="E424" i="2" s="1"/>
  <c r="AH424" i="2"/>
  <c r="AI424" i="2"/>
  <c r="AJ424" i="2"/>
  <c r="AK424" i="2"/>
  <c r="AL424" i="2"/>
  <c r="U425" i="2"/>
  <c r="D425" i="2" s="1"/>
  <c r="V425" i="2"/>
  <c r="W425" i="2"/>
  <c r="E425" i="2" s="1"/>
  <c r="X425" i="2"/>
  <c r="AH425" i="2"/>
  <c r="AI425" i="2"/>
  <c r="AJ425" i="2"/>
  <c r="AK425" i="2"/>
  <c r="AL425" i="2"/>
  <c r="D426" i="2"/>
  <c r="E426" i="2"/>
  <c r="U426" i="2"/>
  <c r="V426" i="2"/>
  <c r="W426" i="2"/>
  <c r="X426" i="2"/>
  <c r="AH426" i="2"/>
  <c r="AI426" i="2"/>
  <c r="AJ426" i="2"/>
  <c r="AX426" i="2" s="1"/>
  <c r="AK426" i="2"/>
  <c r="AL426" i="2"/>
  <c r="D427" i="2"/>
  <c r="E427" i="2"/>
  <c r="U427" i="2"/>
  <c r="V427" i="2"/>
  <c r="W427" i="2"/>
  <c r="X427" i="2"/>
  <c r="AH427" i="2"/>
  <c r="AI427" i="2"/>
  <c r="AJ427" i="2"/>
  <c r="AN427" i="2" s="1"/>
  <c r="AK427" i="2"/>
  <c r="AL427" i="2"/>
  <c r="D428" i="2"/>
  <c r="AC428" i="2" s="1"/>
  <c r="E428" i="2"/>
  <c r="U428" i="2"/>
  <c r="V428" i="2"/>
  <c r="W428" i="2"/>
  <c r="X428" i="2"/>
  <c r="AH428" i="2"/>
  <c r="AI428" i="2"/>
  <c r="AJ428" i="2"/>
  <c r="AX428" i="2" s="1"/>
  <c r="AK428" i="2"/>
  <c r="AL428" i="2"/>
  <c r="D429" i="2"/>
  <c r="H429" i="2" s="1"/>
  <c r="K429" i="2" s="1"/>
  <c r="N429" i="2" s="1"/>
  <c r="Q429" i="2" s="1"/>
  <c r="E429" i="2"/>
  <c r="U429" i="2"/>
  <c r="V429" i="2"/>
  <c r="W429" i="2"/>
  <c r="X429" i="2"/>
  <c r="AH429" i="2"/>
  <c r="AI429" i="2"/>
  <c r="AJ429" i="2"/>
  <c r="AX429" i="2" s="1"/>
  <c r="AK429" i="2"/>
  <c r="AL429" i="2"/>
  <c r="D430" i="2"/>
  <c r="AC430" i="2" s="1"/>
  <c r="E430" i="2"/>
  <c r="U430" i="2"/>
  <c r="V430" i="2"/>
  <c r="W430" i="2"/>
  <c r="X430" i="2"/>
  <c r="AH430" i="2"/>
  <c r="AI430" i="2"/>
  <c r="AJ430" i="2"/>
  <c r="AX430" i="2" s="1"/>
  <c r="AK430" i="2"/>
  <c r="AL430" i="2"/>
  <c r="D431" i="2"/>
  <c r="H431" i="2" s="1"/>
  <c r="K431" i="2" s="1"/>
  <c r="N431" i="2" s="1"/>
  <c r="Q431" i="2" s="1"/>
  <c r="E431" i="2"/>
  <c r="U431" i="2"/>
  <c r="V431" i="2"/>
  <c r="W431" i="2"/>
  <c r="X431" i="2"/>
  <c r="AH431" i="2"/>
  <c r="AI431" i="2"/>
  <c r="AJ431" i="2"/>
  <c r="AX431" i="2" s="1"/>
  <c r="AK431" i="2"/>
  <c r="AL431" i="2"/>
  <c r="D432" i="2"/>
  <c r="E432" i="2"/>
  <c r="U432" i="2"/>
  <c r="V432" i="2"/>
  <c r="W432" i="2"/>
  <c r="X432" i="2"/>
  <c r="AH432" i="2"/>
  <c r="AI432" i="2"/>
  <c r="AJ432" i="2"/>
  <c r="AX432" i="2" s="1"/>
  <c r="AK432" i="2"/>
  <c r="AL432" i="2"/>
  <c r="D433" i="2"/>
  <c r="H433" i="2" s="1"/>
  <c r="K433" i="2" s="1"/>
  <c r="N433" i="2" s="1"/>
  <c r="Q433" i="2" s="1"/>
  <c r="E433" i="2"/>
  <c r="U433" i="2"/>
  <c r="V433" i="2"/>
  <c r="W433" i="2"/>
  <c r="X433" i="2"/>
  <c r="AH433" i="2"/>
  <c r="AI433" i="2"/>
  <c r="AJ433" i="2"/>
  <c r="AX433" i="2" s="1"/>
  <c r="AK433" i="2"/>
  <c r="AL433" i="2"/>
  <c r="D434" i="2"/>
  <c r="AC434" i="2" s="1"/>
  <c r="E434" i="2"/>
  <c r="U434" i="2"/>
  <c r="V434" i="2"/>
  <c r="W434" i="2"/>
  <c r="X434" i="2"/>
  <c r="AH434" i="2"/>
  <c r="AI434" i="2"/>
  <c r="AJ434" i="2"/>
  <c r="AX434" i="2" s="1"/>
  <c r="AK434" i="2"/>
  <c r="AL434" i="2"/>
  <c r="D435" i="2"/>
  <c r="H435" i="2" s="1"/>
  <c r="K435" i="2" s="1"/>
  <c r="N435" i="2" s="1"/>
  <c r="Q435" i="2" s="1"/>
  <c r="E435" i="2"/>
  <c r="U435" i="2"/>
  <c r="V435" i="2"/>
  <c r="W435" i="2"/>
  <c r="X435" i="2"/>
  <c r="AH435" i="2"/>
  <c r="AI435" i="2"/>
  <c r="AJ435" i="2"/>
  <c r="AX435" i="2" s="1"/>
  <c r="AK435" i="2"/>
  <c r="AL435" i="2"/>
  <c r="D436" i="2"/>
  <c r="AC436" i="2" s="1"/>
  <c r="E436" i="2"/>
  <c r="U436" i="2"/>
  <c r="V436" i="2"/>
  <c r="W436" i="2"/>
  <c r="X436" i="2"/>
  <c r="AH436" i="2"/>
  <c r="AI436" i="2"/>
  <c r="AJ436" i="2"/>
  <c r="AX436" i="2" s="1"/>
  <c r="AK436" i="2"/>
  <c r="AL436" i="2"/>
  <c r="D437" i="2"/>
  <c r="E437" i="2"/>
  <c r="U437" i="2"/>
  <c r="V437" i="2"/>
  <c r="W437" i="2"/>
  <c r="X437" i="2"/>
  <c r="AH437" i="2"/>
  <c r="AI437" i="2"/>
  <c r="AJ437" i="2"/>
  <c r="AX437" i="2" s="1"/>
  <c r="AK437" i="2"/>
  <c r="AL437" i="2"/>
  <c r="D438" i="2"/>
  <c r="E438" i="2"/>
  <c r="U438" i="2"/>
  <c r="V438" i="2"/>
  <c r="W438" i="2"/>
  <c r="X438" i="2"/>
  <c r="AH438" i="2"/>
  <c r="AI438" i="2"/>
  <c r="AJ438" i="2"/>
  <c r="AX438" i="2" s="1"/>
  <c r="AK438" i="2"/>
  <c r="AL438" i="2"/>
  <c r="D439" i="2"/>
  <c r="E439" i="2"/>
  <c r="U439" i="2"/>
  <c r="V439" i="2"/>
  <c r="W439" i="2"/>
  <c r="X439" i="2"/>
  <c r="AH439" i="2"/>
  <c r="AI439" i="2"/>
  <c r="AJ439" i="2"/>
  <c r="AX439" i="2" s="1"/>
  <c r="AK439" i="2"/>
  <c r="AL439" i="2"/>
  <c r="D440" i="2"/>
  <c r="AC440" i="2" s="1"/>
  <c r="E440" i="2"/>
  <c r="U440" i="2"/>
  <c r="V440" i="2"/>
  <c r="W440" i="2"/>
  <c r="X440" i="2"/>
  <c r="AH440" i="2"/>
  <c r="AI440" i="2"/>
  <c r="AJ440" i="2"/>
  <c r="AX440" i="2" s="1"/>
  <c r="AK440" i="2"/>
  <c r="AL440" i="2"/>
  <c r="D441" i="2"/>
  <c r="E441" i="2"/>
  <c r="U441" i="2"/>
  <c r="V441" i="2"/>
  <c r="W441" i="2"/>
  <c r="X441" i="2"/>
  <c r="AH441" i="2"/>
  <c r="AI441" i="2"/>
  <c r="AJ441" i="2"/>
  <c r="AX441" i="2" s="1"/>
  <c r="AK441" i="2"/>
  <c r="AL441" i="2"/>
  <c r="D442" i="2"/>
  <c r="E442" i="2"/>
  <c r="U442" i="2"/>
  <c r="V442" i="2"/>
  <c r="W442" i="2"/>
  <c r="X442" i="2"/>
  <c r="AH442" i="2"/>
  <c r="AI442" i="2"/>
  <c r="AJ442" i="2"/>
  <c r="AX442" i="2" s="1"/>
  <c r="AK442" i="2"/>
  <c r="AL442" i="2"/>
  <c r="D443" i="2"/>
  <c r="E443" i="2"/>
  <c r="U443" i="2"/>
  <c r="V443" i="2"/>
  <c r="W443" i="2"/>
  <c r="X443" i="2"/>
  <c r="AH443" i="2"/>
  <c r="AI443" i="2"/>
  <c r="AJ443" i="2"/>
  <c r="AX443" i="2" s="1"/>
  <c r="AK443" i="2"/>
  <c r="AL443" i="2"/>
  <c r="D444" i="2"/>
  <c r="E444" i="2"/>
  <c r="U444" i="2"/>
  <c r="V444" i="2"/>
  <c r="W444" i="2"/>
  <c r="X444" i="2"/>
  <c r="AH444" i="2"/>
  <c r="AI444" i="2"/>
  <c r="AJ444" i="2"/>
  <c r="AX444" i="2" s="1"/>
  <c r="AK444" i="2"/>
  <c r="AL444" i="2"/>
  <c r="D445" i="2"/>
  <c r="H445" i="2" s="1"/>
  <c r="K445" i="2" s="1"/>
  <c r="N445" i="2" s="1"/>
  <c r="Q445" i="2" s="1"/>
  <c r="E445" i="2"/>
  <c r="U445" i="2"/>
  <c r="V445" i="2"/>
  <c r="W445" i="2"/>
  <c r="X445" i="2"/>
  <c r="AC445" i="2"/>
  <c r="AH445" i="2"/>
  <c r="AI445" i="2"/>
  <c r="AJ445" i="2"/>
  <c r="AX445" i="2" s="1"/>
  <c r="AK445" i="2"/>
  <c r="AL445" i="2"/>
  <c r="D446" i="2"/>
  <c r="AC446" i="2" s="1"/>
  <c r="E446" i="2"/>
  <c r="U446" i="2"/>
  <c r="V446" i="2"/>
  <c r="W446" i="2"/>
  <c r="X446" i="2"/>
  <c r="AH446" i="2"/>
  <c r="AI446" i="2"/>
  <c r="AJ446" i="2"/>
  <c r="AX446" i="2" s="1"/>
  <c r="AK446" i="2"/>
  <c r="AL446" i="2"/>
  <c r="D447" i="2"/>
  <c r="H447" i="2" s="1"/>
  <c r="K447" i="2" s="1"/>
  <c r="N447" i="2" s="1"/>
  <c r="Q447" i="2" s="1"/>
  <c r="E447" i="2"/>
  <c r="U447" i="2"/>
  <c r="V447" i="2"/>
  <c r="W447" i="2"/>
  <c r="X447" i="2"/>
  <c r="AH447" i="2"/>
  <c r="AI447" i="2"/>
  <c r="AJ447" i="2"/>
  <c r="AX447" i="2" s="1"/>
  <c r="AK447" i="2"/>
  <c r="AL447" i="2"/>
  <c r="D448" i="2"/>
  <c r="AC448" i="2" s="1"/>
  <c r="E448" i="2"/>
  <c r="U448" i="2"/>
  <c r="V448" i="2"/>
  <c r="W448" i="2"/>
  <c r="X448" i="2"/>
  <c r="AH448" i="2"/>
  <c r="AI448" i="2"/>
  <c r="AJ448" i="2"/>
  <c r="AX448" i="2" s="1"/>
  <c r="AK448" i="2"/>
  <c r="AL448" i="2"/>
  <c r="D449" i="2"/>
  <c r="E449" i="2"/>
  <c r="U449" i="2"/>
  <c r="V449" i="2"/>
  <c r="W449" i="2"/>
  <c r="X449" i="2"/>
  <c r="AH449" i="2"/>
  <c r="AI449" i="2"/>
  <c r="AJ449" i="2"/>
  <c r="AX449" i="2" s="1"/>
  <c r="AK449" i="2"/>
  <c r="AL449" i="2"/>
  <c r="D450" i="2"/>
  <c r="E450" i="2"/>
  <c r="U450" i="2"/>
  <c r="V450" i="2"/>
  <c r="W450" i="2"/>
  <c r="X450" i="2"/>
  <c r="AH450" i="2"/>
  <c r="AI450" i="2"/>
  <c r="AJ450" i="2"/>
  <c r="AX450" i="2" s="1"/>
  <c r="AK450" i="2"/>
  <c r="AL450" i="2"/>
  <c r="D451" i="2"/>
  <c r="E451" i="2"/>
  <c r="U451" i="2"/>
  <c r="V451" i="2"/>
  <c r="W451" i="2"/>
  <c r="X451" i="2"/>
  <c r="AH451" i="2"/>
  <c r="AI451" i="2"/>
  <c r="AJ451" i="2"/>
  <c r="AX451" i="2" s="1"/>
  <c r="AK451" i="2"/>
  <c r="AL451" i="2"/>
  <c r="D452" i="2"/>
  <c r="AC452" i="2" s="1"/>
  <c r="E452" i="2"/>
  <c r="U452" i="2"/>
  <c r="V452" i="2"/>
  <c r="W452" i="2"/>
  <c r="X452" i="2"/>
  <c r="AH452" i="2"/>
  <c r="AI452" i="2"/>
  <c r="AJ452" i="2"/>
  <c r="AX452" i="2" s="1"/>
  <c r="AK452" i="2"/>
  <c r="AL452" i="2"/>
  <c r="D453" i="2"/>
  <c r="E453" i="2"/>
  <c r="U453" i="2"/>
  <c r="V453" i="2"/>
  <c r="W453" i="2"/>
  <c r="X453" i="2"/>
  <c r="AH453" i="2"/>
  <c r="AI453" i="2"/>
  <c r="AJ453" i="2"/>
  <c r="AX453" i="2" s="1"/>
  <c r="AK453" i="2"/>
  <c r="AL453" i="2"/>
  <c r="D454" i="2"/>
  <c r="E454" i="2"/>
  <c r="U454" i="2"/>
  <c r="V454" i="2"/>
  <c r="W454" i="2"/>
  <c r="X454" i="2"/>
  <c r="AH454" i="2"/>
  <c r="AI454" i="2"/>
  <c r="AJ454" i="2"/>
  <c r="AX454" i="2" s="1"/>
  <c r="AK454" i="2"/>
  <c r="AL454" i="2"/>
  <c r="D455" i="2"/>
  <c r="E455" i="2"/>
  <c r="U455" i="2"/>
  <c r="V455" i="2"/>
  <c r="W455" i="2"/>
  <c r="X455" i="2"/>
  <c r="AH455" i="2"/>
  <c r="AI455" i="2"/>
  <c r="AJ455" i="2"/>
  <c r="AX455" i="2" s="1"/>
  <c r="AK455" i="2"/>
  <c r="AL455" i="2"/>
  <c r="D456" i="2"/>
  <c r="H456" i="2" s="1"/>
  <c r="K456" i="2" s="1"/>
  <c r="N456" i="2" s="1"/>
  <c r="Q456" i="2" s="1"/>
  <c r="E456" i="2"/>
  <c r="U456" i="2"/>
  <c r="V456" i="2"/>
  <c r="W456" i="2"/>
  <c r="X456" i="2"/>
  <c r="AH456" i="2"/>
  <c r="AI456" i="2"/>
  <c r="AJ456" i="2"/>
  <c r="AX456" i="2" s="1"/>
  <c r="AK456" i="2"/>
  <c r="AL456" i="2"/>
  <c r="D457" i="2"/>
  <c r="H457" i="2" s="1"/>
  <c r="K457" i="2" s="1"/>
  <c r="N457" i="2" s="1"/>
  <c r="Q457" i="2" s="1"/>
  <c r="E457" i="2"/>
  <c r="U457" i="2"/>
  <c r="V457" i="2"/>
  <c r="W457" i="2"/>
  <c r="X457" i="2"/>
  <c r="AH457" i="2"/>
  <c r="AI457" i="2"/>
  <c r="AJ457" i="2"/>
  <c r="AX457" i="2" s="1"/>
  <c r="AK457" i="2"/>
  <c r="AL457" i="2"/>
  <c r="D458" i="2"/>
  <c r="AC458" i="2" s="1"/>
  <c r="E458" i="2"/>
  <c r="U458" i="2"/>
  <c r="V458" i="2"/>
  <c r="W458" i="2"/>
  <c r="X458" i="2"/>
  <c r="AH458" i="2"/>
  <c r="AI458" i="2"/>
  <c r="AJ458" i="2"/>
  <c r="AK458" i="2"/>
  <c r="AL458" i="2"/>
  <c r="D459" i="2"/>
  <c r="AC459" i="2" s="1"/>
  <c r="E459" i="2"/>
  <c r="U459" i="2"/>
  <c r="V459" i="2"/>
  <c r="W459" i="2"/>
  <c r="X459" i="2"/>
  <c r="AH459" i="2"/>
  <c r="AI459" i="2"/>
  <c r="AJ459" i="2"/>
  <c r="AK459" i="2"/>
  <c r="AL459" i="2"/>
  <c r="D460" i="2"/>
  <c r="AC460" i="2" s="1"/>
  <c r="E460" i="2"/>
  <c r="U460" i="2"/>
  <c r="V460" i="2"/>
  <c r="W460" i="2"/>
  <c r="X460" i="2"/>
  <c r="AH460" i="2"/>
  <c r="AI460" i="2"/>
  <c r="AJ460" i="2"/>
  <c r="BH460" i="2" s="1"/>
  <c r="AK460" i="2"/>
  <c r="AL460" i="2"/>
  <c r="D461" i="2"/>
  <c r="AC461" i="2" s="1"/>
  <c r="BN83" i="2" s="1"/>
  <c r="E461" i="2"/>
  <c r="U461" i="2"/>
  <c r="V461" i="2"/>
  <c r="W461" i="2"/>
  <c r="X461" i="2"/>
  <c r="AH461" i="2"/>
  <c r="AI461" i="2"/>
  <c r="AJ461" i="2"/>
  <c r="AN461" i="2" s="1"/>
  <c r="AK461" i="2"/>
  <c r="AL461" i="2"/>
  <c r="D462" i="2"/>
  <c r="AC462" i="2" s="1"/>
  <c r="E462" i="2"/>
  <c r="U462" i="2"/>
  <c r="V462" i="2"/>
  <c r="W462" i="2"/>
  <c r="X462" i="2"/>
  <c r="AH462" i="2"/>
  <c r="AI462" i="2"/>
  <c r="AJ462" i="2"/>
  <c r="BH462" i="2" s="1"/>
  <c r="AK462" i="2"/>
  <c r="AL462" i="2"/>
  <c r="D463" i="2"/>
  <c r="AC463" i="2" s="1"/>
  <c r="E463" i="2"/>
  <c r="U463" i="2"/>
  <c r="V463" i="2"/>
  <c r="W463" i="2"/>
  <c r="X463" i="2"/>
  <c r="AH463" i="2"/>
  <c r="AI463" i="2"/>
  <c r="AJ463" i="2"/>
  <c r="AK463" i="2"/>
  <c r="AL463" i="2"/>
  <c r="D464" i="2"/>
  <c r="AC464" i="2" s="1"/>
  <c r="E464" i="2"/>
  <c r="U464" i="2"/>
  <c r="V464" i="2"/>
  <c r="W464" i="2"/>
  <c r="X464" i="2"/>
  <c r="AH464" i="2"/>
  <c r="AI464" i="2"/>
  <c r="AJ464" i="2"/>
  <c r="BH464" i="2" s="1"/>
  <c r="AK464" i="2"/>
  <c r="AL464" i="2"/>
  <c r="D465" i="2"/>
  <c r="E465" i="2"/>
  <c r="U465" i="2"/>
  <c r="V465" i="2"/>
  <c r="W465" i="2"/>
  <c r="X465" i="2"/>
  <c r="AH465" i="2"/>
  <c r="AI465" i="2"/>
  <c r="AJ465" i="2"/>
  <c r="BH465" i="2" s="1"/>
  <c r="AK465" i="2"/>
  <c r="AL465" i="2"/>
  <c r="D466" i="2"/>
  <c r="AC466" i="2" s="1"/>
  <c r="E466" i="2"/>
  <c r="U466" i="2"/>
  <c r="V466" i="2"/>
  <c r="W466" i="2"/>
  <c r="X466" i="2"/>
  <c r="AH466" i="2"/>
  <c r="AI466" i="2"/>
  <c r="AJ466" i="2"/>
  <c r="AX466" i="2" s="1"/>
  <c r="AK466" i="2"/>
  <c r="AL466" i="2"/>
  <c r="D467" i="2"/>
  <c r="AC467" i="2" s="1"/>
  <c r="BT83" i="2" s="1"/>
  <c r="E467" i="2"/>
  <c r="U467" i="2"/>
  <c r="V467" i="2"/>
  <c r="W467" i="2"/>
  <c r="X467" i="2"/>
  <c r="AH467" i="2"/>
  <c r="AI467" i="2"/>
  <c r="AJ467" i="2"/>
  <c r="AK467" i="2"/>
  <c r="AL467" i="2"/>
  <c r="D468" i="2"/>
  <c r="AC468" i="2" s="1"/>
  <c r="E468" i="2"/>
  <c r="U468" i="2"/>
  <c r="V468" i="2"/>
  <c r="W468" i="2"/>
  <c r="X468" i="2"/>
  <c r="AH468" i="2"/>
  <c r="AI468" i="2"/>
  <c r="AJ468" i="2"/>
  <c r="AX468" i="2" s="1"/>
  <c r="AK468" i="2"/>
  <c r="AL468" i="2"/>
  <c r="D469" i="2"/>
  <c r="AC469" i="2" s="1"/>
  <c r="BV83" i="2" s="1"/>
  <c r="E469" i="2"/>
  <c r="U469" i="2"/>
  <c r="V469" i="2"/>
  <c r="W469" i="2"/>
  <c r="X469" i="2"/>
  <c r="AH469" i="2"/>
  <c r="AI469" i="2"/>
  <c r="AJ469" i="2"/>
  <c r="AK469" i="2"/>
  <c r="AL469" i="2"/>
  <c r="D470" i="2"/>
  <c r="AC470" i="2" s="1"/>
  <c r="E470" i="2"/>
  <c r="U470" i="2"/>
  <c r="V470" i="2"/>
  <c r="W470" i="2"/>
  <c r="X470" i="2"/>
  <c r="AH470" i="2"/>
  <c r="AI470" i="2"/>
  <c r="AJ470" i="2"/>
  <c r="AX470" i="2" s="1"/>
  <c r="AK470" i="2"/>
  <c r="AL470" i="2"/>
  <c r="D471" i="2"/>
  <c r="AC471" i="2" s="1"/>
  <c r="BX83" i="2" s="1"/>
  <c r="E471" i="2"/>
  <c r="U471" i="2"/>
  <c r="V471" i="2"/>
  <c r="W471" i="2"/>
  <c r="X471" i="2"/>
  <c r="AE471" i="2"/>
  <c r="AH471" i="2"/>
  <c r="AI471" i="2"/>
  <c r="AJ471" i="2"/>
  <c r="BH471" i="2" s="1"/>
  <c r="AK471" i="2"/>
  <c r="AL471" i="2"/>
  <c r="U472" i="2"/>
  <c r="D472" i="2" s="1"/>
  <c r="V472" i="2"/>
  <c r="W472" i="2"/>
  <c r="E472" i="2" s="1"/>
  <c r="X472" i="2"/>
  <c r="AH472" i="2"/>
  <c r="AI472" i="2"/>
  <c r="AJ472" i="2"/>
  <c r="AK472" i="2"/>
  <c r="AL472" i="2"/>
  <c r="U473" i="2"/>
  <c r="D473" i="2" s="1"/>
  <c r="V473" i="2"/>
  <c r="W473" i="2"/>
  <c r="E473" i="2" s="1"/>
  <c r="X473" i="2"/>
  <c r="AH473" i="2"/>
  <c r="AI473" i="2"/>
  <c r="AJ473" i="2"/>
  <c r="AK473" i="2"/>
  <c r="AL473" i="2"/>
  <c r="U474" i="2"/>
  <c r="D474" i="2" s="1"/>
  <c r="V474" i="2"/>
  <c r="W474" i="2"/>
  <c r="X474" i="2"/>
  <c r="E474" i="2" s="1"/>
  <c r="AH474" i="2"/>
  <c r="AI474" i="2"/>
  <c r="AJ474" i="2"/>
  <c r="AX474" i="2" s="1"/>
  <c r="AK474" i="2"/>
  <c r="AL474" i="2"/>
  <c r="U475" i="2"/>
  <c r="D475" i="2" s="1"/>
  <c r="V475" i="2"/>
  <c r="W475" i="2"/>
  <c r="E475" i="2" s="1"/>
  <c r="X475" i="2"/>
  <c r="AH475" i="2"/>
  <c r="AI475" i="2"/>
  <c r="AJ475" i="2"/>
  <c r="BH475" i="2" s="1"/>
  <c r="AK475" i="2"/>
  <c r="AL475" i="2"/>
  <c r="U476" i="2"/>
  <c r="D476" i="2" s="1"/>
  <c r="V476" i="2"/>
  <c r="W476" i="2"/>
  <c r="E476" i="2" s="1"/>
  <c r="X476" i="2"/>
  <c r="AH476" i="2"/>
  <c r="AI476" i="2"/>
  <c r="AJ476" i="2"/>
  <c r="AX476" i="2" s="1"/>
  <c r="AK476" i="2"/>
  <c r="AL476" i="2"/>
  <c r="U477" i="2"/>
  <c r="D477" i="2" s="1"/>
  <c r="V477" i="2"/>
  <c r="W477" i="2"/>
  <c r="E477" i="2" s="1"/>
  <c r="X477" i="2"/>
  <c r="AH477" i="2"/>
  <c r="AI477" i="2"/>
  <c r="AJ477" i="2"/>
  <c r="BH477" i="2" s="1"/>
  <c r="AK477" i="2"/>
  <c r="AL477" i="2"/>
  <c r="U478" i="2"/>
  <c r="D478" i="2" s="1"/>
  <c r="V478" i="2"/>
  <c r="W478" i="2"/>
  <c r="X478" i="2"/>
  <c r="E478" i="2" s="1"/>
  <c r="AH478" i="2"/>
  <c r="AI478" i="2"/>
  <c r="AJ478" i="2"/>
  <c r="AX478" i="2" s="1"/>
  <c r="AK478" i="2"/>
  <c r="AL478" i="2"/>
  <c r="U479" i="2"/>
  <c r="D479" i="2" s="1"/>
  <c r="V479" i="2"/>
  <c r="W479" i="2"/>
  <c r="E479" i="2" s="1"/>
  <c r="X479" i="2"/>
  <c r="AH479" i="2"/>
  <c r="AI479" i="2"/>
  <c r="AJ479" i="2"/>
  <c r="BH479" i="2" s="1"/>
  <c r="AK479" i="2"/>
  <c r="AL479" i="2"/>
  <c r="D480" i="2"/>
  <c r="AC480" i="2" s="1"/>
  <c r="E480" i="2"/>
  <c r="U480" i="2"/>
  <c r="V480" i="2"/>
  <c r="W480" i="2"/>
  <c r="X480" i="2"/>
  <c r="AH480" i="2"/>
  <c r="AI480" i="2"/>
  <c r="AJ480" i="2"/>
  <c r="AK480" i="2"/>
  <c r="AL480" i="2"/>
  <c r="D481" i="2"/>
  <c r="E481" i="2"/>
  <c r="U481" i="2"/>
  <c r="V481" i="2"/>
  <c r="W481" i="2"/>
  <c r="X481" i="2"/>
  <c r="AH481" i="2"/>
  <c r="AI481" i="2"/>
  <c r="AJ481" i="2"/>
  <c r="AX481" i="2" s="1"/>
  <c r="AK481" i="2"/>
  <c r="AL481" i="2"/>
  <c r="D482" i="2"/>
  <c r="AC482" i="2" s="1"/>
  <c r="E482" i="2"/>
  <c r="H482" i="2"/>
  <c r="K482" i="2" s="1"/>
  <c r="N482" i="2" s="1"/>
  <c r="Q482" i="2" s="1"/>
  <c r="U482" i="2"/>
  <c r="V482" i="2"/>
  <c r="W482" i="2"/>
  <c r="X482" i="2"/>
  <c r="AH482" i="2"/>
  <c r="AI482" i="2"/>
  <c r="AJ482" i="2"/>
  <c r="AX482" i="2" s="1"/>
  <c r="AK482" i="2"/>
  <c r="AL482" i="2"/>
  <c r="D483" i="2"/>
  <c r="E483" i="2"/>
  <c r="U483" i="2"/>
  <c r="V483" i="2"/>
  <c r="W483" i="2"/>
  <c r="X483" i="2"/>
  <c r="AH483" i="2"/>
  <c r="AI483" i="2"/>
  <c r="AJ483" i="2"/>
  <c r="AX483" i="2" s="1"/>
  <c r="AK483" i="2"/>
  <c r="AL483" i="2"/>
  <c r="D484" i="2"/>
  <c r="E484" i="2"/>
  <c r="U484" i="2"/>
  <c r="V484" i="2"/>
  <c r="W484" i="2"/>
  <c r="X484" i="2"/>
  <c r="AH484" i="2"/>
  <c r="AI484" i="2"/>
  <c r="AJ484" i="2"/>
  <c r="AX484" i="2" s="1"/>
  <c r="AK484" i="2"/>
  <c r="AL484" i="2"/>
  <c r="D485" i="2"/>
  <c r="E485" i="2"/>
  <c r="U485" i="2"/>
  <c r="V485" i="2"/>
  <c r="W485" i="2"/>
  <c r="X485" i="2"/>
  <c r="AH485" i="2"/>
  <c r="AI485" i="2"/>
  <c r="AJ485" i="2"/>
  <c r="AX485" i="2" s="1"/>
  <c r="AK485" i="2"/>
  <c r="AL485" i="2"/>
  <c r="D486" i="2"/>
  <c r="AC486" i="2" s="1"/>
  <c r="E486" i="2"/>
  <c r="U486" i="2"/>
  <c r="V486" i="2"/>
  <c r="W486" i="2"/>
  <c r="X486" i="2"/>
  <c r="AH486" i="2"/>
  <c r="AI486" i="2"/>
  <c r="AJ486" i="2"/>
  <c r="AX486" i="2" s="1"/>
  <c r="AK486" i="2"/>
  <c r="AL486" i="2"/>
  <c r="D487" i="2"/>
  <c r="E487" i="2"/>
  <c r="U487" i="2"/>
  <c r="V487" i="2"/>
  <c r="W487" i="2"/>
  <c r="X487" i="2"/>
  <c r="AH487" i="2"/>
  <c r="AI487" i="2"/>
  <c r="AJ487" i="2"/>
  <c r="AN487" i="2" s="1"/>
  <c r="AK487" i="2"/>
  <c r="AL487" i="2"/>
  <c r="D488" i="2"/>
  <c r="E488" i="2"/>
  <c r="U488" i="2"/>
  <c r="V488" i="2"/>
  <c r="W488" i="2"/>
  <c r="X488" i="2"/>
  <c r="AH488" i="2"/>
  <c r="AI488" i="2"/>
  <c r="AJ488" i="2"/>
  <c r="AK488" i="2"/>
  <c r="AL488" i="2"/>
  <c r="D489" i="2"/>
  <c r="E489" i="2"/>
  <c r="U489" i="2"/>
  <c r="V489" i="2"/>
  <c r="W489" i="2"/>
  <c r="X489" i="2"/>
  <c r="AH489" i="2"/>
  <c r="AI489" i="2"/>
  <c r="AJ489" i="2"/>
  <c r="AX489" i="2" s="1"/>
  <c r="AK489" i="2"/>
  <c r="AL489" i="2"/>
  <c r="D490" i="2"/>
  <c r="E490" i="2"/>
  <c r="U490" i="2"/>
  <c r="V490" i="2"/>
  <c r="W490" i="2"/>
  <c r="X490" i="2"/>
  <c r="AH490" i="2"/>
  <c r="AI490" i="2"/>
  <c r="AJ490" i="2"/>
  <c r="AX490" i="2" s="1"/>
  <c r="AK490" i="2"/>
  <c r="AL490" i="2"/>
  <c r="D491" i="2"/>
  <c r="E491" i="2"/>
  <c r="U491" i="2"/>
  <c r="V491" i="2"/>
  <c r="W491" i="2"/>
  <c r="X491" i="2"/>
  <c r="AH491" i="2"/>
  <c r="AI491" i="2"/>
  <c r="AJ491" i="2"/>
  <c r="AX491" i="2" s="1"/>
  <c r="AK491" i="2"/>
  <c r="AL491" i="2"/>
  <c r="D492" i="2"/>
  <c r="E492" i="2"/>
  <c r="U492" i="2"/>
  <c r="V492" i="2"/>
  <c r="W492" i="2"/>
  <c r="X492" i="2"/>
  <c r="AH492" i="2"/>
  <c r="AI492" i="2"/>
  <c r="AJ492" i="2"/>
  <c r="AX492" i="2" s="1"/>
  <c r="AK492" i="2"/>
  <c r="AL492" i="2"/>
  <c r="D493" i="2"/>
  <c r="E493" i="2"/>
  <c r="U493" i="2"/>
  <c r="V493" i="2"/>
  <c r="W493" i="2"/>
  <c r="X493" i="2"/>
  <c r="AH493" i="2"/>
  <c r="AI493" i="2"/>
  <c r="AJ493" i="2"/>
  <c r="AX493" i="2" s="1"/>
  <c r="AK493" i="2"/>
  <c r="AL493" i="2"/>
  <c r="D494" i="2"/>
  <c r="AC494" i="2" s="1"/>
  <c r="E494" i="2"/>
  <c r="U494" i="2"/>
  <c r="V494" i="2"/>
  <c r="W494" i="2"/>
  <c r="X494" i="2"/>
  <c r="AH494" i="2"/>
  <c r="AI494" i="2"/>
  <c r="AJ494" i="2"/>
  <c r="AX494" i="2" s="1"/>
  <c r="AK494" i="2"/>
  <c r="AL494" i="2"/>
  <c r="D495" i="2"/>
  <c r="E495" i="2"/>
  <c r="U495" i="2"/>
  <c r="V495" i="2"/>
  <c r="W495" i="2"/>
  <c r="X495" i="2"/>
  <c r="AH495" i="2"/>
  <c r="AI495" i="2"/>
  <c r="AJ495" i="2"/>
  <c r="AK495" i="2"/>
  <c r="AL495" i="2"/>
  <c r="D496" i="2"/>
  <c r="AC496" i="2" s="1"/>
  <c r="AY92" i="2" s="1"/>
  <c r="E496" i="2"/>
  <c r="U496" i="2"/>
  <c r="V496" i="2"/>
  <c r="W496" i="2"/>
  <c r="X496" i="2"/>
  <c r="AH496" i="2"/>
  <c r="AI496" i="2"/>
  <c r="AJ496" i="2"/>
  <c r="AK496" i="2"/>
  <c r="AL496" i="2"/>
  <c r="D497" i="2"/>
  <c r="H497" i="2" s="1"/>
  <c r="K497" i="2" s="1"/>
  <c r="N497" i="2" s="1"/>
  <c r="Q497" i="2" s="1"/>
  <c r="E497" i="2"/>
  <c r="U497" i="2"/>
  <c r="V497" i="2"/>
  <c r="W497" i="2"/>
  <c r="X497" i="2"/>
  <c r="AH497" i="2"/>
  <c r="AI497" i="2"/>
  <c r="AJ497" i="2"/>
  <c r="AX497" i="2" s="1"/>
  <c r="AK497" i="2"/>
  <c r="AL497" i="2"/>
  <c r="D498" i="2"/>
  <c r="AC498" i="2" s="1"/>
  <c r="E498" i="2"/>
  <c r="U498" i="2"/>
  <c r="V498" i="2"/>
  <c r="W498" i="2"/>
  <c r="X498" i="2"/>
  <c r="AH498" i="2"/>
  <c r="AI498" i="2"/>
  <c r="AJ498" i="2"/>
  <c r="AX498" i="2" s="1"/>
  <c r="AK498" i="2"/>
  <c r="AL498" i="2"/>
  <c r="D499" i="2"/>
  <c r="E499" i="2"/>
  <c r="U499" i="2"/>
  <c r="V499" i="2"/>
  <c r="W499" i="2"/>
  <c r="X499" i="2"/>
  <c r="AH499" i="2"/>
  <c r="AI499" i="2"/>
  <c r="AJ499" i="2"/>
  <c r="AX499" i="2" s="1"/>
  <c r="AK499" i="2"/>
  <c r="AL499" i="2"/>
  <c r="D500" i="2"/>
  <c r="E500" i="2"/>
  <c r="U500" i="2"/>
  <c r="V500" i="2"/>
  <c r="W500" i="2"/>
  <c r="X500" i="2"/>
  <c r="AH500" i="2"/>
  <c r="AI500" i="2"/>
  <c r="AJ500" i="2"/>
  <c r="AX500" i="2" s="1"/>
  <c r="AK500" i="2"/>
  <c r="AL500" i="2"/>
  <c r="D501" i="2"/>
  <c r="E501" i="2"/>
  <c r="U501" i="2"/>
  <c r="V501" i="2"/>
  <c r="W501" i="2"/>
  <c r="X501" i="2"/>
  <c r="AH501" i="2"/>
  <c r="AI501" i="2"/>
  <c r="AJ501" i="2"/>
  <c r="AN501" i="2" s="1"/>
  <c r="AK501" i="2"/>
  <c r="AL501" i="2"/>
  <c r="D502" i="2"/>
  <c r="AC502" i="2" s="1"/>
  <c r="BE92" i="2" s="1"/>
  <c r="E502" i="2"/>
  <c r="U502" i="2"/>
  <c r="V502" i="2"/>
  <c r="W502" i="2"/>
  <c r="X502" i="2"/>
  <c r="AH502" i="2"/>
  <c r="AI502" i="2"/>
  <c r="AJ502" i="2"/>
  <c r="AK502" i="2"/>
  <c r="AL502" i="2"/>
  <c r="D503" i="2"/>
  <c r="E503" i="2"/>
  <c r="U503" i="2"/>
  <c r="V503" i="2"/>
  <c r="W503" i="2"/>
  <c r="X503" i="2"/>
  <c r="AH503" i="2"/>
  <c r="AI503" i="2"/>
  <c r="AJ503" i="2"/>
  <c r="AX503" i="2" s="1"/>
  <c r="AK503" i="2"/>
  <c r="AL503" i="2"/>
  <c r="D504" i="2"/>
  <c r="E504" i="2"/>
  <c r="U504" i="2"/>
  <c r="V504" i="2"/>
  <c r="W504" i="2"/>
  <c r="X504" i="2"/>
  <c r="AH504" i="2"/>
  <c r="AI504" i="2"/>
  <c r="AJ504" i="2"/>
  <c r="AX504" i="2" s="1"/>
  <c r="AK504" i="2"/>
  <c r="AL504" i="2"/>
  <c r="D505" i="2"/>
  <c r="E505" i="2"/>
  <c r="U505" i="2"/>
  <c r="V505" i="2"/>
  <c r="W505" i="2"/>
  <c r="X505" i="2"/>
  <c r="AH505" i="2"/>
  <c r="AI505" i="2"/>
  <c r="AJ505" i="2"/>
  <c r="AX505" i="2" s="1"/>
  <c r="AK505" i="2"/>
  <c r="AL505" i="2"/>
  <c r="D506" i="2"/>
  <c r="AC506" i="2" s="1"/>
  <c r="E506" i="2"/>
  <c r="U506" i="2"/>
  <c r="V506" i="2"/>
  <c r="W506" i="2"/>
  <c r="X506" i="2"/>
  <c r="AH506" i="2"/>
  <c r="AI506" i="2"/>
  <c r="AJ506" i="2"/>
  <c r="AX506" i="2" s="1"/>
  <c r="AK506" i="2"/>
  <c r="AL506" i="2"/>
  <c r="D507" i="2"/>
  <c r="E507" i="2"/>
  <c r="U507" i="2"/>
  <c r="V507" i="2"/>
  <c r="W507" i="2"/>
  <c r="X507" i="2"/>
  <c r="AH507" i="2"/>
  <c r="AI507" i="2"/>
  <c r="AJ507" i="2"/>
  <c r="AX507" i="2" s="1"/>
  <c r="AK507" i="2"/>
  <c r="AL507" i="2"/>
  <c r="D508" i="2"/>
  <c r="E508" i="2"/>
  <c r="U508" i="2"/>
  <c r="V508" i="2"/>
  <c r="W508" i="2"/>
  <c r="X508" i="2"/>
  <c r="AH508" i="2"/>
  <c r="AI508" i="2"/>
  <c r="AJ508" i="2"/>
  <c r="AX508" i="2" s="1"/>
  <c r="AK508" i="2"/>
  <c r="AL508" i="2"/>
  <c r="D509" i="2"/>
  <c r="E509" i="2"/>
  <c r="U509" i="2"/>
  <c r="V509" i="2"/>
  <c r="W509" i="2"/>
  <c r="X509" i="2"/>
  <c r="AH509" i="2"/>
  <c r="AI509" i="2"/>
  <c r="AJ509" i="2"/>
  <c r="BH509" i="2" s="1"/>
  <c r="AK509" i="2"/>
  <c r="AL509" i="2"/>
  <c r="D510" i="2"/>
  <c r="AC510" i="2" s="1"/>
  <c r="E510" i="2"/>
  <c r="H510" i="2"/>
  <c r="K510" i="2" s="1"/>
  <c r="N510" i="2" s="1"/>
  <c r="Q510" i="2" s="1"/>
  <c r="U510" i="2"/>
  <c r="V510" i="2"/>
  <c r="W510" i="2"/>
  <c r="X510" i="2"/>
  <c r="AH510" i="2"/>
  <c r="AI510" i="2"/>
  <c r="AJ510" i="2"/>
  <c r="AX510" i="2" s="1"/>
  <c r="AK510" i="2"/>
  <c r="AL510" i="2"/>
  <c r="D511" i="2"/>
  <c r="E511" i="2"/>
  <c r="U511" i="2"/>
  <c r="V511" i="2"/>
  <c r="W511" i="2"/>
  <c r="X511" i="2"/>
  <c r="AH511" i="2"/>
  <c r="AI511" i="2"/>
  <c r="AJ511" i="2"/>
  <c r="AX511" i="2" s="1"/>
  <c r="AK511" i="2"/>
  <c r="AL511" i="2"/>
  <c r="D512" i="2"/>
  <c r="E512" i="2"/>
  <c r="U512" i="2"/>
  <c r="V512" i="2"/>
  <c r="W512" i="2"/>
  <c r="X512" i="2"/>
  <c r="AH512" i="2"/>
  <c r="AI512" i="2"/>
  <c r="AJ512" i="2"/>
  <c r="AX512" i="2" s="1"/>
  <c r="AK512" i="2"/>
  <c r="AL512" i="2"/>
  <c r="D513" i="2"/>
  <c r="E513" i="2"/>
  <c r="U513" i="2"/>
  <c r="V513" i="2"/>
  <c r="W513" i="2"/>
  <c r="X513" i="2"/>
  <c r="AH513" i="2"/>
  <c r="AI513" i="2"/>
  <c r="AJ513" i="2"/>
  <c r="AX513" i="2" s="1"/>
  <c r="AK513" i="2"/>
  <c r="AL513" i="2"/>
  <c r="D514" i="2"/>
  <c r="AC514" i="2" s="1"/>
  <c r="E514" i="2"/>
  <c r="U514" i="2"/>
  <c r="V514" i="2"/>
  <c r="W514" i="2"/>
  <c r="X514" i="2"/>
  <c r="AH514" i="2"/>
  <c r="AI514" i="2"/>
  <c r="AJ514" i="2"/>
  <c r="AX514" i="2" s="1"/>
  <c r="AK514" i="2"/>
  <c r="AL514" i="2"/>
  <c r="D515" i="2"/>
  <c r="E515" i="2"/>
  <c r="U515" i="2"/>
  <c r="V515" i="2"/>
  <c r="W515" i="2"/>
  <c r="X515" i="2"/>
  <c r="AH515" i="2"/>
  <c r="AI515" i="2"/>
  <c r="AJ515" i="2"/>
  <c r="AX515" i="2" s="1"/>
  <c r="AK515" i="2"/>
  <c r="AL515" i="2"/>
  <c r="D516" i="2"/>
  <c r="E516" i="2"/>
  <c r="U516" i="2"/>
  <c r="V516" i="2"/>
  <c r="W516" i="2"/>
  <c r="X516" i="2"/>
  <c r="AH516" i="2"/>
  <c r="AI516" i="2"/>
  <c r="AJ516" i="2"/>
  <c r="AX516" i="2" s="1"/>
  <c r="AK516" i="2"/>
  <c r="AL516" i="2"/>
  <c r="D517" i="2"/>
  <c r="E517" i="2"/>
  <c r="U517" i="2"/>
  <c r="V517" i="2"/>
  <c r="W517" i="2"/>
  <c r="X517" i="2"/>
  <c r="AH517" i="2"/>
  <c r="AI517" i="2"/>
  <c r="AJ517" i="2"/>
  <c r="AX517" i="2" s="1"/>
  <c r="AK517" i="2"/>
  <c r="AL517" i="2"/>
  <c r="D518" i="2"/>
  <c r="AC518" i="2" s="1"/>
  <c r="E518" i="2"/>
  <c r="U518" i="2"/>
  <c r="V518" i="2"/>
  <c r="W518" i="2"/>
  <c r="X518" i="2"/>
  <c r="AH518" i="2"/>
  <c r="AI518" i="2"/>
  <c r="AJ518" i="2"/>
  <c r="AX518" i="2" s="1"/>
  <c r="AK518" i="2"/>
  <c r="AL518" i="2"/>
  <c r="D519" i="2"/>
  <c r="E519" i="2"/>
  <c r="U519" i="2"/>
  <c r="V519" i="2"/>
  <c r="W519" i="2"/>
  <c r="X519" i="2"/>
  <c r="AH519" i="2"/>
  <c r="AI519" i="2"/>
  <c r="AJ519" i="2"/>
  <c r="AK519" i="2"/>
  <c r="AL519" i="2"/>
  <c r="D520" i="2"/>
  <c r="H520" i="2" s="1"/>
  <c r="K520" i="2" s="1"/>
  <c r="N520" i="2" s="1"/>
  <c r="Q520" i="2" s="1"/>
  <c r="E520" i="2"/>
  <c r="U520" i="2"/>
  <c r="V520" i="2"/>
  <c r="W520" i="2"/>
  <c r="X520" i="2"/>
  <c r="AC520" i="2"/>
  <c r="AH520" i="2"/>
  <c r="AI520" i="2"/>
  <c r="AJ520" i="2"/>
  <c r="BH520" i="2" s="1"/>
  <c r="AK520" i="2"/>
  <c r="AL520" i="2"/>
  <c r="D521" i="2"/>
  <c r="E521" i="2"/>
  <c r="U521" i="2"/>
  <c r="V521" i="2"/>
  <c r="W521" i="2"/>
  <c r="X521" i="2"/>
  <c r="AH521" i="2"/>
  <c r="AI521" i="2"/>
  <c r="AJ521" i="2"/>
  <c r="AX521" i="2" s="1"/>
  <c r="AK521" i="2"/>
  <c r="AL521" i="2"/>
  <c r="U522" i="2"/>
  <c r="D522" i="2" s="1"/>
  <c r="H522" i="2" s="1"/>
  <c r="K522" i="2" s="1"/>
  <c r="N522" i="2" s="1"/>
  <c r="Q522" i="2" s="1"/>
  <c r="V522" i="2"/>
  <c r="W522" i="2"/>
  <c r="E522" i="2" s="1"/>
  <c r="X522" i="2"/>
  <c r="AH522" i="2"/>
  <c r="AI522" i="2"/>
  <c r="AJ522" i="2"/>
  <c r="AK522" i="2"/>
  <c r="AL522" i="2"/>
  <c r="U523" i="2"/>
  <c r="D523" i="2" s="1"/>
  <c r="H523" i="2" s="1"/>
  <c r="K523" i="2" s="1"/>
  <c r="N523" i="2" s="1"/>
  <c r="Q523" i="2" s="1"/>
  <c r="V523" i="2"/>
  <c r="W523" i="2"/>
  <c r="X523" i="2"/>
  <c r="E523" i="2" s="1"/>
  <c r="AH523" i="2"/>
  <c r="AI523" i="2"/>
  <c r="AJ523" i="2"/>
  <c r="AX523" i="2" s="1"/>
  <c r="AK523" i="2"/>
  <c r="AL523" i="2"/>
  <c r="U524" i="2"/>
  <c r="D524" i="2" s="1"/>
  <c r="V524" i="2"/>
  <c r="W524" i="2"/>
  <c r="E524" i="2" s="1"/>
  <c r="X524" i="2"/>
  <c r="AH524" i="2"/>
  <c r="AI524" i="2"/>
  <c r="AJ524" i="2"/>
  <c r="AX524" i="2" s="1"/>
  <c r="AK524" i="2"/>
  <c r="AL524" i="2"/>
  <c r="U525" i="2"/>
  <c r="D525" i="2" s="1"/>
  <c r="H525" i="2" s="1"/>
  <c r="K525" i="2" s="1"/>
  <c r="N525" i="2" s="1"/>
  <c r="Q525" i="2" s="1"/>
  <c r="V525" i="2"/>
  <c r="W525" i="2"/>
  <c r="E525" i="2" s="1"/>
  <c r="X525" i="2"/>
  <c r="AH525" i="2"/>
  <c r="AI525" i="2"/>
  <c r="AJ525" i="2"/>
  <c r="AX525" i="2" s="1"/>
  <c r="AK525" i="2"/>
  <c r="AL525" i="2"/>
  <c r="U526" i="2"/>
  <c r="D526" i="2" s="1"/>
  <c r="H526" i="2" s="1"/>
  <c r="K526" i="2" s="1"/>
  <c r="N526" i="2" s="1"/>
  <c r="Q526" i="2" s="1"/>
  <c r="V526" i="2"/>
  <c r="W526" i="2"/>
  <c r="E526" i="2" s="1"/>
  <c r="X526" i="2"/>
  <c r="AH526" i="2"/>
  <c r="AI526" i="2"/>
  <c r="AJ526" i="2"/>
  <c r="AK526" i="2"/>
  <c r="AL526" i="2"/>
  <c r="U527" i="2"/>
  <c r="D527" i="2" s="1"/>
  <c r="V527" i="2"/>
  <c r="W527" i="2"/>
  <c r="X527" i="2"/>
  <c r="E527" i="2" s="1"/>
  <c r="AH527" i="2"/>
  <c r="AI527" i="2"/>
  <c r="AJ527" i="2"/>
  <c r="AK527" i="2"/>
  <c r="AL527" i="2"/>
  <c r="U528" i="2"/>
  <c r="D528" i="2" s="1"/>
  <c r="H528" i="2" s="1"/>
  <c r="K528" i="2" s="1"/>
  <c r="N528" i="2" s="1"/>
  <c r="Q528" i="2" s="1"/>
  <c r="V528" i="2"/>
  <c r="W528" i="2"/>
  <c r="E528" i="2" s="1"/>
  <c r="X528" i="2"/>
  <c r="AH528" i="2"/>
  <c r="AI528" i="2"/>
  <c r="AJ528" i="2"/>
  <c r="AX528" i="2" s="1"/>
  <c r="AK528" i="2"/>
  <c r="AL528" i="2"/>
  <c r="U529" i="2"/>
  <c r="D529" i="2" s="1"/>
  <c r="H529" i="2" s="1"/>
  <c r="K529" i="2" s="1"/>
  <c r="N529" i="2" s="1"/>
  <c r="Q529" i="2" s="1"/>
  <c r="V529" i="2"/>
  <c r="W529" i="2"/>
  <c r="X529" i="2"/>
  <c r="E529" i="2" s="1"/>
  <c r="AH529" i="2"/>
  <c r="AI529" i="2"/>
  <c r="AJ529" i="2"/>
  <c r="AK529" i="2"/>
  <c r="AL529" i="2"/>
  <c r="U530" i="2"/>
  <c r="D530" i="2" s="1"/>
  <c r="V530" i="2"/>
  <c r="W530" i="2"/>
  <c r="E530" i="2" s="1"/>
  <c r="X530" i="2"/>
  <c r="AH530" i="2"/>
  <c r="AI530" i="2"/>
  <c r="AJ530" i="2"/>
  <c r="AK530" i="2"/>
  <c r="AL530" i="2"/>
  <c r="U531" i="2"/>
  <c r="D531" i="2" s="1"/>
  <c r="H531" i="2" s="1"/>
  <c r="K531" i="2" s="1"/>
  <c r="N531" i="2" s="1"/>
  <c r="Q531" i="2" s="1"/>
  <c r="V531" i="2"/>
  <c r="W531" i="2"/>
  <c r="X531" i="2"/>
  <c r="E531" i="2" s="1"/>
  <c r="AH531" i="2"/>
  <c r="AI531" i="2"/>
  <c r="AJ531" i="2"/>
  <c r="AX531" i="2" s="1"/>
  <c r="AK531" i="2"/>
  <c r="AL531" i="2"/>
  <c r="U532" i="2"/>
  <c r="D532" i="2" s="1"/>
  <c r="V532" i="2"/>
  <c r="W532" i="2"/>
  <c r="E532" i="2" s="1"/>
  <c r="X532" i="2"/>
  <c r="AH532" i="2"/>
  <c r="AI532" i="2"/>
  <c r="AJ532" i="2"/>
  <c r="AX532" i="2" s="1"/>
  <c r="AK532" i="2"/>
  <c r="AL532" i="2"/>
  <c r="U533" i="2"/>
  <c r="D533" i="2" s="1"/>
  <c r="V533" i="2"/>
  <c r="W533" i="2"/>
  <c r="X533" i="2"/>
  <c r="E533" i="2" s="1"/>
  <c r="AH533" i="2"/>
  <c r="AI533" i="2"/>
  <c r="AJ533" i="2"/>
  <c r="AN533" i="2" s="1"/>
  <c r="AK533" i="2"/>
  <c r="AL533" i="2"/>
  <c r="D534" i="2"/>
  <c r="E534" i="2"/>
  <c r="U534" i="2"/>
  <c r="V534" i="2"/>
  <c r="W534" i="2"/>
  <c r="X534" i="2"/>
  <c r="AH534" i="2"/>
  <c r="AI534" i="2"/>
  <c r="AJ534" i="2"/>
  <c r="AN534" i="2" s="1"/>
  <c r="AK534" i="2"/>
  <c r="AL534" i="2"/>
  <c r="D535" i="2"/>
  <c r="H535" i="2" s="1"/>
  <c r="K535" i="2" s="1"/>
  <c r="N535" i="2" s="1"/>
  <c r="Q535" i="2" s="1"/>
  <c r="E535" i="2"/>
  <c r="U535" i="2"/>
  <c r="V535" i="2"/>
  <c r="W535" i="2"/>
  <c r="X535" i="2"/>
  <c r="AH535" i="2"/>
  <c r="AI535" i="2"/>
  <c r="AJ535" i="2"/>
  <c r="AX535" i="2" s="1"/>
  <c r="AK535" i="2"/>
  <c r="AL535" i="2"/>
  <c r="D536" i="2"/>
  <c r="AC536" i="2" s="1"/>
  <c r="E536" i="2"/>
  <c r="U536" i="2"/>
  <c r="V536" i="2"/>
  <c r="W536" i="2"/>
  <c r="X536" i="2"/>
  <c r="AH536" i="2"/>
  <c r="AI536" i="2"/>
  <c r="AJ536" i="2"/>
  <c r="AK536" i="2"/>
  <c r="AL536" i="2"/>
  <c r="D537" i="2"/>
  <c r="H537" i="2" s="1"/>
  <c r="K537" i="2" s="1"/>
  <c r="N537" i="2" s="1"/>
  <c r="Q537" i="2" s="1"/>
  <c r="E537" i="2"/>
  <c r="U537" i="2"/>
  <c r="V537" i="2"/>
  <c r="W537" i="2"/>
  <c r="X537" i="2"/>
  <c r="AH537" i="2"/>
  <c r="AI537" i="2"/>
  <c r="AJ537" i="2"/>
  <c r="AN537" i="2" s="1"/>
  <c r="AK537" i="2"/>
  <c r="AL537" i="2"/>
  <c r="D538" i="2"/>
  <c r="AC538" i="2" s="1"/>
  <c r="AQ101" i="2" s="1"/>
  <c r="E538" i="2"/>
  <c r="U538" i="2"/>
  <c r="V538" i="2"/>
  <c r="W538" i="2"/>
  <c r="X538" i="2"/>
  <c r="AH538" i="2"/>
  <c r="AI538" i="2"/>
  <c r="AJ538" i="2"/>
  <c r="AK538" i="2"/>
  <c r="AL538" i="2"/>
  <c r="D539" i="2"/>
  <c r="E539" i="2"/>
  <c r="U539" i="2"/>
  <c r="V539" i="2"/>
  <c r="W539" i="2"/>
  <c r="X539" i="2"/>
  <c r="AH539" i="2"/>
  <c r="AI539" i="2"/>
  <c r="AJ539" i="2"/>
  <c r="AK539" i="2"/>
  <c r="AL539" i="2"/>
  <c r="D540" i="2"/>
  <c r="H540" i="2" s="1"/>
  <c r="K540" i="2" s="1"/>
  <c r="N540" i="2" s="1"/>
  <c r="Q540" i="2" s="1"/>
  <c r="E540" i="2"/>
  <c r="U540" i="2"/>
  <c r="V540" i="2"/>
  <c r="W540" i="2"/>
  <c r="X540" i="2"/>
  <c r="AH540" i="2"/>
  <c r="AI540" i="2"/>
  <c r="AJ540" i="2"/>
  <c r="AX540" i="2" s="1"/>
  <c r="AK540" i="2"/>
  <c r="AL540" i="2"/>
  <c r="D541" i="2"/>
  <c r="H541" i="2" s="1"/>
  <c r="K541" i="2" s="1"/>
  <c r="N541" i="2" s="1"/>
  <c r="Q541" i="2" s="1"/>
  <c r="E541" i="2"/>
  <c r="U541" i="2"/>
  <c r="V541" i="2"/>
  <c r="W541" i="2"/>
  <c r="X541" i="2"/>
  <c r="AH541" i="2"/>
  <c r="AI541" i="2"/>
  <c r="AJ541" i="2"/>
  <c r="AN541" i="2" s="1"/>
  <c r="AK541" i="2"/>
  <c r="AL541" i="2"/>
  <c r="D542" i="2"/>
  <c r="E542" i="2"/>
  <c r="U542" i="2"/>
  <c r="V542" i="2"/>
  <c r="W542" i="2"/>
  <c r="X542" i="2"/>
  <c r="AH542" i="2"/>
  <c r="AI542" i="2"/>
  <c r="AJ542" i="2"/>
  <c r="AN542" i="2" s="1"/>
  <c r="AK542" i="2"/>
  <c r="AL542" i="2"/>
  <c r="D543" i="2"/>
  <c r="H543" i="2" s="1"/>
  <c r="E543" i="2"/>
  <c r="K543" i="2"/>
  <c r="N543" i="2" s="1"/>
  <c r="Q543" i="2" s="1"/>
  <c r="U543" i="2"/>
  <c r="V543" i="2"/>
  <c r="W543" i="2"/>
  <c r="X543" i="2"/>
  <c r="AH543" i="2"/>
  <c r="AI543" i="2"/>
  <c r="AJ543" i="2"/>
  <c r="AK543" i="2"/>
  <c r="AL543" i="2"/>
  <c r="D544" i="2"/>
  <c r="E544" i="2"/>
  <c r="U544" i="2"/>
  <c r="V544" i="2"/>
  <c r="W544" i="2"/>
  <c r="X544" i="2"/>
  <c r="AH544" i="2"/>
  <c r="AI544" i="2"/>
  <c r="AJ544" i="2"/>
  <c r="AK544" i="2"/>
  <c r="AL544" i="2"/>
  <c r="D545" i="2"/>
  <c r="E545" i="2"/>
  <c r="U545" i="2"/>
  <c r="V545" i="2"/>
  <c r="W545" i="2"/>
  <c r="X545" i="2"/>
  <c r="AH545" i="2"/>
  <c r="AI545" i="2"/>
  <c r="AJ545" i="2"/>
  <c r="AX545" i="2" s="1"/>
  <c r="AK545" i="2"/>
  <c r="AL545" i="2"/>
  <c r="D546" i="2"/>
  <c r="AC546" i="2" s="1"/>
  <c r="E546" i="2"/>
  <c r="U546" i="2"/>
  <c r="V546" i="2"/>
  <c r="W546" i="2"/>
  <c r="X546" i="2"/>
  <c r="AH546" i="2"/>
  <c r="AI546" i="2"/>
  <c r="AJ546" i="2"/>
  <c r="AK546" i="2"/>
  <c r="AL546" i="2"/>
  <c r="D547" i="2"/>
  <c r="H547" i="2" s="1"/>
  <c r="K547" i="2" s="1"/>
  <c r="N547" i="2" s="1"/>
  <c r="Q547" i="2" s="1"/>
  <c r="E547" i="2"/>
  <c r="U547" i="2"/>
  <c r="V547" i="2"/>
  <c r="W547" i="2"/>
  <c r="X547" i="2"/>
  <c r="AH547" i="2"/>
  <c r="AI547" i="2"/>
  <c r="AJ547" i="2"/>
  <c r="BH547" i="2" s="1"/>
  <c r="AK547" i="2"/>
  <c r="AL547" i="2"/>
  <c r="D548" i="2"/>
  <c r="H548" i="2" s="1"/>
  <c r="K548" i="2" s="1"/>
  <c r="N548" i="2" s="1"/>
  <c r="Q548" i="2" s="1"/>
  <c r="E548" i="2"/>
  <c r="U548" i="2"/>
  <c r="V548" i="2"/>
  <c r="W548" i="2"/>
  <c r="X548" i="2"/>
  <c r="AH548" i="2"/>
  <c r="AI548" i="2"/>
  <c r="AJ548" i="2"/>
  <c r="AX548" i="2" s="1"/>
  <c r="AK548" i="2"/>
  <c r="AL548" i="2"/>
  <c r="D549" i="2"/>
  <c r="E549" i="2"/>
  <c r="U549" i="2"/>
  <c r="V549" i="2"/>
  <c r="W549" i="2"/>
  <c r="X549" i="2"/>
  <c r="AH549" i="2"/>
  <c r="AI549" i="2"/>
  <c r="AJ549" i="2"/>
  <c r="BH549" i="2" s="1"/>
  <c r="AK549" i="2"/>
  <c r="AL549" i="2"/>
  <c r="D550" i="2"/>
  <c r="AC550" i="2" s="1"/>
  <c r="E550" i="2"/>
  <c r="U550" i="2"/>
  <c r="V550" i="2"/>
  <c r="W550" i="2"/>
  <c r="X550" i="2"/>
  <c r="AH550" i="2"/>
  <c r="AI550" i="2"/>
  <c r="AJ550" i="2"/>
  <c r="AK550" i="2"/>
  <c r="AL550" i="2"/>
  <c r="D551" i="2"/>
  <c r="H551" i="2" s="1"/>
  <c r="K551" i="2" s="1"/>
  <c r="N551" i="2" s="1"/>
  <c r="Q551" i="2" s="1"/>
  <c r="E551" i="2"/>
  <c r="U551" i="2"/>
  <c r="V551" i="2"/>
  <c r="W551" i="2"/>
  <c r="X551" i="2"/>
  <c r="AH551" i="2"/>
  <c r="AI551" i="2"/>
  <c r="AJ551" i="2"/>
  <c r="AK551" i="2"/>
  <c r="AL551" i="2"/>
  <c r="D552" i="2"/>
  <c r="E552" i="2"/>
  <c r="U552" i="2"/>
  <c r="V552" i="2"/>
  <c r="W552" i="2"/>
  <c r="X552" i="2"/>
  <c r="AH552" i="2"/>
  <c r="AI552" i="2"/>
  <c r="AJ552" i="2"/>
  <c r="AK552" i="2"/>
  <c r="AL552" i="2"/>
  <c r="D553" i="2"/>
  <c r="H553" i="2" s="1"/>
  <c r="K553" i="2" s="1"/>
  <c r="N553" i="2" s="1"/>
  <c r="Q553" i="2" s="1"/>
  <c r="E553" i="2"/>
  <c r="U553" i="2"/>
  <c r="V553" i="2"/>
  <c r="W553" i="2"/>
  <c r="X553" i="2"/>
  <c r="AH553" i="2"/>
  <c r="AI553" i="2"/>
  <c r="AJ553" i="2"/>
  <c r="AN553" i="2" s="1"/>
  <c r="AK553" i="2"/>
  <c r="AL553" i="2"/>
  <c r="D554" i="2"/>
  <c r="E554" i="2"/>
  <c r="U554" i="2"/>
  <c r="V554" i="2"/>
  <c r="W554" i="2"/>
  <c r="X554" i="2"/>
  <c r="AH554" i="2"/>
  <c r="AI554" i="2"/>
  <c r="AJ554" i="2"/>
  <c r="AK554" i="2"/>
  <c r="AL554" i="2"/>
  <c r="D555" i="2"/>
  <c r="AC555" i="2" s="1"/>
  <c r="E555" i="2"/>
  <c r="U555" i="2"/>
  <c r="V555" i="2"/>
  <c r="W555" i="2"/>
  <c r="X555" i="2"/>
  <c r="AH555" i="2"/>
  <c r="AI555" i="2"/>
  <c r="AJ555" i="2"/>
  <c r="AK555" i="2"/>
  <c r="AL555" i="2"/>
  <c r="D556" i="2"/>
  <c r="E556" i="2"/>
  <c r="U556" i="2"/>
  <c r="V556" i="2"/>
  <c r="W556" i="2"/>
  <c r="X556" i="2"/>
  <c r="AH556" i="2"/>
  <c r="AI556" i="2"/>
  <c r="AJ556" i="2"/>
  <c r="AK556" i="2"/>
  <c r="AL556" i="2"/>
  <c r="D557" i="2"/>
  <c r="AC557" i="2" s="1"/>
  <c r="E557" i="2"/>
  <c r="U557" i="2"/>
  <c r="V557" i="2"/>
  <c r="W557" i="2"/>
  <c r="X557" i="2"/>
  <c r="AH557" i="2"/>
  <c r="AI557" i="2"/>
  <c r="AJ557" i="2"/>
  <c r="AN557" i="2" s="1"/>
  <c r="AK557" i="2"/>
  <c r="AL557" i="2"/>
  <c r="D558" i="2"/>
  <c r="AC558" i="2" s="1"/>
  <c r="BK101" i="2" s="1"/>
  <c r="E558" i="2"/>
  <c r="U558" i="2"/>
  <c r="V558" i="2"/>
  <c r="W558" i="2"/>
  <c r="X558" i="2"/>
  <c r="AH558" i="2"/>
  <c r="AI558" i="2"/>
  <c r="AJ558" i="2"/>
  <c r="AK558" i="2"/>
  <c r="AL558" i="2"/>
  <c r="D559" i="2"/>
  <c r="E559" i="2"/>
  <c r="U559" i="2"/>
  <c r="V559" i="2"/>
  <c r="W559" i="2"/>
  <c r="X559" i="2"/>
  <c r="AH559" i="2"/>
  <c r="AI559" i="2"/>
  <c r="AJ559" i="2"/>
  <c r="AK559" i="2"/>
  <c r="AL559" i="2"/>
  <c r="D560" i="2"/>
  <c r="H560" i="2" s="1"/>
  <c r="K560" i="2" s="1"/>
  <c r="N560" i="2" s="1"/>
  <c r="Q560" i="2" s="1"/>
  <c r="E560" i="2"/>
  <c r="U560" i="2"/>
  <c r="V560" i="2"/>
  <c r="W560" i="2"/>
  <c r="X560" i="2"/>
  <c r="AH560" i="2"/>
  <c r="AI560" i="2"/>
  <c r="AJ560" i="2"/>
  <c r="AK560" i="2"/>
  <c r="AL560" i="2"/>
  <c r="D561" i="2"/>
  <c r="AC561" i="2" s="1"/>
  <c r="E561" i="2"/>
  <c r="U561" i="2"/>
  <c r="V561" i="2"/>
  <c r="W561" i="2"/>
  <c r="X561" i="2"/>
  <c r="AH561" i="2"/>
  <c r="AI561" i="2"/>
  <c r="AJ561" i="2"/>
  <c r="AK561" i="2"/>
  <c r="AL561" i="2"/>
  <c r="D562" i="2"/>
  <c r="H562" i="2" s="1"/>
  <c r="K562" i="2" s="1"/>
  <c r="N562" i="2" s="1"/>
  <c r="Q562" i="2" s="1"/>
  <c r="E562" i="2"/>
  <c r="U562" i="2"/>
  <c r="V562" i="2"/>
  <c r="W562" i="2"/>
  <c r="X562" i="2"/>
  <c r="AH562" i="2"/>
  <c r="AI562" i="2"/>
  <c r="AJ562" i="2"/>
  <c r="AK562" i="2"/>
  <c r="AL562" i="2"/>
  <c r="D563" i="2"/>
  <c r="AC563" i="2" s="1"/>
  <c r="E563" i="2"/>
  <c r="U563" i="2"/>
  <c r="V563" i="2"/>
  <c r="W563" i="2"/>
  <c r="X563" i="2"/>
  <c r="AH563" i="2"/>
  <c r="AI563" i="2"/>
  <c r="AJ563" i="2"/>
  <c r="AK563" i="2"/>
  <c r="AL563" i="2"/>
  <c r="D564" i="2"/>
  <c r="H564" i="2" s="1"/>
  <c r="K564" i="2" s="1"/>
  <c r="N564" i="2" s="1"/>
  <c r="Q564" i="2" s="1"/>
  <c r="E564" i="2"/>
  <c r="U564" i="2"/>
  <c r="V564" i="2"/>
  <c r="W564" i="2"/>
  <c r="X564" i="2"/>
  <c r="AH564" i="2"/>
  <c r="AI564" i="2"/>
  <c r="AJ564" i="2"/>
  <c r="AK564" i="2"/>
  <c r="AL564" i="2"/>
  <c r="D565" i="2"/>
  <c r="AC565" i="2" s="1"/>
  <c r="E565" i="2"/>
  <c r="U565" i="2"/>
  <c r="V565" i="2"/>
  <c r="W565" i="2"/>
  <c r="X565" i="2"/>
  <c r="AH565" i="2"/>
  <c r="AI565" i="2"/>
  <c r="AJ565" i="2"/>
  <c r="AK565" i="2"/>
  <c r="AL565" i="2"/>
  <c r="D566" i="2"/>
  <c r="AC566" i="2" s="1"/>
  <c r="BS101" i="2" s="1"/>
  <c r="E566" i="2"/>
  <c r="U566" i="2"/>
  <c r="V566" i="2"/>
  <c r="W566" i="2"/>
  <c r="X566" i="2"/>
  <c r="AH566" i="2"/>
  <c r="AI566" i="2"/>
  <c r="AJ566" i="2"/>
  <c r="AK566" i="2"/>
  <c r="AL566" i="2"/>
  <c r="D567" i="2"/>
  <c r="E567" i="2"/>
  <c r="U567" i="2"/>
  <c r="V567" i="2"/>
  <c r="W567" i="2"/>
  <c r="X567" i="2"/>
  <c r="AH567" i="2"/>
  <c r="AI567" i="2"/>
  <c r="AJ567" i="2"/>
  <c r="AK567" i="2"/>
  <c r="AL567" i="2"/>
  <c r="D568" i="2"/>
  <c r="H568" i="2" s="1"/>
  <c r="K568" i="2" s="1"/>
  <c r="N568" i="2" s="1"/>
  <c r="Q568" i="2" s="1"/>
  <c r="E568" i="2"/>
  <c r="U568" i="2"/>
  <c r="V568" i="2"/>
  <c r="W568" i="2"/>
  <c r="X568" i="2"/>
  <c r="AH568" i="2"/>
  <c r="AI568" i="2"/>
  <c r="AJ568" i="2"/>
  <c r="AK568" i="2"/>
  <c r="AL568" i="2"/>
  <c r="D569" i="2"/>
  <c r="E569" i="2"/>
  <c r="U569" i="2"/>
  <c r="V569" i="2"/>
  <c r="W569" i="2"/>
  <c r="X569" i="2"/>
  <c r="AH569" i="2"/>
  <c r="AI569" i="2"/>
  <c r="AJ569" i="2"/>
  <c r="AK569" i="2"/>
  <c r="AL569" i="2"/>
  <c r="D570" i="2"/>
  <c r="AC570" i="2" s="1"/>
  <c r="BW101" i="2" s="1"/>
  <c r="E570" i="2"/>
  <c r="U570" i="2"/>
  <c r="V570" i="2"/>
  <c r="W570" i="2"/>
  <c r="X570" i="2"/>
  <c r="AH570" i="2"/>
  <c r="AI570" i="2"/>
  <c r="AJ570" i="2"/>
  <c r="AK570" i="2"/>
  <c r="AL570" i="2"/>
  <c r="D571" i="2"/>
  <c r="AC571" i="2" s="1"/>
  <c r="E571" i="2"/>
  <c r="U571" i="2"/>
  <c r="V571" i="2"/>
  <c r="W571" i="2"/>
  <c r="X571" i="2"/>
  <c r="AH571" i="2"/>
  <c r="AI571" i="2"/>
  <c r="AJ571" i="2"/>
  <c r="AK571" i="2"/>
  <c r="AL571" i="2"/>
  <c r="U572" i="2"/>
  <c r="D572" i="2" s="1"/>
  <c r="V572" i="2"/>
  <c r="W572" i="2"/>
  <c r="X572" i="2"/>
  <c r="E572" i="2" s="1"/>
  <c r="AH572" i="2"/>
  <c r="AI572" i="2"/>
  <c r="AJ572" i="2"/>
  <c r="AK572" i="2"/>
  <c r="AL572" i="2"/>
  <c r="U573" i="2"/>
  <c r="D573" i="2" s="1"/>
  <c r="V573" i="2"/>
  <c r="W573" i="2"/>
  <c r="E573" i="2" s="1"/>
  <c r="X573" i="2"/>
  <c r="AH573" i="2"/>
  <c r="AI573" i="2"/>
  <c r="AJ573" i="2"/>
  <c r="AK573" i="2"/>
  <c r="AL573" i="2"/>
  <c r="U574" i="2"/>
  <c r="D574" i="2" s="1"/>
  <c r="V574" i="2"/>
  <c r="W574" i="2"/>
  <c r="E574" i="2" s="1"/>
  <c r="X574" i="2"/>
  <c r="AH574" i="2"/>
  <c r="AI574" i="2"/>
  <c r="AJ574" i="2"/>
  <c r="AK574" i="2"/>
  <c r="AL574" i="2"/>
  <c r="U575" i="2"/>
  <c r="D575" i="2" s="1"/>
  <c r="V575" i="2"/>
  <c r="W575" i="2"/>
  <c r="E575" i="2" s="1"/>
  <c r="X575" i="2"/>
  <c r="AH575" i="2"/>
  <c r="AI575" i="2"/>
  <c r="AJ575" i="2"/>
  <c r="AK575" i="2"/>
  <c r="AL575" i="2"/>
  <c r="U576" i="2"/>
  <c r="D576" i="2" s="1"/>
  <c r="V576" i="2"/>
  <c r="W576" i="2"/>
  <c r="E576" i="2" s="1"/>
  <c r="X576" i="2"/>
  <c r="AH576" i="2"/>
  <c r="AI576" i="2"/>
  <c r="AJ576" i="2"/>
  <c r="AK576" i="2"/>
  <c r="AL576" i="2"/>
  <c r="U577" i="2"/>
  <c r="D577" i="2" s="1"/>
  <c r="V577" i="2"/>
  <c r="W577" i="2"/>
  <c r="E577" i="2" s="1"/>
  <c r="X577" i="2"/>
  <c r="AH577" i="2"/>
  <c r="AI577" i="2"/>
  <c r="AJ577" i="2"/>
  <c r="AK577" i="2"/>
  <c r="AL577" i="2"/>
  <c r="D578" i="2"/>
  <c r="AC578" i="2" s="1"/>
  <c r="AG110" i="2" s="1"/>
  <c r="E578" i="2"/>
  <c r="H578" i="2"/>
  <c r="K578" i="2" s="1"/>
  <c r="N578" i="2" s="1"/>
  <c r="Q578" i="2" s="1"/>
  <c r="U578" i="2"/>
  <c r="V578" i="2"/>
  <c r="W578" i="2"/>
  <c r="X578" i="2"/>
  <c r="AH578" i="2"/>
  <c r="AI578" i="2"/>
  <c r="AJ578" i="2"/>
  <c r="AK578" i="2"/>
  <c r="AL578" i="2"/>
  <c r="D579" i="2"/>
  <c r="E579" i="2"/>
  <c r="U579" i="2"/>
  <c r="V579" i="2"/>
  <c r="W579" i="2"/>
  <c r="X579" i="2"/>
  <c r="AH579" i="2"/>
  <c r="AI579" i="2"/>
  <c r="AJ579" i="2"/>
  <c r="AN579" i="2" s="1"/>
  <c r="AK579" i="2"/>
  <c r="AL579" i="2"/>
  <c r="D580" i="2"/>
  <c r="E580" i="2"/>
  <c r="U580" i="2"/>
  <c r="V580" i="2"/>
  <c r="W580" i="2"/>
  <c r="X580" i="2"/>
  <c r="AH580" i="2"/>
  <c r="AI580" i="2"/>
  <c r="AJ580" i="2"/>
  <c r="AK580" i="2"/>
  <c r="AL580" i="2"/>
  <c r="D581" i="2"/>
  <c r="E581" i="2"/>
  <c r="U581" i="2"/>
  <c r="V581" i="2"/>
  <c r="W581" i="2"/>
  <c r="X581" i="2"/>
  <c r="AH581" i="2"/>
  <c r="AI581" i="2"/>
  <c r="AJ581" i="2"/>
  <c r="AN581" i="2" s="1"/>
  <c r="AK581" i="2"/>
  <c r="AL581" i="2"/>
  <c r="D582" i="2"/>
  <c r="E582" i="2"/>
  <c r="U582" i="2"/>
  <c r="V582" i="2"/>
  <c r="W582" i="2"/>
  <c r="X582" i="2"/>
  <c r="AH582" i="2"/>
  <c r="AI582" i="2"/>
  <c r="AJ582" i="2"/>
  <c r="AN582" i="2" s="1"/>
  <c r="AK582" i="2"/>
  <c r="AL582" i="2"/>
  <c r="D583" i="2"/>
  <c r="H583" i="2" s="1"/>
  <c r="K583" i="2" s="1"/>
  <c r="N583" i="2" s="1"/>
  <c r="Q583" i="2" s="1"/>
  <c r="E583" i="2"/>
  <c r="U583" i="2"/>
  <c r="V583" i="2"/>
  <c r="W583" i="2"/>
  <c r="X583" i="2"/>
  <c r="AH583" i="2"/>
  <c r="AI583" i="2"/>
  <c r="AJ583" i="2"/>
  <c r="AN583" i="2" s="1"/>
  <c r="AK583" i="2"/>
  <c r="AL583" i="2"/>
  <c r="D584" i="2"/>
  <c r="AC584" i="2" s="1"/>
  <c r="AM110" i="2" s="1"/>
  <c r="E584" i="2"/>
  <c r="U584" i="2"/>
  <c r="V584" i="2"/>
  <c r="W584" i="2"/>
  <c r="X584" i="2"/>
  <c r="AH584" i="2"/>
  <c r="AI584" i="2"/>
  <c r="AJ584" i="2"/>
  <c r="AN584" i="2" s="1"/>
  <c r="AK584" i="2"/>
  <c r="AL584" i="2"/>
  <c r="D585" i="2"/>
  <c r="H585" i="2" s="1"/>
  <c r="K585" i="2" s="1"/>
  <c r="N585" i="2" s="1"/>
  <c r="Q585" i="2" s="1"/>
  <c r="E585" i="2"/>
  <c r="U585" i="2"/>
  <c r="V585" i="2"/>
  <c r="W585" i="2"/>
  <c r="X585" i="2"/>
  <c r="AH585" i="2"/>
  <c r="AI585" i="2"/>
  <c r="AJ585" i="2"/>
  <c r="AN585" i="2" s="1"/>
  <c r="AK585" i="2"/>
  <c r="AL585" i="2"/>
  <c r="D586" i="2"/>
  <c r="AC586" i="2" s="1"/>
  <c r="AO110" i="2" s="1"/>
  <c r="E586" i="2"/>
  <c r="U586" i="2"/>
  <c r="V586" i="2"/>
  <c r="W586" i="2"/>
  <c r="X586" i="2"/>
  <c r="AH586" i="2"/>
  <c r="AI586" i="2"/>
  <c r="AJ586" i="2"/>
  <c r="AN586" i="2" s="1"/>
  <c r="AK586" i="2"/>
  <c r="AL586" i="2"/>
  <c r="D587" i="2"/>
  <c r="H587" i="2" s="1"/>
  <c r="K587" i="2" s="1"/>
  <c r="N587" i="2" s="1"/>
  <c r="Q587" i="2" s="1"/>
  <c r="E587" i="2"/>
  <c r="U587" i="2"/>
  <c r="V587" i="2"/>
  <c r="W587" i="2"/>
  <c r="X587" i="2"/>
  <c r="AH587" i="2"/>
  <c r="AI587" i="2"/>
  <c r="AJ587" i="2"/>
  <c r="AN587" i="2" s="1"/>
  <c r="AK587" i="2"/>
  <c r="AL587" i="2"/>
  <c r="D588" i="2"/>
  <c r="AC588" i="2" s="1"/>
  <c r="AQ110" i="2" s="1"/>
  <c r="E588" i="2"/>
  <c r="U588" i="2"/>
  <c r="V588" i="2"/>
  <c r="W588" i="2"/>
  <c r="X588" i="2"/>
  <c r="AH588" i="2"/>
  <c r="AI588" i="2"/>
  <c r="AJ588" i="2"/>
  <c r="AN588" i="2" s="1"/>
  <c r="AK588" i="2"/>
  <c r="AL588" i="2"/>
  <c r="D589" i="2"/>
  <c r="H589" i="2" s="1"/>
  <c r="K589" i="2" s="1"/>
  <c r="N589" i="2" s="1"/>
  <c r="Q589" i="2" s="1"/>
  <c r="E589" i="2"/>
  <c r="U589" i="2"/>
  <c r="V589" i="2"/>
  <c r="W589" i="2"/>
  <c r="X589" i="2"/>
  <c r="AH589" i="2"/>
  <c r="AI589" i="2"/>
  <c r="AJ589" i="2"/>
  <c r="AK589" i="2"/>
  <c r="AL589" i="2"/>
  <c r="D590" i="2"/>
  <c r="E590" i="2"/>
  <c r="U590" i="2"/>
  <c r="V590" i="2"/>
  <c r="W590" i="2"/>
  <c r="X590" i="2"/>
  <c r="AH590" i="2"/>
  <c r="AI590" i="2"/>
  <c r="AJ590" i="2"/>
  <c r="AN590" i="2" s="1"/>
  <c r="AK590" i="2"/>
  <c r="AL590" i="2"/>
  <c r="D591" i="2"/>
  <c r="H591" i="2" s="1"/>
  <c r="K591" i="2" s="1"/>
  <c r="N591" i="2" s="1"/>
  <c r="Q591" i="2" s="1"/>
  <c r="E591" i="2"/>
  <c r="U591" i="2"/>
  <c r="V591" i="2"/>
  <c r="W591" i="2"/>
  <c r="X591" i="2"/>
  <c r="AC591" i="2"/>
  <c r="AT110" i="2" s="1"/>
  <c r="AH591" i="2"/>
  <c r="AI591" i="2"/>
  <c r="AJ591" i="2"/>
  <c r="AN591" i="2" s="1"/>
  <c r="AK591" i="2"/>
  <c r="AL591" i="2"/>
  <c r="D592" i="2"/>
  <c r="AC592" i="2" s="1"/>
  <c r="AU110" i="2" s="1"/>
  <c r="E592" i="2"/>
  <c r="H592" i="2"/>
  <c r="K592" i="2" s="1"/>
  <c r="N592" i="2" s="1"/>
  <c r="Q592" i="2" s="1"/>
  <c r="U592" i="2"/>
  <c r="V592" i="2"/>
  <c r="W592" i="2"/>
  <c r="X592" i="2"/>
  <c r="AH592" i="2"/>
  <c r="AI592" i="2"/>
  <c r="AJ592" i="2"/>
  <c r="AN592" i="2" s="1"/>
  <c r="AK592" i="2"/>
  <c r="AL592" i="2"/>
  <c r="D593" i="2"/>
  <c r="H593" i="2" s="1"/>
  <c r="K593" i="2" s="1"/>
  <c r="N593" i="2" s="1"/>
  <c r="Q593" i="2" s="1"/>
  <c r="E593" i="2"/>
  <c r="U593" i="2"/>
  <c r="V593" i="2"/>
  <c r="W593" i="2"/>
  <c r="X593" i="2"/>
  <c r="AC593" i="2"/>
  <c r="AV110" i="2" s="1"/>
  <c r="AH593" i="2"/>
  <c r="AI593" i="2"/>
  <c r="AJ593" i="2"/>
  <c r="AN593" i="2" s="1"/>
  <c r="AK593" i="2"/>
  <c r="AL593" i="2"/>
  <c r="D594" i="2"/>
  <c r="AC594" i="2" s="1"/>
  <c r="AW110" i="2" s="1"/>
  <c r="E594" i="2"/>
  <c r="H594" i="2"/>
  <c r="K594" i="2" s="1"/>
  <c r="N594" i="2" s="1"/>
  <c r="Q594" i="2" s="1"/>
  <c r="U594" i="2"/>
  <c r="V594" i="2"/>
  <c r="W594" i="2"/>
  <c r="X594" i="2"/>
  <c r="AH594" i="2"/>
  <c r="AI594" i="2"/>
  <c r="AJ594" i="2"/>
  <c r="AN594" i="2" s="1"/>
  <c r="AK594" i="2"/>
  <c r="AL594" i="2"/>
  <c r="D595" i="2"/>
  <c r="H595" i="2" s="1"/>
  <c r="K595" i="2" s="1"/>
  <c r="N595" i="2" s="1"/>
  <c r="Q595" i="2" s="1"/>
  <c r="E595" i="2"/>
  <c r="U595" i="2"/>
  <c r="V595" i="2"/>
  <c r="W595" i="2"/>
  <c r="X595" i="2"/>
  <c r="AC595" i="2"/>
  <c r="AX110" i="2" s="1"/>
  <c r="AH595" i="2"/>
  <c r="AI595" i="2"/>
  <c r="AJ595" i="2"/>
  <c r="AN595" i="2" s="1"/>
  <c r="AK595" i="2"/>
  <c r="AL595" i="2"/>
  <c r="D596" i="2"/>
  <c r="AC596" i="2" s="1"/>
  <c r="AY110" i="2" s="1"/>
  <c r="E596" i="2"/>
  <c r="H596" i="2"/>
  <c r="K596" i="2" s="1"/>
  <c r="N596" i="2" s="1"/>
  <c r="Q596" i="2" s="1"/>
  <c r="U596" i="2"/>
  <c r="V596" i="2"/>
  <c r="W596" i="2"/>
  <c r="X596" i="2"/>
  <c r="AH596" i="2"/>
  <c r="AI596" i="2"/>
  <c r="AJ596" i="2"/>
  <c r="AN596" i="2" s="1"/>
  <c r="AK596" i="2"/>
  <c r="AL596" i="2"/>
  <c r="D597" i="2"/>
  <c r="H597" i="2" s="1"/>
  <c r="K597" i="2" s="1"/>
  <c r="N597" i="2" s="1"/>
  <c r="Q597" i="2" s="1"/>
  <c r="E597" i="2"/>
  <c r="U597" i="2"/>
  <c r="V597" i="2"/>
  <c r="W597" i="2"/>
  <c r="X597" i="2"/>
  <c r="AC597" i="2"/>
  <c r="AZ110" i="2" s="1"/>
  <c r="AH597" i="2"/>
  <c r="AI597" i="2"/>
  <c r="AJ597" i="2"/>
  <c r="AN597" i="2" s="1"/>
  <c r="AK597" i="2"/>
  <c r="AL597" i="2"/>
  <c r="D598" i="2"/>
  <c r="AC598" i="2" s="1"/>
  <c r="BA110" i="2" s="1"/>
  <c r="E598" i="2"/>
  <c r="H598" i="2"/>
  <c r="K598" i="2" s="1"/>
  <c r="N598" i="2" s="1"/>
  <c r="Q598" i="2" s="1"/>
  <c r="U598" i="2"/>
  <c r="V598" i="2"/>
  <c r="W598" i="2"/>
  <c r="X598" i="2"/>
  <c r="AH598" i="2"/>
  <c r="AI598" i="2"/>
  <c r="AJ598" i="2"/>
  <c r="AN598" i="2" s="1"/>
  <c r="AK598" i="2"/>
  <c r="AL598" i="2"/>
  <c r="D599" i="2"/>
  <c r="H599" i="2" s="1"/>
  <c r="K599" i="2" s="1"/>
  <c r="N599" i="2" s="1"/>
  <c r="Q599" i="2" s="1"/>
  <c r="E599" i="2"/>
  <c r="U599" i="2"/>
  <c r="V599" i="2"/>
  <c r="W599" i="2"/>
  <c r="X599" i="2"/>
  <c r="AC599" i="2"/>
  <c r="BB110" i="2" s="1"/>
  <c r="AH599" i="2"/>
  <c r="AI599" i="2"/>
  <c r="AJ599" i="2"/>
  <c r="AK599" i="2"/>
  <c r="AL599" i="2"/>
  <c r="D600" i="2"/>
  <c r="E600" i="2"/>
  <c r="U600" i="2"/>
  <c r="V600" i="2"/>
  <c r="W600" i="2"/>
  <c r="X600" i="2"/>
  <c r="AC600" i="2"/>
  <c r="BC110" i="2" s="1"/>
  <c r="AH600" i="2"/>
  <c r="AI600" i="2"/>
  <c r="AJ600" i="2"/>
  <c r="AN600" i="2" s="1"/>
  <c r="AK600" i="2"/>
  <c r="AL600" i="2"/>
  <c r="D601" i="2"/>
  <c r="H601" i="2" s="1"/>
  <c r="K601" i="2" s="1"/>
  <c r="N601" i="2" s="1"/>
  <c r="Q601" i="2" s="1"/>
  <c r="E601" i="2"/>
  <c r="U601" i="2"/>
  <c r="V601" i="2"/>
  <c r="W601" i="2"/>
  <c r="X601" i="2"/>
  <c r="AC601" i="2"/>
  <c r="BD110" i="2" s="1"/>
  <c r="AH601" i="2"/>
  <c r="AI601" i="2"/>
  <c r="AJ601" i="2"/>
  <c r="AN601" i="2" s="1"/>
  <c r="AK601" i="2"/>
  <c r="AL601" i="2"/>
  <c r="D602" i="2"/>
  <c r="AC602" i="2" s="1"/>
  <c r="BE110" i="2" s="1"/>
  <c r="E602" i="2"/>
  <c r="H602" i="2"/>
  <c r="K602" i="2" s="1"/>
  <c r="N602" i="2" s="1"/>
  <c r="Q602" i="2" s="1"/>
  <c r="U602" i="2"/>
  <c r="V602" i="2"/>
  <c r="W602" i="2"/>
  <c r="X602" i="2"/>
  <c r="AH602" i="2"/>
  <c r="AI602" i="2"/>
  <c r="AJ602" i="2"/>
  <c r="AN602" i="2" s="1"/>
  <c r="AK602" i="2"/>
  <c r="AL602" i="2"/>
  <c r="D603" i="2"/>
  <c r="H603" i="2" s="1"/>
  <c r="K603" i="2" s="1"/>
  <c r="N603" i="2" s="1"/>
  <c r="Q603" i="2" s="1"/>
  <c r="E603" i="2"/>
  <c r="U603" i="2"/>
  <c r="V603" i="2"/>
  <c r="W603" i="2"/>
  <c r="X603" i="2"/>
  <c r="AC603" i="2"/>
  <c r="BF110" i="2" s="1"/>
  <c r="AH603" i="2"/>
  <c r="AI603" i="2"/>
  <c r="AJ603" i="2"/>
  <c r="AN603" i="2" s="1"/>
  <c r="AK603" i="2"/>
  <c r="AL603" i="2"/>
  <c r="D604" i="2"/>
  <c r="AC604" i="2" s="1"/>
  <c r="BG110" i="2" s="1"/>
  <c r="E604" i="2"/>
  <c r="H604" i="2"/>
  <c r="K604" i="2" s="1"/>
  <c r="N604" i="2" s="1"/>
  <c r="Q604" i="2" s="1"/>
  <c r="U604" i="2"/>
  <c r="V604" i="2"/>
  <c r="W604" i="2"/>
  <c r="X604" i="2"/>
  <c r="AH604" i="2"/>
  <c r="AI604" i="2"/>
  <c r="AJ604" i="2"/>
  <c r="AN604" i="2" s="1"/>
  <c r="AK604" i="2"/>
  <c r="AL604" i="2"/>
  <c r="D605" i="2"/>
  <c r="H605" i="2" s="1"/>
  <c r="K605" i="2" s="1"/>
  <c r="N605" i="2" s="1"/>
  <c r="Q605" i="2" s="1"/>
  <c r="E605" i="2"/>
  <c r="U605" i="2"/>
  <c r="V605" i="2"/>
  <c r="W605" i="2"/>
  <c r="X605" i="2"/>
  <c r="AC605" i="2"/>
  <c r="BH110" i="2" s="1"/>
  <c r="AH605" i="2"/>
  <c r="AI605" i="2"/>
  <c r="AJ605" i="2"/>
  <c r="AN605" i="2" s="1"/>
  <c r="AK605" i="2"/>
  <c r="AL605" i="2"/>
  <c r="D606" i="2"/>
  <c r="AC606" i="2" s="1"/>
  <c r="BI110" i="2" s="1"/>
  <c r="E606" i="2"/>
  <c r="H606" i="2"/>
  <c r="K606" i="2" s="1"/>
  <c r="N606" i="2" s="1"/>
  <c r="Q606" i="2" s="1"/>
  <c r="U606" i="2"/>
  <c r="V606" i="2"/>
  <c r="W606" i="2"/>
  <c r="X606" i="2"/>
  <c r="AH606" i="2"/>
  <c r="AI606" i="2"/>
  <c r="AJ606" i="2"/>
  <c r="AN606" i="2" s="1"/>
  <c r="AK606" i="2"/>
  <c r="AL606" i="2"/>
  <c r="D607" i="2"/>
  <c r="H607" i="2" s="1"/>
  <c r="K607" i="2" s="1"/>
  <c r="N607" i="2" s="1"/>
  <c r="Q607" i="2" s="1"/>
  <c r="E607" i="2"/>
  <c r="U607" i="2"/>
  <c r="V607" i="2"/>
  <c r="W607" i="2"/>
  <c r="X607" i="2"/>
  <c r="AC607" i="2"/>
  <c r="BJ110" i="2" s="1"/>
  <c r="AH607" i="2"/>
  <c r="AI607" i="2"/>
  <c r="AJ607" i="2"/>
  <c r="AK607" i="2"/>
  <c r="AL607" i="2"/>
  <c r="D608" i="2"/>
  <c r="E608" i="2"/>
  <c r="U608" i="2"/>
  <c r="V608" i="2"/>
  <c r="W608" i="2"/>
  <c r="X608" i="2"/>
  <c r="AC608" i="2"/>
  <c r="BK110" i="2" s="1"/>
  <c r="AH608" i="2"/>
  <c r="AI608" i="2"/>
  <c r="AJ608" i="2"/>
  <c r="AN608" i="2" s="1"/>
  <c r="AK608" i="2"/>
  <c r="AL608" i="2"/>
  <c r="D609" i="2"/>
  <c r="H609" i="2" s="1"/>
  <c r="K609" i="2" s="1"/>
  <c r="N609" i="2" s="1"/>
  <c r="Q609" i="2" s="1"/>
  <c r="E609" i="2"/>
  <c r="U609" i="2"/>
  <c r="V609" i="2"/>
  <c r="W609" i="2"/>
  <c r="X609" i="2"/>
  <c r="AC609" i="2"/>
  <c r="BL110" i="2" s="1"/>
  <c r="AH609" i="2"/>
  <c r="AI609" i="2"/>
  <c r="AJ609" i="2"/>
  <c r="AN609" i="2" s="1"/>
  <c r="AK609" i="2"/>
  <c r="AL609" i="2"/>
  <c r="D610" i="2"/>
  <c r="AC610" i="2" s="1"/>
  <c r="BM110" i="2" s="1"/>
  <c r="E610" i="2"/>
  <c r="H610" i="2"/>
  <c r="K610" i="2" s="1"/>
  <c r="N610" i="2" s="1"/>
  <c r="Q610" i="2" s="1"/>
  <c r="U610" i="2"/>
  <c r="V610" i="2"/>
  <c r="W610" i="2"/>
  <c r="X610" i="2"/>
  <c r="AH610" i="2"/>
  <c r="AI610" i="2"/>
  <c r="AJ610" i="2"/>
  <c r="AN610" i="2" s="1"/>
  <c r="AK610" i="2"/>
  <c r="AL610" i="2"/>
  <c r="D611" i="2"/>
  <c r="H611" i="2" s="1"/>
  <c r="K611" i="2" s="1"/>
  <c r="N611" i="2" s="1"/>
  <c r="Q611" i="2" s="1"/>
  <c r="E611" i="2"/>
  <c r="U611" i="2"/>
  <c r="V611" i="2"/>
  <c r="W611" i="2"/>
  <c r="X611" i="2"/>
  <c r="AC611" i="2"/>
  <c r="BN110" i="2" s="1"/>
  <c r="AH611" i="2"/>
  <c r="AI611" i="2"/>
  <c r="AJ611" i="2"/>
  <c r="AN611" i="2" s="1"/>
  <c r="AK611" i="2"/>
  <c r="AL611" i="2"/>
  <c r="D612" i="2"/>
  <c r="AC612" i="2" s="1"/>
  <c r="BO110" i="2" s="1"/>
  <c r="E612" i="2"/>
  <c r="H612" i="2"/>
  <c r="K612" i="2" s="1"/>
  <c r="N612" i="2" s="1"/>
  <c r="Q612" i="2" s="1"/>
  <c r="U612" i="2"/>
  <c r="V612" i="2"/>
  <c r="W612" i="2"/>
  <c r="X612" i="2"/>
  <c r="AH612" i="2"/>
  <c r="AI612" i="2"/>
  <c r="AJ612" i="2"/>
  <c r="AN612" i="2" s="1"/>
  <c r="AK612" i="2"/>
  <c r="AL612" i="2"/>
  <c r="D613" i="2"/>
  <c r="H613" i="2" s="1"/>
  <c r="K613" i="2" s="1"/>
  <c r="N613" i="2" s="1"/>
  <c r="Q613" i="2" s="1"/>
  <c r="E613" i="2"/>
  <c r="U613" i="2"/>
  <c r="V613" i="2"/>
  <c r="W613" i="2"/>
  <c r="X613" i="2"/>
  <c r="AC613" i="2"/>
  <c r="BP110" i="2" s="1"/>
  <c r="AH613" i="2"/>
  <c r="AI613" i="2"/>
  <c r="AJ613" i="2"/>
  <c r="AK613" i="2"/>
  <c r="AL613" i="2"/>
  <c r="D614" i="2"/>
  <c r="E614" i="2"/>
  <c r="U614" i="2"/>
  <c r="V614" i="2"/>
  <c r="W614" i="2"/>
  <c r="X614" i="2"/>
  <c r="AH614" i="2"/>
  <c r="AI614" i="2"/>
  <c r="AJ614" i="2"/>
  <c r="AN614" i="2" s="1"/>
  <c r="AK614" i="2"/>
  <c r="AL614" i="2"/>
  <c r="D615" i="2"/>
  <c r="H615" i="2" s="1"/>
  <c r="K615" i="2" s="1"/>
  <c r="N615" i="2" s="1"/>
  <c r="Q615" i="2" s="1"/>
  <c r="E615" i="2"/>
  <c r="U615" i="2"/>
  <c r="V615" i="2"/>
  <c r="W615" i="2"/>
  <c r="X615" i="2"/>
  <c r="AH615" i="2"/>
  <c r="AI615" i="2"/>
  <c r="AJ615" i="2"/>
  <c r="AN615" i="2" s="1"/>
  <c r="AK615" i="2"/>
  <c r="AL615" i="2"/>
  <c r="D616" i="2"/>
  <c r="AC616" i="2" s="1"/>
  <c r="BS110" i="2" s="1"/>
  <c r="E616" i="2"/>
  <c r="U616" i="2"/>
  <c r="V616" i="2"/>
  <c r="W616" i="2"/>
  <c r="X616" i="2"/>
  <c r="AH616" i="2"/>
  <c r="AI616" i="2"/>
  <c r="AJ616" i="2"/>
  <c r="AN616" i="2" s="1"/>
  <c r="AK616" i="2"/>
  <c r="AL616" i="2"/>
  <c r="D617" i="2"/>
  <c r="H617" i="2" s="1"/>
  <c r="K617" i="2" s="1"/>
  <c r="N617" i="2" s="1"/>
  <c r="Q617" i="2" s="1"/>
  <c r="E617" i="2"/>
  <c r="U617" i="2"/>
  <c r="V617" i="2"/>
  <c r="W617" i="2"/>
  <c r="X617" i="2"/>
  <c r="AH617" i="2"/>
  <c r="AI617" i="2"/>
  <c r="AJ617" i="2"/>
  <c r="AN617" i="2" s="1"/>
  <c r="AK617" i="2"/>
  <c r="AL617" i="2"/>
  <c r="D618" i="2"/>
  <c r="AC618" i="2" s="1"/>
  <c r="BU110" i="2" s="1"/>
  <c r="E618" i="2"/>
  <c r="U618" i="2"/>
  <c r="V618" i="2"/>
  <c r="W618" i="2"/>
  <c r="X618" i="2"/>
  <c r="AH618" i="2"/>
  <c r="AI618" i="2"/>
  <c r="AJ618" i="2"/>
  <c r="AN618" i="2" s="1"/>
  <c r="AK618" i="2"/>
  <c r="AL618" i="2"/>
  <c r="D619" i="2"/>
  <c r="H619" i="2" s="1"/>
  <c r="K619" i="2" s="1"/>
  <c r="N619" i="2" s="1"/>
  <c r="Q619" i="2" s="1"/>
  <c r="E619" i="2"/>
  <c r="U619" i="2"/>
  <c r="V619" i="2"/>
  <c r="W619" i="2"/>
  <c r="X619" i="2"/>
  <c r="AH619" i="2"/>
  <c r="AI619" i="2"/>
  <c r="AJ619" i="2"/>
  <c r="AN619" i="2" s="1"/>
  <c r="AK619" i="2"/>
  <c r="AL619" i="2"/>
  <c r="D620" i="2"/>
  <c r="AC620" i="2" s="1"/>
  <c r="BW110" i="2" s="1"/>
  <c r="E620" i="2"/>
  <c r="U620" i="2"/>
  <c r="V620" i="2"/>
  <c r="W620" i="2"/>
  <c r="X620" i="2"/>
  <c r="AH620" i="2"/>
  <c r="AI620" i="2"/>
  <c r="AJ620" i="2"/>
  <c r="AN620" i="2" s="1"/>
  <c r="AK620" i="2"/>
  <c r="AL620" i="2"/>
  <c r="D621" i="2"/>
  <c r="H621" i="2" s="1"/>
  <c r="K621" i="2" s="1"/>
  <c r="N621" i="2" s="1"/>
  <c r="Q621" i="2" s="1"/>
  <c r="E621" i="2"/>
  <c r="U621" i="2"/>
  <c r="V621" i="2"/>
  <c r="W621" i="2"/>
  <c r="X621" i="2"/>
  <c r="AH621" i="2"/>
  <c r="AI621" i="2"/>
  <c r="AJ621" i="2"/>
  <c r="AK621" i="2"/>
  <c r="AL621" i="2"/>
  <c r="U622" i="2"/>
  <c r="D622" i="2" s="1"/>
  <c r="V622" i="2"/>
  <c r="W622" i="2"/>
  <c r="X622" i="2"/>
  <c r="E622" i="2" s="1"/>
  <c r="AH622" i="2"/>
  <c r="AI622" i="2"/>
  <c r="AJ622" i="2"/>
  <c r="AK622" i="2"/>
  <c r="AL622" i="2"/>
  <c r="U623" i="2"/>
  <c r="D623" i="2" s="1"/>
  <c r="H623" i="2" s="1"/>
  <c r="K623" i="2" s="1"/>
  <c r="N623" i="2" s="1"/>
  <c r="Q623" i="2" s="1"/>
  <c r="V623" i="2"/>
  <c r="W623" i="2"/>
  <c r="E623" i="2" s="1"/>
  <c r="X623" i="2"/>
  <c r="AH623" i="2"/>
  <c r="AI623" i="2"/>
  <c r="AJ623" i="2"/>
  <c r="AN623" i="2" s="1"/>
  <c r="AK623" i="2"/>
  <c r="AL623" i="2"/>
  <c r="U624" i="2"/>
  <c r="D624" i="2" s="1"/>
  <c r="V624" i="2"/>
  <c r="W624" i="2"/>
  <c r="E624" i="2" s="1"/>
  <c r="X624" i="2"/>
  <c r="AH624" i="2"/>
  <c r="AI624" i="2"/>
  <c r="AJ624" i="2"/>
  <c r="AN624" i="2" s="1"/>
  <c r="AK624" i="2"/>
  <c r="AL624" i="2"/>
  <c r="U625" i="2"/>
  <c r="D625" i="2" s="1"/>
  <c r="H625" i="2" s="1"/>
  <c r="K625" i="2" s="1"/>
  <c r="N625" i="2" s="1"/>
  <c r="Q625" i="2" s="1"/>
  <c r="V625" i="2"/>
  <c r="W625" i="2"/>
  <c r="X625" i="2"/>
  <c r="E625" i="2" s="1"/>
  <c r="AH625" i="2"/>
  <c r="AI625" i="2"/>
  <c r="AJ625" i="2"/>
  <c r="AK625" i="2"/>
  <c r="AL625" i="2"/>
  <c r="U626" i="2"/>
  <c r="D626" i="2" s="1"/>
  <c r="V626" i="2"/>
  <c r="W626" i="2"/>
  <c r="E626" i="2" s="1"/>
  <c r="X626" i="2"/>
  <c r="AH626" i="2"/>
  <c r="AI626" i="2"/>
  <c r="AJ626" i="2"/>
  <c r="AK626" i="2"/>
  <c r="AL626" i="2"/>
  <c r="U627" i="2"/>
  <c r="D627" i="2" s="1"/>
  <c r="H627" i="2" s="1"/>
  <c r="K627" i="2" s="1"/>
  <c r="N627" i="2" s="1"/>
  <c r="Q627" i="2" s="1"/>
  <c r="V627" i="2"/>
  <c r="W627" i="2"/>
  <c r="E627" i="2" s="1"/>
  <c r="X627" i="2"/>
  <c r="AH627" i="2"/>
  <c r="AI627" i="2"/>
  <c r="AJ627" i="2"/>
  <c r="AK627" i="2"/>
  <c r="AL627" i="2"/>
  <c r="D628" i="2"/>
  <c r="AC628" i="2" s="1"/>
  <c r="AG119" i="2" s="1"/>
  <c r="E628" i="2"/>
  <c r="U628" i="2"/>
  <c r="V628" i="2"/>
  <c r="W628" i="2"/>
  <c r="X628" i="2"/>
  <c r="AH628" i="2"/>
  <c r="AI628" i="2"/>
  <c r="AJ628" i="2"/>
  <c r="AN628" i="2" s="1"/>
  <c r="AK628" i="2"/>
  <c r="AL628" i="2"/>
  <c r="D629" i="2"/>
  <c r="H629" i="2" s="1"/>
  <c r="K629" i="2" s="1"/>
  <c r="N629" i="2" s="1"/>
  <c r="Q629" i="2" s="1"/>
  <c r="E629" i="2"/>
  <c r="U629" i="2"/>
  <c r="V629" i="2"/>
  <c r="W629" i="2"/>
  <c r="X629" i="2"/>
  <c r="AH629" i="2"/>
  <c r="AI629" i="2"/>
  <c r="AJ629" i="2"/>
  <c r="AN629" i="2" s="1"/>
  <c r="AK629" i="2"/>
  <c r="AL629" i="2"/>
  <c r="D630" i="2"/>
  <c r="AC630" i="2" s="1"/>
  <c r="AI119" i="2" s="1"/>
  <c r="E630" i="2"/>
  <c r="U630" i="2"/>
  <c r="V630" i="2"/>
  <c r="W630" i="2"/>
  <c r="X630" i="2"/>
  <c r="AH630" i="2"/>
  <c r="AI630" i="2"/>
  <c r="AJ630" i="2"/>
  <c r="AN630" i="2" s="1"/>
  <c r="AK630" i="2"/>
  <c r="AL630" i="2"/>
  <c r="D631" i="2"/>
  <c r="H631" i="2" s="1"/>
  <c r="K631" i="2" s="1"/>
  <c r="N631" i="2" s="1"/>
  <c r="Q631" i="2" s="1"/>
  <c r="E631" i="2"/>
  <c r="U631" i="2"/>
  <c r="V631" i="2"/>
  <c r="W631" i="2"/>
  <c r="X631" i="2"/>
  <c r="AH631" i="2"/>
  <c r="AI631" i="2"/>
  <c r="AJ631" i="2"/>
  <c r="AK631" i="2"/>
  <c r="AL631" i="2"/>
  <c r="D632" i="2"/>
  <c r="AC632" i="2" s="1"/>
  <c r="AK119" i="2" s="1"/>
  <c r="E632" i="2"/>
  <c r="U632" i="2"/>
  <c r="V632" i="2"/>
  <c r="W632" i="2"/>
  <c r="X632" i="2"/>
  <c r="AH632" i="2"/>
  <c r="AI632" i="2"/>
  <c r="AJ632" i="2"/>
  <c r="AN632" i="2" s="1"/>
  <c r="AK632" i="2"/>
  <c r="AL632" i="2"/>
  <c r="D633" i="2"/>
  <c r="H633" i="2" s="1"/>
  <c r="K633" i="2" s="1"/>
  <c r="N633" i="2" s="1"/>
  <c r="Q633" i="2" s="1"/>
  <c r="E633" i="2"/>
  <c r="U633" i="2"/>
  <c r="V633" i="2"/>
  <c r="W633" i="2"/>
  <c r="X633" i="2"/>
  <c r="AH633" i="2"/>
  <c r="AI633" i="2"/>
  <c r="AJ633" i="2"/>
  <c r="AN633" i="2" s="1"/>
  <c r="AK633" i="2"/>
  <c r="AL633" i="2"/>
  <c r="D634" i="2"/>
  <c r="AC634" i="2" s="1"/>
  <c r="AM119" i="2" s="1"/>
  <c r="E634" i="2"/>
  <c r="U634" i="2"/>
  <c r="V634" i="2"/>
  <c r="W634" i="2"/>
  <c r="X634" i="2"/>
  <c r="AH634" i="2"/>
  <c r="AI634" i="2"/>
  <c r="AJ634" i="2"/>
  <c r="AN634" i="2" s="1"/>
  <c r="AK634" i="2"/>
  <c r="AL634" i="2"/>
  <c r="D635" i="2"/>
  <c r="H635" i="2" s="1"/>
  <c r="K635" i="2" s="1"/>
  <c r="N635" i="2" s="1"/>
  <c r="Q635" i="2" s="1"/>
  <c r="E635" i="2"/>
  <c r="U635" i="2"/>
  <c r="V635" i="2"/>
  <c r="W635" i="2"/>
  <c r="X635" i="2"/>
  <c r="AH635" i="2"/>
  <c r="AI635" i="2"/>
  <c r="AJ635" i="2"/>
  <c r="AN635" i="2" s="1"/>
  <c r="AK635" i="2"/>
  <c r="AL635" i="2"/>
  <c r="D636" i="2"/>
  <c r="AC636" i="2" s="1"/>
  <c r="AO119" i="2" s="1"/>
  <c r="E636" i="2"/>
  <c r="U636" i="2"/>
  <c r="V636" i="2"/>
  <c r="W636" i="2"/>
  <c r="X636" i="2"/>
  <c r="AH636" i="2"/>
  <c r="AI636" i="2"/>
  <c r="AJ636" i="2"/>
  <c r="AN636" i="2" s="1"/>
  <c r="AK636" i="2"/>
  <c r="AL636" i="2"/>
  <c r="D637" i="2"/>
  <c r="H637" i="2" s="1"/>
  <c r="K637" i="2" s="1"/>
  <c r="N637" i="2" s="1"/>
  <c r="Q637" i="2" s="1"/>
  <c r="E637" i="2"/>
  <c r="U637" i="2"/>
  <c r="V637" i="2"/>
  <c r="W637" i="2"/>
  <c r="X637" i="2"/>
  <c r="AH637" i="2"/>
  <c r="AI637" i="2"/>
  <c r="AJ637" i="2"/>
  <c r="AN637" i="2" s="1"/>
  <c r="AK637" i="2"/>
  <c r="AL637" i="2"/>
  <c r="D638" i="2"/>
  <c r="AC638" i="2" s="1"/>
  <c r="AQ119" i="2" s="1"/>
  <c r="E638" i="2"/>
  <c r="U638" i="2"/>
  <c r="V638" i="2"/>
  <c r="W638" i="2"/>
  <c r="X638" i="2"/>
  <c r="AH638" i="2"/>
  <c r="AI638" i="2"/>
  <c r="AJ638" i="2"/>
  <c r="AK638" i="2"/>
  <c r="AL638" i="2"/>
  <c r="D639" i="2"/>
  <c r="H639" i="2" s="1"/>
  <c r="K639" i="2" s="1"/>
  <c r="N639" i="2" s="1"/>
  <c r="Q639" i="2" s="1"/>
  <c r="E639" i="2"/>
  <c r="U639" i="2"/>
  <c r="V639" i="2"/>
  <c r="W639" i="2"/>
  <c r="X639" i="2"/>
  <c r="AH639" i="2"/>
  <c r="AI639" i="2"/>
  <c r="AJ639" i="2"/>
  <c r="AN639" i="2" s="1"/>
  <c r="AK639" i="2"/>
  <c r="AL639" i="2"/>
  <c r="D640" i="2"/>
  <c r="AC640" i="2" s="1"/>
  <c r="AS119" i="2" s="1"/>
  <c r="E640" i="2"/>
  <c r="U640" i="2"/>
  <c r="V640" i="2"/>
  <c r="W640" i="2"/>
  <c r="X640" i="2"/>
  <c r="AH640" i="2"/>
  <c r="AI640" i="2"/>
  <c r="AJ640" i="2"/>
  <c r="AK640" i="2"/>
  <c r="AL640" i="2"/>
  <c r="D641" i="2"/>
  <c r="H641" i="2" s="1"/>
  <c r="K641" i="2" s="1"/>
  <c r="N641" i="2" s="1"/>
  <c r="Q641" i="2" s="1"/>
  <c r="E641" i="2"/>
  <c r="U641" i="2"/>
  <c r="V641" i="2"/>
  <c r="W641" i="2"/>
  <c r="X641" i="2"/>
  <c r="AH641" i="2"/>
  <c r="AI641" i="2"/>
  <c r="AJ641" i="2"/>
  <c r="AK641" i="2"/>
  <c r="AL641" i="2"/>
  <c r="D642" i="2"/>
  <c r="E642" i="2"/>
  <c r="U642" i="2"/>
  <c r="V642" i="2"/>
  <c r="W642" i="2"/>
  <c r="X642" i="2"/>
  <c r="AH642" i="2"/>
  <c r="AI642" i="2"/>
  <c r="AJ642" i="2"/>
  <c r="AK642" i="2"/>
  <c r="AL642" i="2"/>
  <c r="D643" i="2"/>
  <c r="E643" i="2"/>
  <c r="U643" i="2"/>
  <c r="V643" i="2"/>
  <c r="W643" i="2"/>
  <c r="X643" i="2"/>
  <c r="AH643" i="2"/>
  <c r="AI643" i="2"/>
  <c r="AJ643" i="2"/>
  <c r="AN643" i="2" s="1"/>
  <c r="AK643" i="2"/>
  <c r="AL643" i="2"/>
  <c r="D644" i="2"/>
  <c r="E644" i="2"/>
  <c r="U644" i="2"/>
  <c r="V644" i="2"/>
  <c r="W644" i="2"/>
  <c r="X644" i="2"/>
  <c r="AH644" i="2"/>
  <c r="AI644" i="2"/>
  <c r="AJ644" i="2"/>
  <c r="AK644" i="2"/>
  <c r="AL644" i="2"/>
  <c r="D645" i="2"/>
  <c r="H645" i="2" s="1"/>
  <c r="K645" i="2" s="1"/>
  <c r="N645" i="2" s="1"/>
  <c r="Q645" i="2" s="1"/>
  <c r="E645" i="2"/>
  <c r="U645" i="2"/>
  <c r="V645" i="2"/>
  <c r="W645" i="2"/>
  <c r="X645" i="2"/>
  <c r="AH645" i="2"/>
  <c r="AI645" i="2"/>
  <c r="AJ645" i="2"/>
  <c r="AN645" i="2" s="1"/>
  <c r="AK645" i="2"/>
  <c r="AL645" i="2"/>
  <c r="D646" i="2"/>
  <c r="E646" i="2"/>
  <c r="U646" i="2"/>
  <c r="V646" i="2"/>
  <c r="W646" i="2"/>
  <c r="X646" i="2"/>
  <c r="AH646" i="2"/>
  <c r="AI646" i="2"/>
  <c r="AJ646" i="2"/>
  <c r="AK646" i="2"/>
  <c r="AL646" i="2"/>
  <c r="D647" i="2"/>
  <c r="E647" i="2"/>
  <c r="U647" i="2"/>
  <c r="V647" i="2"/>
  <c r="W647" i="2"/>
  <c r="X647" i="2"/>
  <c r="AH647" i="2"/>
  <c r="AI647" i="2"/>
  <c r="AJ647" i="2"/>
  <c r="AN647" i="2" s="1"/>
  <c r="AK647" i="2"/>
  <c r="AL647" i="2"/>
  <c r="D648" i="2"/>
  <c r="AC648" i="2" s="1"/>
  <c r="BA119" i="2" s="1"/>
  <c r="E648" i="2"/>
  <c r="H648" i="2"/>
  <c r="K648" i="2" s="1"/>
  <c r="N648" i="2" s="1"/>
  <c r="Q648" i="2" s="1"/>
  <c r="U648" i="2"/>
  <c r="V648" i="2"/>
  <c r="W648" i="2"/>
  <c r="X648" i="2"/>
  <c r="AH648" i="2"/>
  <c r="AI648" i="2"/>
  <c r="AJ648" i="2"/>
  <c r="AK648" i="2"/>
  <c r="AL648" i="2"/>
  <c r="D649" i="2"/>
  <c r="H649" i="2" s="1"/>
  <c r="K649" i="2" s="1"/>
  <c r="N649" i="2" s="1"/>
  <c r="Q649" i="2" s="1"/>
  <c r="E649" i="2"/>
  <c r="U649" i="2"/>
  <c r="V649" i="2"/>
  <c r="W649" i="2"/>
  <c r="X649" i="2"/>
  <c r="AC649" i="2"/>
  <c r="BB119" i="2" s="1"/>
  <c r="AH649" i="2"/>
  <c r="AI649" i="2"/>
  <c r="AJ649" i="2"/>
  <c r="AK649" i="2"/>
  <c r="AL649" i="2"/>
  <c r="D650" i="2"/>
  <c r="E650" i="2"/>
  <c r="U650" i="2"/>
  <c r="V650" i="2"/>
  <c r="W650" i="2"/>
  <c r="X650" i="2"/>
  <c r="AH650" i="2"/>
  <c r="AI650" i="2"/>
  <c r="AJ650" i="2"/>
  <c r="AK650" i="2"/>
  <c r="AL650" i="2"/>
  <c r="D651" i="2"/>
  <c r="E651" i="2"/>
  <c r="U651" i="2"/>
  <c r="V651" i="2"/>
  <c r="W651" i="2"/>
  <c r="X651" i="2"/>
  <c r="AH651" i="2"/>
  <c r="AI651" i="2"/>
  <c r="AJ651" i="2"/>
  <c r="AN651" i="2" s="1"/>
  <c r="AK651" i="2"/>
  <c r="AL651" i="2"/>
  <c r="D652" i="2"/>
  <c r="AC652" i="2" s="1"/>
  <c r="BE119" i="2" s="1"/>
  <c r="E652" i="2"/>
  <c r="U652" i="2"/>
  <c r="V652" i="2"/>
  <c r="W652" i="2"/>
  <c r="X652" i="2"/>
  <c r="AH652" i="2"/>
  <c r="AI652" i="2"/>
  <c r="AJ652" i="2"/>
  <c r="AK652" i="2"/>
  <c r="AL652" i="2"/>
  <c r="D653" i="2"/>
  <c r="H653" i="2" s="1"/>
  <c r="K653" i="2" s="1"/>
  <c r="N653" i="2" s="1"/>
  <c r="Q653" i="2" s="1"/>
  <c r="E653" i="2"/>
  <c r="U653" i="2"/>
  <c r="V653" i="2"/>
  <c r="W653" i="2"/>
  <c r="X653" i="2"/>
  <c r="AH653" i="2"/>
  <c r="AI653" i="2"/>
  <c r="AJ653" i="2"/>
  <c r="AN653" i="2" s="1"/>
  <c r="AK653" i="2"/>
  <c r="AL653" i="2"/>
  <c r="D654" i="2"/>
  <c r="AC654" i="2" s="1"/>
  <c r="BG119" i="2" s="1"/>
  <c r="E654" i="2"/>
  <c r="H654" i="2"/>
  <c r="K654" i="2" s="1"/>
  <c r="N654" i="2" s="1"/>
  <c r="Q654" i="2" s="1"/>
  <c r="U654" i="2"/>
  <c r="V654" i="2"/>
  <c r="W654" i="2"/>
  <c r="X654" i="2"/>
  <c r="AH654" i="2"/>
  <c r="AI654" i="2"/>
  <c r="AJ654" i="2"/>
  <c r="AK654" i="2"/>
  <c r="AL654" i="2"/>
  <c r="D655" i="2"/>
  <c r="H655" i="2" s="1"/>
  <c r="K655" i="2" s="1"/>
  <c r="N655" i="2" s="1"/>
  <c r="Q655" i="2" s="1"/>
  <c r="E655" i="2"/>
  <c r="U655" i="2"/>
  <c r="V655" i="2"/>
  <c r="W655" i="2"/>
  <c r="X655" i="2"/>
  <c r="AH655" i="2"/>
  <c r="AI655" i="2"/>
  <c r="AJ655" i="2"/>
  <c r="AN655" i="2" s="1"/>
  <c r="AK655" i="2"/>
  <c r="AL655" i="2"/>
  <c r="D656" i="2"/>
  <c r="AC656" i="2" s="1"/>
  <c r="BI119" i="2" s="1"/>
  <c r="E656" i="2"/>
  <c r="H656" i="2"/>
  <c r="K656" i="2" s="1"/>
  <c r="N656" i="2" s="1"/>
  <c r="Q656" i="2" s="1"/>
  <c r="U656" i="2"/>
  <c r="V656" i="2"/>
  <c r="W656" i="2"/>
  <c r="X656" i="2"/>
  <c r="AH656" i="2"/>
  <c r="AI656" i="2"/>
  <c r="AJ656" i="2"/>
  <c r="AK656" i="2"/>
  <c r="AL656" i="2"/>
  <c r="D657" i="2"/>
  <c r="H657" i="2" s="1"/>
  <c r="K657" i="2" s="1"/>
  <c r="N657" i="2" s="1"/>
  <c r="Q657" i="2" s="1"/>
  <c r="E657" i="2"/>
  <c r="U657" i="2"/>
  <c r="V657" i="2"/>
  <c r="W657" i="2"/>
  <c r="X657" i="2"/>
  <c r="AC657" i="2"/>
  <c r="BJ119" i="2" s="1"/>
  <c r="AH657" i="2"/>
  <c r="AI657" i="2"/>
  <c r="AJ657" i="2"/>
  <c r="AK657" i="2"/>
  <c r="AL657" i="2"/>
  <c r="D658" i="2"/>
  <c r="E658" i="2"/>
  <c r="U658" i="2"/>
  <c r="V658" i="2"/>
  <c r="W658" i="2"/>
  <c r="X658" i="2"/>
  <c r="AH658" i="2"/>
  <c r="AI658" i="2"/>
  <c r="AJ658" i="2"/>
  <c r="AK658" i="2"/>
  <c r="AL658" i="2"/>
  <c r="D659" i="2"/>
  <c r="E659" i="2"/>
  <c r="U659" i="2"/>
  <c r="V659" i="2"/>
  <c r="W659" i="2"/>
  <c r="X659" i="2"/>
  <c r="AH659" i="2"/>
  <c r="AI659" i="2"/>
  <c r="AJ659" i="2"/>
  <c r="AN659" i="2" s="1"/>
  <c r="AK659" i="2"/>
  <c r="AL659" i="2"/>
  <c r="D660" i="2"/>
  <c r="E660" i="2"/>
  <c r="U660" i="2"/>
  <c r="V660" i="2"/>
  <c r="W660" i="2"/>
  <c r="X660" i="2"/>
  <c r="AH660" i="2"/>
  <c r="AI660" i="2"/>
  <c r="AJ660" i="2"/>
  <c r="AK660" i="2"/>
  <c r="AL660" i="2"/>
  <c r="D661" i="2"/>
  <c r="H661" i="2" s="1"/>
  <c r="K661" i="2" s="1"/>
  <c r="N661" i="2" s="1"/>
  <c r="Q661" i="2" s="1"/>
  <c r="E661" i="2"/>
  <c r="U661" i="2"/>
  <c r="V661" i="2"/>
  <c r="W661" i="2"/>
  <c r="X661" i="2"/>
  <c r="AH661" i="2"/>
  <c r="AI661" i="2"/>
  <c r="AJ661" i="2"/>
  <c r="AN661" i="2" s="1"/>
  <c r="AK661" i="2"/>
  <c r="AL661" i="2"/>
  <c r="D662" i="2"/>
  <c r="E662" i="2"/>
  <c r="U662" i="2"/>
  <c r="V662" i="2"/>
  <c r="W662" i="2"/>
  <c r="X662" i="2"/>
  <c r="AH662" i="2"/>
  <c r="AI662" i="2"/>
  <c r="AJ662" i="2"/>
  <c r="AK662" i="2"/>
  <c r="AL662" i="2"/>
  <c r="D663" i="2"/>
  <c r="E663" i="2"/>
  <c r="U663" i="2"/>
  <c r="V663" i="2"/>
  <c r="W663" i="2"/>
  <c r="X663" i="2"/>
  <c r="AH663" i="2"/>
  <c r="AI663" i="2"/>
  <c r="AJ663" i="2"/>
  <c r="AN663" i="2" s="1"/>
  <c r="AK663" i="2"/>
  <c r="AL663" i="2"/>
  <c r="D664" i="2"/>
  <c r="AC664" i="2" s="1"/>
  <c r="BQ119" i="2" s="1"/>
  <c r="E664" i="2"/>
  <c r="U664" i="2"/>
  <c r="V664" i="2"/>
  <c r="W664" i="2"/>
  <c r="X664" i="2"/>
  <c r="AH664" i="2"/>
  <c r="AI664" i="2"/>
  <c r="AJ664" i="2"/>
  <c r="AK664" i="2"/>
  <c r="AL664" i="2"/>
  <c r="D665" i="2"/>
  <c r="H665" i="2" s="1"/>
  <c r="K665" i="2" s="1"/>
  <c r="N665" i="2" s="1"/>
  <c r="Q665" i="2" s="1"/>
  <c r="E665" i="2"/>
  <c r="U665" i="2"/>
  <c r="V665" i="2"/>
  <c r="W665" i="2"/>
  <c r="X665" i="2"/>
  <c r="AH665" i="2"/>
  <c r="AI665" i="2"/>
  <c r="AJ665" i="2"/>
  <c r="AK665" i="2"/>
  <c r="AL665" i="2"/>
  <c r="D666" i="2"/>
  <c r="E666" i="2"/>
  <c r="U666" i="2"/>
  <c r="V666" i="2"/>
  <c r="W666" i="2"/>
  <c r="X666" i="2"/>
  <c r="AH666" i="2"/>
  <c r="AI666" i="2"/>
  <c r="AJ666" i="2"/>
  <c r="AK666" i="2"/>
  <c r="AL666" i="2"/>
  <c r="D667" i="2"/>
  <c r="E667" i="2"/>
  <c r="U667" i="2"/>
  <c r="V667" i="2"/>
  <c r="W667" i="2"/>
  <c r="X667" i="2"/>
  <c r="AH667" i="2"/>
  <c r="AI667" i="2"/>
  <c r="AJ667" i="2"/>
  <c r="AN667" i="2" s="1"/>
  <c r="AK667" i="2"/>
  <c r="AL667" i="2"/>
  <c r="D668" i="2"/>
  <c r="AC668" i="2" s="1"/>
  <c r="BU119" i="2" s="1"/>
  <c r="E668" i="2"/>
  <c r="U668" i="2"/>
  <c r="V668" i="2"/>
  <c r="W668" i="2"/>
  <c r="X668" i="2"/>
  <c r="AH668" i="2"/>
  <c r="AI668" i="2"/>
  <c r="AJ668" i="2"/>
  <c r="AK668" i="2"/>
  <c r="AL668" i="2"/>
  <c r="D669" i="2"/>
  <c r="H669" i="2" s="1"/>
  <c r="K669" i="2" s="1"/>
  <c r="N669" i="2" s="1"/>
  <c r="Q669" i="2" s="1"/>
  <c r="E669" i="2"/>
  <c r="U669" i="2"/>
  <c r="V669" i="2"/>
  <c r="W669" i="2"/>
  <c r="X669" i="2"/>
  <c r="AH669" i="2"/>
  <c r="AI669" i="2"/>
  <c r="AJ669" i="2"/>
  <c r="AN669" i="2" s="1"/>
  <c r="AK669" i="2"/>
  <c r="AL669" i="2"/>
  <c r="D670" i="2"/>
  <c r="AC670" i="2" s="1"/>
  <c r="BW119" i="2" s="1"/>
  <c r="E670" i="2"/>
  <c r="H670" i="2"/>
  <c r="K670" i="2" s="1"/>
  <c r="N670" i="2" s="1"/>
  <c r="Q670" i="2" s="1"/>
  <c r="U670" i="2"/>
  <c r="V670" i="2"/>
  <c r="W670" i="2"/>
  <c r="X670" i="2"/>
  <c r="AH670" i="2"/>
  <c r="AI670" i="2"/>
  <c r="AJ670" i="2"/>
  <c r="AK670" i="2"/>
  <c r="AL670" i="2"/>
  <c r="D671" i="2"/>
  <c r="H671" i="2" s="1"/>
  <c r="K671" i="2" s="1"/>
  <c r="N671" i="2" s="1"/>
  <c r="Q671" i="2" s="1"/>
  <c r="E671" i="2"/>
  <c r="U671" i="2"/>
  <c r="V671" i="2"/>
  <c r="W671" i="2"/>
  <c r="X671" i="2"/>
  <c r="AH671" i="2"/>
  <c r="AI671" i="2"/>
  <c r="AJ671" i="2"/>
  <c r="AN671" i="2" s="1"/>
  <c r="AK671" i="2"/>
  <c r="AL671" i="2"/>
  <c r="D672" i="2"/>
  <c r="AC672" i="2" s="1"/>
  <c r="AA128" i="2" s="1"/>
  <c r="E672" i="2"/>
  <c r="U672" i="2"/>
  <c r="V672" i="2"/>
  <c r="W672" i="2"/>
  <c r="X672" i="2"/>
  <c r="AH672" i="2"/>
  <c r="AI672" i="2"/>
  <c r="AJ672" i="2"/>
  <c r="AK672" i="2"/>
  <c r="AL672" i="2"/>
  <c r="D673" i="2"/>
  <c r="H673" i="2" s="1"/>
  <c r="K673" i="2" s="1"/>
  <c r="N673" i="2" s="1"/>
  <c r="Q673" i="2" s="1"/>
  <c r="E673" i="2"/>
  <c r="U673" i="2"/>
  <c r="V673" i="2"/>
  <c r="W673" i="2"/>
  <c r="X673" i="2"/>
  <c r="AH673" i="2"/>
  <c r="AI673" i="2"/>
  <c r="AJ673" i="2"/>
  <c r="AK673" i="2"/>
  <c r="AL673" i="2"/>
  <c r="D674" i="2"/>
  <c r="E674" i="2"/>
  <c r="U674" i="2"/>
  <c r="V674" i="2"/>
  <c r="W674" i="2"/>
  <c r="X674" i="2"/>
  <c r="AH674" i="2"/>
  <c r="AI674" i="2"/>
  <c r="AJ674" i="2"/>
  <c r="AK674" i="2"/>
  <c r="AL674" i="2"/>
  <c r="D675" i="2"/>
  <c r="E675" i="2"/>
  <c r="U675" i="2"/>
  <c r="V675" i="2"/>
  <c r="W675" i="2"/>
  <c r="X675" i="2"/>
  <c r="AH675" i="2"/>
  <c r="AI675" i="2"/>
  <c r="AJ675" i="2"/>
  <c r="AN675" i="2" s="1"/>
  <c r="AK675" i="2"/>
  <c r="AL675" i="2"/>
  <c r="D676" i="2"/>
  <c r="E676" i="2"/>
  <c r="U676" i="2"/>
  <c r="V676" i="2"/>
  <c r="W676" i="2"/>
  <c r="X676" i="2"/>
  <c r="AH676" i="2"/>
  <c r="AI676" i="2"/>
  <c r="AJ676" i="2"/>
  <c r="AK676" i="2"/>
  <c r="AL676" i="2"/>
  <c r="D677" i="2"/>
  <c r="H677" i="2" s="1"/>
  <c r="K677" i="2" s="1"/>
  <c r="N677" i="2" s="1"/>
  <c r="Q677" i="2" s="1"/>
  <c r="E677" i="2"/>
  <c r="U677" i="2"/>
  <c r="V677" i="2"/>
  <c r="W677" i="2"/>
  <c r="X677" i="2"/>
  <c r="AH677" i="2"/>
  <c r="AI677" i="2"/>
  <c r="AJ677" i="2"/>
  <c r="AN677" i="2" s="1"/>
  <c r="AK677" i="2"/>
  <c r="AL677" i="2"/>
  <c r="D678" i="2"/>
  <c r="E678" i="2"/>
  <c r="U678" i="2"/>
  <c r="V678" i="2"/>
  <c r="W678" i="2"/>
  <c r="X678" i="2"/>
  <c r="AH678" i="2"/>
  <c r="AI678" i="2"/>
  <c r="AJ678" i="2"/>
  <c r="AK678" i="2"/>
  <c r="AL678" i="2"/>
  <c r="D679" i="2"/>
  <c r="E679" i="2"/>
  <c r="U679" i="2"/>
  <c r="V679" i="2"/>
  <c r="W679" i="2"/>
  <c r="X679" i="2"/>
  <c r="AH679" i="2"/>
  <c r="AI679" i="2"/>
  <c r="AJ679" i="2"/>
  <c r="AN679" i="2" s="1"/>
  <c r="AK679" i="2"/>
  <c r="AL679" i="2"/>
  <c r="D680" i="2"/>
  <c r="AC680" i="2" s="1"/>
  <c r="AI128" i="2" s="1"/>
  <c r="E680" i="2"/>
  <c r="U680" i="2"/>
  <c r="V680" i="2"/>
  <c r="W680" i="2"/>
  <c r="X680" i="2"/>
  <c r="AH680" i="2"/>
  <c r="AI680" i="2"/>
  <c r="AJ680" i="2"/>
  <c r="AK680" i="2"/>
  <c r="AL680" i="2"/>
  <c r="D681" i="2"/>
  <c r="H681" i="2" s="1"/>
  <c r="K681" i="2" s="1"/>
  <c r="N681" i="2" s="1"/>
  <c r="Q681" i="2" s="1"/>
  <c r="E681" i="2"/>
  <c r="U681" i="2"/>
  <c r="V681" i="2"/>
  <c r="W681" i="2"/>
  <c r="X681" i="2"/>
  <c r="AH681" i="2"/>
  <c r="AI681" i="2"/>
  <c r="AJ681" i="2"/>
  <c r="AK681" i="2"/>
  <c r="AL681" i="2"/>
  <c r="D682" i="2"/>
  <c r="E682" i="2"/>
  <c r="U682" i="2"/>
  <c r="V682" i="2"/>
  <c r="W682" i="2"/>
  <c r="X682" i="2"/>
  <c r="AH682" i="2"/>
  <c r="AI682" i="2"/>
  <c r="AJ682" i="2"/>
  <c r="AK682" i="2"/>
  <c r="AL682" i="2"/>
  <c r="D683" i="2"/>
  <c r="E683" i="2"/>
  <c r="U683" i="2"/>
  <c r="V683" i="2"/>
  <c r="W683" i="2"/>
  <c r="X683" i="2"/>
  <c r="AH683" i="2"/>
  <c r="AI683" i="2"/>
  <c r="AJ683" i="2"/>
  <c r="AN683" i="2" s="1"/>
  <c r="AK683" i="2"/>
  <c r="AL683" i="2"/>
  <c r="D684" i="2"/>
  <c r="AC684" i="2" s="1"/>
  <c r="AM128" i="2" s="1"/>
  <c r="E684" i="2"/>
  <c r="U684" i="2"/>
  <c r="V684" i="2"/>
  <c r="W684" i="2"/>
  <c r="X684" i="2"/>
  <c r="AH684" i="2"/>
  <c r="AI684" i="2"/>
  <c r="AJ684" i="2"/>
  <c r="AK684" i="2"/>
  <c r="AL684" i="2"/>
  <c r="D685" i="2"/>
  <c r="H685" i="2" s="1"/>
  <c r="K685" i="2" s="1"/>
  <c r="N685" i="2" s="1"/>
  <c r="Q685" i="2" s="1"/>
  <c r="E685" i="2"/>
  <c r="U685" i="2"/>
  <c r="V685" i="2"/>
  <c r="W685" i="2"/>
  <c r="X685" i="2"/>
  <c r="AH685" i="2"/>
  <c r="AI685" i="2"/>
  <c r="AJ685" i="2"/>
  <c r="AN685" i="2" s="1"/>
  <c r="AK685" i="2"/>
  <c r="AL685" i="2"/>
  <c r="D686" i="2"/>
  <c r="AC686" i="2" s="1"/>
  <c r="AO128" i="2" s="1"/>
  <c r="E686" i="2"/>
  <c r="U686" i="2"/>
  <c r="V686" i="2"/>
  <c r="W686" i="2"/>
  <c r="X686" i="2"/>
  <c r="AH686" i="2"/>
  <c r="AI686" i="2"/>
  <c r="AJ686" i="2"/>
  <c r="AK686" i="2"/>
  <c r="AL686" i="2"/>
  <c r="D687" i="2"/>
  <c r="H687" i="2" s="1"/>
  <c r="K687" i="2" s="1"/>
  <c r="N687" i="2" s="1"/>
  <c r="Q687" i="2" s="1"/>
  <c r="E687" i="2"/>
  <c r="U687" i="2"/>
  <c r="V687" i="2"/>
  <c r="W687" i="2"/>
  <c r="X687" i="2"/>
  <c r="AH687" i="2"/>
  <c r="AI687" i="2"/>
  <c r="AJ687" i="2"/>
  <c r="AN687" i="2" s="1"/>
  <c r="AK687" i="2"/>
  <c r="AL687" i="2"/>
  <c r="D688" i="2"/>
  <c r="AC688" i="2" s="1"/>
  <c r="AQ128" i="2" s="1"/>
  <c r="E688" i="2"/>
  <c r="U688" i="2"/>
  <c r="V688" i="2"/>
  <c r="W688" i="2"/>
  <c r="X688" i="2"/>
  <c r="AH688" i="2"/>
  <c r="AI688" i="2"/>
  <c r="AJ688" i="2"/>
  <c r="AK688" i="2"/>
  <c r="AL688" i="2"/>
  <c r="D689" i="2"/>
  <c r="H689" i="2" s="1"/>
  <c r="K689" i="2" s="1"/>
  <c r="N689" i="2" s="1"/>
  <c r="Q689" i="2" s="1"/>
  <c r="E689" i="2"/>
  <c r="U689" i="2"/>
  <c r="V689" i="2"/>
  <c r="W689" i="2"/>
  <c r="X689" i="2"/>
  <c r="AH689" i="2"/>
  <c r="AI689" i="2"/>
  <c r="AJ689" i="2"/>
  <c r="AK689" i="2"/>
  <c r="AL689" i="2"/>
  <c r="D690" i="2"/>
  <c r="E690" i="2"/>
  <c r="U690" i="2"/>
  <c r="V690" i="2"/>
  <c r="W690" i="2"/>
  <c r="X690" i="2"/>
  <c r="AH690" i="2"/>
  <c r="AI690" i="2"/>
  <c r="AJ690" i="2"/>
  <c r="AK690" i="2"/>
  <c r="AL690" i="2"/>
  <c r="D691" i="2"/>
  <c r="E691" i="2"/>
  <c r="U691" i="2"/>
  <c r="V691" i="2"/>
  <c r="W691" i="2"/>
  <c r="X691" i="2"/>
  <c r="AH691" i="2"/>
  <c r="AI691" i="2"/>
  <c r="AJ691" i="2"/>
  <c r="AN691" i="2" s="1"/>
  <c r="AK691" i="2"/>
  <c r="AL691" i="2"/>
  <c r="D692" i="2"/>
  <c r="E692" i="2"/>
  <c r="U692" i="2"/>
  <c r="V692" i="2"/>
  <c r="W692" i="2"/>
  <c r="X692" i="2"/>
  <c r="AH692" i="2"/>
  <c r="AI692" i="2"/>
  <c r="AJ692" i="2"/>
  <c r="AK692" i="2"/>
  <c r="AL692" i="2"/>
  <c r="D693" i="2"/>
  <c r="H693" i="2" s="1"/>
  <c r="K693" i="2" s="1"/>
  <c r="N693" i="2" s="1"/>
  <c r="Q693" i="2" s="1"/>
  <c r="E693" i="2"/>
  <c r="U693" i="2"/>
  <c r="V693" i="2"/>
  <c r="W693" i="2"/>
  <c r="X693" i="2"/>
  <c r="AH693" i="2"/>
  <c r="AI693" i="2"/>
  <c r="AJ693" i="2"/>
  <c r="AN693" i="2" s="1"/>
  <c r="AK693" i="2"/>
  <c r="AL693" i="2"/>
  <c r="D694" i="2"/>
  <c r="E694" i="2"/>
  <c r="U694" i="2"/>
  <c r="V694" i="2"/>
  <c r="W694" i="2"/>
  <c r="X694" i="2"/>
  <c r="AH694" i="2"/>
  <c r="AI694" i="2"/>
  <c r="AJ694" i="2"/>
  <c r="AX694" i="2" s="1"/>
  <c r="AK694" i="2"/>
  <c r="AL694" i="2"/>
  <c r="D695" i="2"/>
  <c r="E695" i="2"/>
  <c r="U695" i="2"/>
  <c r="V695" i="2"/>
  <c r="W695" i="2"/>
  <c r="X695" i="2"/>
  <c r="AH695" i="2"/>
  <c r="AI695" i="2"/>
  <c r="AJ695" i="2"/>
  <c r="AX695" i="2" s="1"/>
  <c r="AK695" i="2"/>
  <c r="AL695" i="2"/>
  <c r="D696" i="2"/>
  <c r="E696" i="2"/>
  <c r="U696" i="2"/>
  <c r="V696" i="2"/>
  <c r="W696" i="2"/>
  <c r="X696" i="2"/>
  <c r="AH696" i="2"/>
  <c r="AI696" i="2"/>
  <c r="AJ696" i="2"/>
  <c r="AX696" i="2" s="1"/>
  <c r="AK696" i="2"/>
  <c r="AL696" i="2"/>
  <c r="D697" i="2"/>
  <c r="E697" i="2"/>
  <c r="U697" i="2"/>
  <c r="V697" i="2"/>
  <c r="W697" i="2"/>
  <c r="X697" i="2"/>
  <c r="AH697" i="2"/>
  <c r="AI697" i="2"/>
  <c r="AJ697" i="2"/>
  <c r="AX697" i="2" s="1"/>
  <c r="AK697" i="2"/>
  <c r="AL697" i="2"/>
  <c r="D698" i="2"/>
  <c r="H698" i="2" s="1"/>
  <c r="K698" i="2" s="1"/>
  <c r="E698" i="2"/>
  <c r="U698" i="2"/>
  <c r="V698" i="2"/>
  <c r="W698" i="2"/>
  <c r="X698" i="2"/>
  <c r="AH698" i="2"/>
  <c r="AI698" i="2"/>
  <c r="AJ698" i="2"/>
  <c r="AX698" i="2" s="1"/>
  <c r="AK698" i="2"/>
  <c r="AL698" i="2"/>
  <c r="D699" i="2"/>
  <c r="H699" i="2" s="1"/>
  <c r="K699" i="2" s="1"/>
  <c r="E699" i="2"/>
  <c r="U699" i="2"/>
  <c r="V699" i="2"/>
  <c r="W699" i="2"/>
  <c r="X699" i="2"/>
  <c r="AH699" i="2"/>
  <c r="AI699" i="2"/>
  <c r="AJ699" i="2"/>
  <c r="AX699" i="2" s="1"/>
  <c r="AK699" i="2"/>
  <c r="AL699" i="2"/>
  <c r="D700" i="2"/>
  <c r="H700" i="2" s="1"/>
  <c r="K700" i="2" s="1"/>
  <c r="E700" i="2"/>
  <c r="U700" i="2"/>
  <c r="V700" i="2"/>
  <c r="W700" i="2"/>
  <c r="X700" i="2"/>
  <c r="AH700" i="2"/>
  <c r="AI700" i="2"/>
  <c r="AJ700" i="2"/>
  <c r="AX700" i="2" s="1"/>
  <c r="AK700" i="2"/>
  <c r="AL700" i="2"/>
  <c r="D701" i="2"/>
  <c r="H701" i="2" s="1"/>
  <c r="K701" i="2" s="1"/>
  <c r="E701" i="2"/>
  <c r="U701" i="2"/>
  <c r="V701" i="2"/>
  <c r="W701" i="2"/>
  <c r="X701" i="2"/>
  <c r="AH701" i="2"/>
  <c r="AI701" i="2"/>
  <c r="AJ701" i="2"/>
  <c r="AX701" i="2" s="1"/>
  <c r="AK701" i="2"/>
  <c r="AL701" i="2"/>
  <c r="D702" i="2"/>
  <c r="E702" i="2"/>
  <c r="U702" i="2"/>
  <c r="V702" i="2"/>
  <c r="W702" i="2"/>
  <c r="X702" i="2"/>
  <c r="AH702" i="2"/>
  <c r="AI702" i="2"/>
  <c r="AJ702" i="2"/>
  <c r="AX702" i="2" s="1"/>
  <c r="AK702" i="2"/>
  <c r="AL702" i="2"/>
  <c r="D703" i="2"/>
  <c r="E703" i="2"/>
  <c r="U703" i="2"/>
  <c r="V703" i="2"/>
  <c r="W703" i="2"/>
  <c r="X703" i="2"/>
  <c r="AH703" i="2"/>
  <c r="AI703" i="2"/>
  <c r="AJ703" i="2"/>
  <c r="AX703" i="2" s="1"/>
  <c r="AK703" i="2"/>
  <c r="AL703" i="2"/>
  <c r="D704" i="2"/>
  <c r="E704" i="2"/>
  <c r="U704" i="2"/>
  <c r="V704" i="2"/>
  <c r="W704" i="2"/>
  <c r="X704" i="2"/>
  <c r="AH704" i="2"/>
  <c r="AI704" i="2"/>
  <c r="AJ704" i="2"/>
  <c r="AK704" i="2"/>
  <c r="AL704" i="2"/>
  <c r="D705" i="2"/>
  <c r="H705" i="2" s="1"/>
  <c r="K705" i="2" s="1"/>
  <c r="E705" i="2"/>
  <c r="U705" i="2"/>
  <c r="V705" i="2"/>
  <c r="W705" i="2"/>
  <c r="X705" i="2"/>
  <c r="AH705" i="2"/>
  <c r="AI705" i="2"/>
  <c r="AJ705" i="2"/>
  <c r="AK705" i="2"/>
  <c r="AL705" i="2"/>
  <c r="D706" i="2"/>
  <c r="E706" i="2"/>
  <c r="U706" i="2"/>
  <c r="V706" i="2"/>
  <c r="W706" i="2"/>
  <c r="X706" i="2"/>
  <c r="AH706" i="2"/>
  <c r="AI706" i="2"/>
  <c r="AJ706" i="2"/>
  <c r="AK706" i="2"/>
  <c r="AL706" i="2"/>
  <c r="D707" i="2"/>
  <c r="H707" i="2" s="1"/>
  <c r="K707" i="2" s="1"/>
  <c r="E707" i="2"/>
  <c r="U707" i="2"/>
  <c r="V707" i="2"/>
  <c r="W707" i="2"/>
  <c r="X707" i="2"/>
  <c r="AH707" i="2"/>
  <c r="AI707" i="2"/>
  <c r="AJ707" i="2"/>
  <c r="AK707" i="2"/>
  <c r="AL707" i="2"/>
  <c r="D708" i="2"/>
  <c r="H708" i="2" s="1"/>
  <c r="K708" i="2" s="1"/>
  <c r="E708" i="2"/>
  <c r="U708" i="2"/>
  <c r="V708" i="2"/>
  <c r="W708" i="2"/>
  <c r="X708" i="2"/>
  <c r="AH708" i="2"/>
  <c r="AI708" i="2"/>
  <c r="AJ708" i="2"/>
  <c r="AK708" i="2"/>
  <c r="AL708" i="2"/>
  <c r="D709" i="2"/>
  <c r="H709" i="2" s="1"/>
  <c r="K709" i="2" s="1"/>
  <c r="E709" i="2"/>
  <c r="U709" i="2"/>
  <c r="V709" i="2"/>
  <c r="W709" i="2"/>
  <c r="X709" i="2"/>
  <c r="AH709" i="2"/>
  <c r="AI709" i="2"/>
  <c r="AJ709" i="2"/>
  <c r="AK709" i="2"/>
  <c r="AL709" i="2"/>
  <c r="D710" i="2"/>
  <c r="H710" i="2" s="1"/>
  <c r="K710" i="2" s="1"/>
  <c r="E710" i="2"/>
  <c r="U710" i="2"/>
  <c r="V710" i="2"/>
  <c r="W710" i="2"/>
  <c r="X710" i="2"/>
  <c r="AH710" i="2"/>
  <c r="AI710" i="2"/>
  <c r="AJ710" i="2"/>
  <c r="AK710" i="2"/>
  <c r="AL710" i="2"/>
  <c r="D711" i="2"/>
  <c r="H711" i="2" s="1"/>
  <c r="K711" i="2" s="1"/>
  <c r="E711" i="2"/>
  <c r="U711" i="2"/>
  <c r="V711" i="2"/>
  <c r="W711" i="2"/>
  <c r="X711" i="2"/>
  <c r="AH711" i="2"/>
  <c r="AI711" i="2"/>
  <c r="AJ711" i="2"/>
  <c r="AK711" i="2"/>
  <c r="AL711" i="2"/>
  <c r="D712" i="2"/>
  <c r="H712" i="2" s="1"/>
  <c r="K712" i="2" s="1"/>
  <c r="E712" i="2"/>
  <c r="U712" i="2"/>
  <c r="V712" i="2"/>
  <c r="W712" i="2"/>
  <c r="X712" i="2"/>
  <c r="AH712" i="2"/>
  <c r="AI712" i="2"/>
  <c r="AJ712" i="2"/>
  <c r="AK712" i="2"/>
  <c r="AL712" i="2"/>
  <c r="D713" i="2"/>
  <c r="H713" i="2" s="1"/>
  <c r="K713" i="2" s="1"/>
  <c r="E713" i="2"/>
  <c r="U713" i="2"/>
  <c r="V713" i="2"/>
  <c r="W713" i="2"/>
  <c r="X713" i="2"/>
  <c r="AH713" i="2"/>
  <c r="AI713" i="2"/>
  <c r="AJ713" i="2"/>
  <c r="AK713" i="2"/>
  <c r="AL713" i="2"/>
  <c r="D714" i="2"/>
  <c r="H714" i="2" s="1"/>
  <c r="K714" i="2" s="1"/>
  <c r="E714" i="2"/>
  <c r="U714" i="2"/>
  <c r="V714" i="2"/>
  <c r="W714" i="2"/>
  <c r="X714" i="2"/>
  <c r="AH714" i="2"/>
  <c r="AI714" i="2"/>
  <c r="AJ714" i="2"/>
  <c r="AK714" i="2"/>
  <c r="AL714" i="2"/>
  <c r="D715" i="2"/>
  <c r="H715" i="2" s="1"/>
  <c r="K715" i="2" s="1"/>
  <c r="E715" i="2"/>
  <c r="U715" i="2"/>
  <c r="V715" i="2"/>
  <c r="W715" i="2"/>
  <c r="X715" i="2"/>
  <c r="AH715" i="2"/>
  <c r="AI715" i="2"/>
  <c r="AJ715" i="2"/>
  <c r="AK715" i="2"/>
  <c r="AL715" i="2"/>
  <c r="D716" i="2"/>
  <c r="H716" i="2" s="1"/>
  <c r="K716" i="2" s="1"/>
  <c r="E716" i="2"/>
  <c r="U716" i="2"/>
  <c r="V716" i="2"/>
  <c r="W716" i="2"/>
  <c r="X716" i="2"/>
  <c r="AH716" i="2"/>
  <c r="AI716" i="2"/>
  <c r="AJ716" i="2"/>
  <c r="AK716" i="2"/>
  <c r="AL716" i="2"/>
  <c r="D717" i="2"/>
  <c r="H717" i="2" s="1"/>
  <c r="K717" i="2" s="1"/>
  <c r="E717" i="2"/>
  <c r="U717" i="2"/>
  <c r="V717" i="2"/>
  <c r="W717" i="2"/>
  <c r="X717" i="2"/>
  <c r="AH717" i="2"/>
  <c r="AI717" i="2"/>
  <c r="AJ717" i="2"/>
  <c r="AK717" i="2"/>
  <c r="AL717" i="2"/>
  <c r="D718" i="2"/>
  <c r="H718" i="2" s="1"/>
  <c r="K718" i="2" s="1"/>
  <c r="E718" i="2"/>
  <c r="U718" i="2"/>
  <c r="V718" i="2"/>
  <c r="W718" i="2"/>
  <c r="X718" i="2"/>
  <c r="AH718" i="2"/>
  <c r="AI718" i="2"/>
  <c r="AJ718" i="2"/>
  <c r="AK718" i="2"/>
  <c r="AL718" i="2"/>
  <c r="D719" i="2"/>
  <c r="H719" i="2" s="1"/>
  <c r="K719" i="2" s="1"/>
  <c r="E719" i="2"/>
  <c r="U719" i="2"/>
  <c r="V719" i="2"/>
  <c r="W719" i="2"/>
  <c r="X719" i="2"/>
  <c r="AH719" i="2"/>
  <c r="AI719" i="2"/>
  <c r="AJ719" i="2"/>
  <c r="AK719" i="2"/>
  <c r="AL719" i="2"/>
  <c r="D720" i="2"/>
  <c r="H720" i="2" s="1"/>
  <c r="K720" i="2" s="1"/>
  <c r="E720" i="2"/>
  <c r="U720" i="2"/>
  <c r="V720" i="2"/>
  <c r="W720" i="2"/>
  <c r="X720" i="2"/>
  <c r="AH720" i="2"/>
  <c r="AI720" i="2"/>
  <c r="AJ720" i="2"/>
  <c r="AK720" i="2"/>
  <c r="AL720" i="2"/>
  <c r="D721" i="2"/>
  <c r="H721" i="2" s="1"/>
  <c r="K721" i="2" s="1"/>
  <c r="E721" i="2"/>
  <c r="U721" i="2"/>
  <c r="V721" i="2"/>
  <c r="W721" i="2"/>
  <c r="X721" i="2"/>
  <c r="AH721" i="2"/>
  <c r="AI721" i="2"/>
  <c r="AJ721" i="2"/>
  <c r="AK721" i="2"/>
  <c r="AL721" i="2"/>
  <c r="U722" i="2"/>
  <c r="V722" i="2"/>
  <c r="W722" i="2"/>
  <c r="X722" i="2"/>
  <c r="AH722" i="2"/>
  <c r="AI722" i="2"/>
  <c r="AJ722" i="2"/>
  <c r="AK722" i="2"/>
  <c r="AL722" i="2"/>
  <c r="U723" i="2"/>
  <c r="V723" i="2"/>
  <c r="W723" i="2"/>
  <c r="X723" i="2"/>
  <c r="AH723" i="2"/>
  <c r="AI723" i="2"/>
  <c r="AJ723" i="2"/>
  <c r="AK723" i="2"/>
  <c r="AL723" i="2"/>
  <c r="U724" i="2"/>
  <c r="D724" i="2" s="1"/>
  <c r="H724" i="2" s="1"/>
  <c r="K724" i="2" s="1"/>
  <c r="V724" i="2"/>
  <c r="W724" i="2"/>
  <c r="E724" i="2" s="1"/>
  <c r="X724" i="2"/>
  <c r="AH724" i="2"/>
  <c r="AI724" i="2"/>
  <c r="AJ724" i="2"/>
  <c r="AK724" i="2"/>
  <c r="AL724" i="2"/>
  <c r="U725" i="2"/>
  <c r="V725" i="2"/>
  <c r="W725" i="2"/>
  <c r="X725" i="2"/>
  <c r="AH725" i="2"/>
  <c r="AI725" i="2"/>
  <c r="AJ725" i="2"/>
  <c r="AK725" i="2"/>
  <c r="AL725" i="2"/>
  <c r="U726" i="2"/>
  <c r="D726" i="2" s="1"/>
  <c r="H726" i="2" s="1"/>
  <c r="K726" i="2" s="1"/>
  <c r="V726" i="2"/>
  <c r="W726" i="2"/>
  <c r="E726" i="2" s="1"/>
  <c r="X726" i="2"/>
  <c r="AH726" i="2"/>
  <c r="AI726" i="2"/>
  <c r="AJ726" i="2"/>
  <c r="AK726" i="2"/>
  <c r="AL726" i="2"/>
  <c r="U727" i="2"/>
  <c r="V727" i="2"/>
  <c r="W727" i="2"/>
  <c r="X727" i="2"/>
  <c r="AH727" i="2"/>
  <c r="AI727" i="2"/>
  <c r="AJ727" i="2"/>
  <c r="AK727" i="2"/>
  <c r="AL727" i="2"/>
  <c r="U728" i="2"/>
  <c r="D728" i="2" s="1"/>
  <c r="V728" i="2"/>
  <c r="W728" i="2"/>
  <c r="E728" i="2" s="1"/>
  <c r="X728" i="2"/>
  <c r="AH728" i="2"/>
  <c r="AI728" i="2"/>
  <c r="AJ728" i="2"/>
  <c r="AK728" i="2"/>
  <c r="AL728" i="2"/>
  <c r="U729" i="2"/>
  <c r="V729" i="2"/>
  <c r="W729" i="2"/>
  <c r="X729" i="2"/>
  <c r="AH729" i="2"/>
  <c r="AI729" i="2"/>
  <c r="AJ729" i="2"/>
  <c r="AK729" i="2"/>
  <c r="AL729" i="2"/>
  <c r="U730" i="2"/>
  <c r="D730" i="2" s="1"/>
  <c r="V730" i="2"/>
  <c r="W730" i="2"/>
  <c r="E730" i="2" s="1"/>
  <c r="X730" i="2"/>
  <c r="AH730" i="2"/>
  <c r="AI730" i="2"/>
  <c r="AJ730" i="2"/>
  <c r="AK730" i="2"/>
  <c r="AL730" i="2"/>
  <c r="U731" i="2"/>
  <c r="V731" i="2"/>
  <c r="W731" i="2"/>
  <c r="X731" i="2"/>
  <c r="AH731" i="2"/>
  <c r="AI731" i="2"/>
  <c r="AJ731" i="2"/>
  <c r="AK731" i="2"/>
  <c r="AL731" i="2"/>
  <c r="U732" i="2"/>
  <c r="V732" i="2"/>
  <c r="W732" i="2"/>
  <c r="E732" i="2" s="1"/>
  <c r="X732" i="2"/>
  <c r="AH732" i="2"/>
  <c r="AI732" i="2"/>
  <c r="AJ732" i="2"/>
  <c r="AK732" i="2"/>
  <c r="AL732" i="2"/>
  <c r="D733" i="2"/>
  <c r="H733" i="2" s="1"/>
  <c r="K733" i="2" s="1"/>
  <c r="E733" i="2"/>
  <c r="U733" i="2"/>
  <c r="V733" i="2"/>
  <c r="W733" i="2"/>
  <c r="X733" i="2"/>
  <c r="AH733" i="2"/>
  <c r="AI733" i="2"/>
  <c r="AJ733" i="2"/>
  <c r="AK733" i="2"/>
  <c r="AL733" i="2"/>
  <c r="D734" i="2"/>
  <c r="H734" i="2" s="1"/>
  <c r="K734" i="2" s="1"/>
  <c r="E734" i="2"/>
  <c r="U734" i="2"/>
  <c r="V734" i="2"/>
  <c r="W734" i="2"/>
  <c r="X734" i="2"/>
  <c r="AH734" i="2"/>
  <c r="AI734" i="2"/>
  <c r="AJ734" i="2"/>
  <c r="AK734" i="2"/>
  <c r="AL734" i="2"/>
  <c r="D735" i="2"/>
  <c r="H735" i="2" s="1"/>
  <c r="K735" i="2" s="1"/>
  <c r="E735" i="2"/>
  <c r="U735" i="2"/>
  <c r="V735" i="2"/>
  <c r="W735" i="2"/>
  <c r="X735" i="2"/>
  <c r="AH735" i="2"/>
  <c r="AI735" i="2"/>
  <c r="AJ735" i="2"/>
  <c r="AK735" i="2"/>
  <c r="AL735" i="2"/>
  <c r="D736" i="2"/>
  <c r="E736" i="2"/>
  <c r="U736" i="2"/>
  <c r="V736" i="2"/>
  <c r="W736" i="2"/>
  <c r="X736" i="2"/>
  <c r="AH736" i="2"/>
  <c r="AI736" i="2"/>
  <c r="AJ736" i="2"/>
  <c r="AK736" i="2"/>
  <c r="AL736" i="2"/>
  <c r="D737" i="2"/>
  <c r="H737" i="2" s="1"/>
  <c r="K737" i="2" s="1"/>
  <c r="E737" i="2"/>
  <c r="U737" i="2"/>
  <c r="V737" i="2"/>
  <c r="W737" i="2"/>
  <c r="X737" i="2"/>
  <c r="AH737" i="2"/>
  <c r="AI737" i="2"/>
  <c r="AJ737" i="2"/>
  <c r="AK737" i="2"/>
  <c r="AL737" i="2"/>
  <c r="D738" i="2"/>
  <c r="E738" i="2"/>
  <c r="U738" i="2"/>
  <c r="V738" i="2"/>
  <c r="W738" i="2"/>
  <c r="X738" i="2"/>
  <c r="AH738" i="2"/>
  <c r="AI738" i="2"/>
  <c r="AJ738" i="2"/>
  <c r="AK738" i="2"/>
  <c r="AL738" i="2"/>
  <c r="D739" i="2"/>
  <c r="H739" i="2" s="1"/>
  <c r="K739" i="2" s="1"/>
  <c r="E739" i="2"/>
  <c r="U739" i="2"/>
  <c r="V739" i="2"/>
  <c r="W739" i="2"/>
  <c r="X739" i="2"/>
  <c r="AH739" i="2"/>
  <c r="AI739" i="2"/>
  <c r="AJ739" i="2"/>
  <c r="AK739" i="2"/>
  <c r="AL739" i="2"/>
  <c r="D740" i="2"/>
  <c r="H740" i="2" s="1"/>
  <c r="K740" i="2" s="1"/>
  <c r="E740" i="2"/>
  <c r="U740" i="2"/>
  <c r="V740" i="2"/>
  <c r="W740" i="2"/>
  <c r="X740" i="2"/>
  <c r="AH740" i="2"/>
  <c r="AI740" i="2"/>
  <c r="AJ740" i="2"/>
  <c r="AK740" i="2"/>
  <c r="AL740" i="2"/>
  <c r="D741" i="2"/>
  <c r="H741" i="2" s="1"/>
  <c r="K741" i="2" s="1"/>
  <c r="E741" i="2"/>
  <c r="U741" i="2"/>
  <c r="V741" i="2"/>
  <c r="W741" i="2"/>
  <c r="X741" i="2"/>
  <c r="AH741" i="2"/>
  <c r="AI741" i="2"/>
  <c r="AJ741" i="2"/>
  <c r="AK741" i="2"/>
  <c r="AL741" i="2"/>
  <c r="D742" i="2"/>
  <c r="H742" i="2" s="1"/>
  <c r="K742" i="2" s="1"/>
  <c r="E742" i="2"/>
  <c r="U742" i="2"/>
  <c r="V742" i="2"/>
  <c r="W742" i="2"/>
  <c r="X742" i="2"/>
  <c r="AH742" i="2"/>
  <c r="AI742" i="2"/>
  <c r="AJ742" i="2"/>
  <c r="AK742" i="2"/>
  <c r="AL742" i="2"/>
  <c r="D743" i="2"/>
  <c r="H743" i="2" s="1"/>
  <c r="K743" i="2" s="1"/>
  <c r="E743" i="2"/>
  <c r="U743" i="2"/>
  <c r="V743" i="2"/>
  <c r="W743" i="2"/>
  <c r="X743" i="2"/>
  <c r="AH743" i="2"/>
  <c r="AI743" i="2"/>
  <c r="AJ743" i="2"/>
  <c r="AK743" i="2"/>
  <c r="AL743" i="2"/>
  <c r="D744" i="2"/>
  <c r="E744" i="2"/>
  <c r="U744" i="2"/>
  <c r="V744" i="2"/>
  <c r="W744" i="2"/>
  <c r="X744" i="2"/>
  <c r="AH744" i="2"/>
  <c r="AI744" i="2"/>
  <c r="AJ744" i="2"/>
  <c r="AK744" i="2"/>
  <c r="AL744" i="2"/>
  <c r="D745" i="2"/>
  <c r="H745" i="2" s="1"/>
  <c r="K745" i="2" s="1"/>
  <c r="E745" i="2"/>
  <c r="U745" i="2"/>
  <c r="V745" i="2"/>
  <c r="W745" i="2"/>
  <c r="X745" i="2"/>
  <c r="AH745" i="2"/>
  <c r="AI745" i="2"/>
  <c r="AJ745" i="2"/>
  <c r="AK745" i="2"/>
  <c r="AL745" i="2"/>
  <c r="D746" i="2"/>
  <c r="E746" i="2"/>
  <c r="U746" i="2"/>
  <c r="V746" i="2"/>
  <c r="W746" i="2"/>
  <c r="X746" i="2"/>
  <c r="AH746" i="2"/>
  <c r="AI746" i="2"/>
  <c r="AJ746" i="2"/>
  <c r="AX746" i="2" s="1"/>
  <c r="AK746" i="2"/>
  <c r="AL746" i="2"/>
  <c r="D747" i="2"/>
  <c r="E747" i="2"/>
  <c r="U747" i="2"/>
  <c r="V747" i="2"/>
  <c r="W747" i="2"/>
  <c r="X747" i="2"/>
  <c r="AH747" i="2"/>
  <c r="AI747" i="2"/>
  <c r="AJ747" i="2"/>
  <c r="AX747" i="2" s="1"/>
  <c r="AK747" i="2"/>
  <c r="AL747" i="2"/>
  <c r="D748" i="2"/>
  <c r="E748" i="2"/>
  <c r="U748" i="2"/>
  <c r="V748" i="2"/>
  <c r="W748" i="2"/>
  <c r="X748" i="2"/>
  <c r="AH748" i="2"/>
  <c r="AI748" i="2"/>
  <c r="AJ748" i="2"/>
  <c r="AX748" i="2" s="1"/>
  <c r="AK748" i="2"/>
  <c r="AL748" i="2"/>
  <c r="D749" i="2"/>
  <c r="E749" i="2"/>
  <c r="U749" i="2"/>
  <c r="V749" i="2"/>
  <c r="W749" i="2"/>
  <c r="X749" i="2"/>
  <c r="AH749" i="2"/>
  <c r="AI749" i="2"/>
  <c r="AJ749" i="2"/>
  <c r="AX749" i="2" s="1"/>
  <c r="AK749" i="2"/>
  <c r="AL749" i="2"/>
  <c r="D750" i="2"/>
  <c r="E750" i="2"/>
  <c r="U750" i="2"/>
  <c r="V750" i="2"/>
  <c r="W750" i="2"/>
  <c r="X750" i="2"/>
  <c r="AH750" i="2"/>
  <c r="AI750" i="2"/>
  <c r="AJ750" i="2"/>
  <c r="AX750" i="2" s="1"/>
  <c r="AK750" i="2"/>
  <c r="AL750" i="2"/>
  <c r="D751" i="2"/>
  <c r="E751" i="2"/>
  <c r="U751" i="2"/>
  <c r="V751" i="2"/>
  <c r="W751" i="2"/>
  <c r="X751" i="2"/>
  <c r="AH751" i="2"/>
  <c r="AI751" i="2"/>
  <c r="AJ751" i="2"/>
  <c r="AX751" i="2" s="1"/>
  <c r="AK751" i="2"/>
  <c r="AL751" i="2"/>
  <c r="D752" i="2"/>
  <c r="E752" i="2"/>
  <c r="U752" i="2"/>
  <c r="V752" i="2"/>
  <c r="W752" i="2"/>
  <c r="X752" i="2"/>
  <c r="AH752" i="2"/>
  <c r="AI752" i="2"/>
  <c r="AJ752" i="2"/>
  <c r="AX752" i="2" s="1"/>
  <c r="AK752" i="2"/>
  <c r="AL752" i="2"/>
  <c r="D753" i="2"/>
  <c r="E753" i="2"/>
  <c r="U753" i="2"/>
  <c r="V753" i="2"/>
  <c r="W753" i="2"/>
  <c r="X753" i="2"/>
  <c r="AH753" i="2"/>
  <c r="AI753" i="2"/>
  <c r="AJ753" i="2"/>
  <c r="AX753" i="2" s="1"/>
  <c r="AK753" i="2"/>
  <c r="AL753" i="2"/>
  <c r="D754" i="2"/>
  <c r="E754" i="2"/>
  <c r="U754" i="2"/>
  <c r="V754" i="2"/>
  <c r="W754" i="2"/>
  <c r="X754" i="2"/>
  <c r="AH754" i="2"/>
  <c r="AI754" i="2"/>
  <c r="AJ754" i="2"/>
  <c r="AX754" i="2" s="1"/>
  <c r="AK754" i="2"/>
  <c r="AL754" i="2"/>
  <c r="D755" i="2"/>
  <c r="E755" i="2"/>
  <c r="U755" i="2"/>
  <c r="V755" i="2"/>
  <c r="W755" i="2"/>
  <c r="X755" i="2"/>
  <c r="AH755" i="2"/>
  <c r="AI755" i="2"/>
  <c r="AJ755" i="2"/>
  <c r="AX755" i="2" s="1"/>
  <c r="AK755" i="2"/>
  <c r="AL755" i="2"/>
  <c r="D756" i="2"/>
  <c r="E756" i="2"/>
  <c r="U756" i="2"/>
  <c r="V756" i="2"/>
  <c r="W756" i="2"/>
  <c r="X756" i="2"/>
  <c r="AH756" i="2"/>
  <c r="AI756" i="2"/>
  <c r="AJ756" i="2"/>
  <c r="AX756" i="2" s="1"/>
  <c r="AK756" i="2"/>
  <c r="AL756" i="2"/>
  <c r="D757" i="2"/>
  <c r="E757" i="2"/>
  <c r="U757" i="2"/>
  <c r="V757" i="2"/>
  <c r="W757" i="2"/>
  <c r="X757" i="2"/>
  <c r="AH757" i="2"/>
  <c r="AI757" i="2"/>
  <c r="AJ757" i="2"/>
  <c r="AX757" i="2" s="1"/>
  <c r="AK757" i="2"/>
  <c r="AL757" i="2"/>
  <c r="D758" i="2"/>
  <c r="E758" i="2"/>
  <c r="U758" i="2"/>
  <c r="V758" i="2"/>
  <c r="W758" i="2"/>
  <c r="X758" i="2"/>
  <c r="AH758" i="2"/>
  <c r="AI758" i="2"/>
  <c r="AJ758" i="2"/>
  <c r="AX758" i="2" s="1"/>
  <c r="AK758" i="2"/>
  <c r="AL758" i="2"/>
  <c r="D759" i="2"/>
  <c r="E759" i="2"/>
  <c r="U759" i="2"/>
  <c r="V759" i="2"/>
  <c r="W759" i="2"/>
  <c r="X759" i="2"/>
  <c r="AH759" i="2"/>
  <c r="AI759" i="2"/>
  <c r="AJ759" i="2"/>
  <c r="AX759" i="2" s="1"/>
  <c r="AK759" i="2"/>
  <c r="AL759" i="2"/>
  <c r="D760" i="2"/>
  <c r="E760" i="2"/>
  <c r="U760" i="2"/>
  <c r="V760" i="2"/>
  <c r="W760" i="2"/>
  <c r="X760" i="2"/>
  <c r="AH760" i="2"/>
  <c r="AI760" i="2"/>
  <c r="AJ760" i="2"/>
  <c r="AX760" i="2" s="1"/>
  <c r="AK760" i="2"/>
  <c r="AL760" i="2"/>
  <c r="D761" i="2"/>
  <c r="E761" i="2"/>
  <c r="U761" i="2"/>
  <c r="V761" i="2"/>
  <c r="W761" i="2"/>
  <c r="X761" i="2"/>
  <c r="AH761" i="2"/>
  <c r="AI761" i="2"/>
  <c r="AJ761" i="2"/>
  <c r="AX761" i="2" s="1"/>
  <c r="AK761" i="2"/>
  <c r="AL761" i="2"/>
  <c r="D762" i="2"/>
  <c r="E762" i="2"/>
  <c r="U762" i="2"/>
  <c r="V762" i="2"/>
  <c r="W762" i="2"/>
  <c r="X762" i="2"/>
  <c r="AH762" i="2"/>
  <c r="AI762" i="2"/>
  <c r="AJ762" i="2"/>
  <c r="AX762" i="2" s="1"/>
  <c r="AK762" i="2"/>
  <c r="AL762" i="2"/>
  <c r="D763" i="2"/>
  <c r="E763" i="2"/>
  <c r="U763" i="2"/>
  <c r="V763" i="2"/>
  <c r="W763" i="2"/>
  <c r="X763" i="2"/>
  <c r="AH763" i="2"/>
  <c r="AI763" i="2"/>
  <c r="AJ763" i="2"/>
  <c r="AX763" i="2" s="1"/>
  <c r="AK763" i="2"/>
  <c r="AL763" i="2"/>
  <c r="D764" i="2"/>
  <c r="E764" i="2"/>
  <c r="U764" i="2"/>
  <c r="V764" i="2"/>
  <c r="W764" i="2"/>
  <c r="X764" i="2"/>
  <c r="AH764" i="2"/>
  <c r="AI764" i="2"/>
  <c r="AJ764" i="2"/>
  <c r="AX764" i="2" s="1"/>
  <c r="AK764" i="2"/>
  <c r="AL764" i="2"/>
  <c r="D765" i="2"/>
  <c r="E765" i="2"/>
  <c r="U765" i="2"/>
  <c r="V765" i="2"/>
  <c r="W765" i="2"/>
  <c r="X765" i="2"/>
  <c r="AH765" i="2"/>
  <c r="AI765" i="2"/>
  <c r="AJ765" i="2"/>
  <c r="AX765" i="2" s="1"/>
  <c r="AK765" i="2"/>
  <c r="AL765" i="2"/>
  <c r="D766" i="2"/>
  <c r="E766" i="2"/>
  <c r="U766" i="2"/>
  <c r="V766" i="2"/>
  <c r="W766" i="2"/>
  <c r="X766" i="2"/>
  <c r="AH766" i="2"/>
  <c r="AI766" i="2"/>
  <c r="AJ766" i="2"/>
  <c r="AX766" i="2" s="1"/>
  <c r="AK766" i="2"/>
  <c r="AL766" i="2"/>
  <c r="D767" i="2"/>
  <c r="E767" i="2"/>
  <c r="U767" i="2"/>
  <c r="V767" i="2"/>
  <c r="W767" i="2"/>
  <c r="X767" i="2"/>
  <c r="AH767" i="2"/>
  <c r="AI767" i="2"/>
  <c r="AJ767" i="2"/>
  <c r="AX767" i="2" s="1"/>
  <c r="AK767" i="2"/>
  <c r="AL767" i="2"/>
  <c r="D768" i="2"/>
  <c r="E768" i="2"/>
  <c r="U768" i="2"/>
  <c r="V768" i="2"/>
  <c r="W768" i="2"/>
  <c r="X768" i="2"/>
  <c r="AH768" i="2"/>
  <c r="AI768" i="2"/>
  <c r="AJ768" i="2"/>
  <c r="AX768" i="2" s="1"/>
  <c r="AK768" i="2"/>
  <c r="AL768" i="2"/>
  <c r="D769" i="2"/>
  <c r="E769" i="2"/>
  <c r="U769" i="2"/>
  <c r="V769" i="2"/>
  <c r="W769" i="2"/>
  <c r="X769" i="2"/>
  <c r="AH769" i="2"/>
  <c r="AI769" i="2"/>
  <c r="AJ769" i="2"/>
  <c r="AX769" i="2" s="1"/>
  <c r="AK769" i="2"/>
  <c r="AL769" i="2"/>
  <c r="D770" i="2"/>
  <c r="E770" i="2"/>
  <c r="U770" i="2"/>
  <c r="V770" i="2"/>
  <c r="W770" i="2"/>
  <c r="X770" i="2"/>
  <c r="AH770" i="2"/>
  <c r="AI770" i="2"/>
  <c r="AJ770" i="2"/>
  <c r="AX770" i="2" s="1"/>
  <c r="AK770" i="2"/>
  <c r="AL770" i="2"/>
  <c r="D771" i="2"/>
  <c r="E771" i="2"/>
  <c r="U771" i="2"/>
  <c r="V771" i="2"/>
  <c r="W771" i="2"/>
  <c r="X771" i="2"/>
  <c r="AH771" i="2"/>
  <c r="AI771" i="2"/>
  <c r="AJ771" i="2"/>
  <c r="AX771" i="2" s="1"/>
  <c r="AK771" i="2"/>
  <c r="AL771" i="2"/>
  <c r="U772" i="2"/>
  <c r="D772" i="2" s="1"/>
  <c r="V772" i="2"/>
  <c r="W772" i="2"/>
  <c r="E772" i="2" s="1"/>
  <c r="X772" i="2"/>
  <c r="AH772" i="2"/>
  <c r="AI772" i="2"/>
  <c r="AJ772" i="2"/>
  <c r="AX772" i="2" s="1"/>
  <c r="AK772" i="2"/>
  <c r="AL772" i="2"/>
  <c r="U773" i="2"/>
  <c r="V773" i="2"/>
  <c r="W773" i="2"/>
  <c r="X773" i="2"/>
  <c r="AH773" i="2"/>
  <c r="AI773" i="2"/>
  <c r="AJ773" i="2"/>
  <c r="AK773" i="2"/>
  <c r="AL773" i="2"/>
  <c r="U774" i="2"/>
  <c r="D774" i="2" s="1"/>
  <c r="V774" i="2"/>
  <c r="W774" i="2"/>
  <c r="E774" i="2" s="1"/>
  <c r="X774" i="2"/>
  <c r="AH774" i="2"/>
  <c r="AI774" i="2"/>
  <c r="AJ774" i="2"/>
  <c r="AX774" i="2" s="1"/>
  <c r="AK774" i="2"/>
  <c r="AL774" i="2"/>
  <c r="U775" i="2"/>
  <c r="V775" i="2"/>
  <c r="W775" i="2"/>
  <c r="X775" i="2"/>
  <c r="AH775" i="2"/>
  <c r="AI775" i="2"/>
  <c r="AJ775" i="2"/>
  <c r="AX775" i="2" s="1"/>
  <c r="AK775" i="2"/>
  <c r="AL775" i="2"/>
  <c r="U776" i="2"/>
  <c r="D776" i="2" s="1"/>
  <c r="V776" i="2"/>
  <c r="W776" i="2"/>
  <c r="X776" i="2"/>
  <c r="AH776" i="2"/>
  <c r="AI776" i="2"/>
  <c r="AJ776" i="2"/>
  <c r="AX776" i="2" s="1"/>
  <c r="AK776" i="2"/>
  <c r="AL776" i="2"/>
  <c r="U777" i="2"/>
  <c r="V777" i="2"/>
  <c r="W777" i="2"/>
  <c r="X777" i="2"/>
  <c r="AH777" i="2"/>
  <c r="AI777" i="2"/>
  <c r="AJ777" i="2"/>
  <c r="AK777" i="2"/>
  <c r="AL777" i="2"/>
  <c r="U778" i="2"/>
  <c r="D778" i="2" s="1"/>
  <c r="V778" i="2"/>
  <c r="W778" i="2"/>
  <c r="X778" i="2"/>
  <c r="AH778" i="2"/>
  <c r="AI778" i="2"/>
  <c r="AJ778" i="2"/>
  <c r="AX778" i="2" s="1"/>
  <c r="AK778" i="2"/>
  <c r="AL778" i="2"/>
  <c r="U779" i="2"/>
  <c r="V779" i="2"/>
  <c r="W779" i="2"/>
  <c r="X779" i="2"/>
  <c r="AH779" i="2"/>
  <c r="AI779" i="2"/>
  <c r="AJ779" i="2"/>
  <c r="AX779" i="2" s="1"/>
  <c r="AK779" i="2"/>
  <c r="AL779" i="2"/>
  <c r="D780" i="2"/>
  <c r="E780" i="2"/>
  <c r="U780" i="2"/>
  <c r="V780" i="2"/>
  <c r="W780" i="2"/>
  <c r="X780" i="2"/>
  <c r="AH780" i="2"/>
  <c r="AI780" i="2"/>
  <c r="AJ780" i="2"/>
  <c r="AX780" i="2" s="1"/>
  <c r="AK780" i="2"/>
  <c r="AL780" i="2"/>
  <c r="D781" i="2"/>
  <c r="E781" i="2"/>
  <c r="U781" i="2"/>
  <c r="V781" i="2"/>
  <c r="W781" i="2"/>
  <c r="X781" i="2"/>
  <c r="AH781" i="2"/>
  <c r="AI781" i="2"/>
  <c r="AJ781" i="2"/>
  <c r="AX781" i="2" s="1"/>
  <c r="AK781" i="2"/>
  <c r="AL781" i="2"/>
  <c r="D782" i="2"/>
  <c r="E782" i="2"/>
  <c r="U782" i="2"/>
  <c r="V782" i="2"/>
  <c r="W782" i="2"/>
  <c r="X782" i="2"/>
  <c r="AH782" i="2"/>
  <c r="AI782" i="2"/>
  <c r="AJ782" i="2"/>
  <c r="AX782" i="2" s="1"/>
  <c r="AK782" i="2"/>
  <c r="AL782" i="2"/>
  <c r="D783" i="2"/>
  <c r="E783" i="2"/>
  <c r="U783" i="2"/>
  <c r="V783" i="2"/>
  <c r="W783" i="2"/>
  <c r="X783" i="2"/>
  <c r="AH783" i="2"/>
  <c r="AI783" i="2"/>
  <c r="AJ783" i="2"/>
  <c r="AX783" i="2" s="1"/>
  <c r="AK783" i="2"/>
  <c r="AL783" i="2"/>
  <c r="D784" i="2"/>
  <c r="E784" i="2"/>
  <c r="U784" i="2"/>
  <c r="V784" i="2"/>
  <c r="W784" i="2"/>
  <c r="X784" i="2"/>
  <c r="AH784" i="2"/>
  <c r="AI784" i="2"/>
  <c r="AJ784" i="2"/>
  <c r="AX784" i="2" s="1"/>
  <c r="AK784" i="2"/>
  <c r="AL784" i="2"/>
  <c r="D785" i="2"/>
  <c r="E785" i="2"/>
  <c r="U785" i="2"/>
  <c r="V785" i="2"/>
  <c r="W785" i="2"/>
  <c r="X785" i="2"/>
  <c r="AH785" i="2"/>
  <c r="AI785" i="2"/>
  <c r="AJ785" i="2"/>
  <c r="AX785" i="2" s="1"/>
  <c r="AK785" i="2"/>
  <c r="AL785" i="2"/>
  <c r="D786" i="2"/>
  <c r="E786" i="2"/>
  <c r="U786" i="2"/>
  <c r="V786" i="2"/>
  <c r="W786" i="2"/>
  <c r="X786" i="2"/>
  <c r="AH786" i="2"/>
  <c r="AI786" i="2"/>
  <c r="AJ786" i="2"/>
  <c r="AX786" i="2" s="1"/>
  <c r="AK786" i="2"/>
  <c r="AL786" i="2"/>
  <c r="D787" i="2"/>
  <c r="E787" i="2"/>
  <c r="U787" i="2"/>
  <c r="V787" i="2"/>
  <c r="W787" i="2"/>
  <c r="X787" i="2"/>
  <c r="AH787" i="2"/>
  <c r="AI787" i="2"/>
  <c r="AJ787" i="2"/>
  <c r="AX787" i="2" s="1"/>
  <c r="AK787" i="2"/>
  <c r="AL787" i="2"/>
  <c r="D788" i="2"/>
  <c r="E788" i="2"/>
  <c r="U788" i="2"/>
  <c r="V788" i="2"/>
  <c r="W788" i="2"/>
  <c r="X788" i="2"/>
  <c r="AH788" i="2"/>
  <c r="AI788" i="2"/>
  <c r="AJ788" i="2"/>
  <c r="AX788" i="2" s="1"/>
  <c r="AK788" i="2"/>
  <c r="AL788" i="2"/>
  <c r="D789" i="2"/>
  <c r="E789" i="2"/>
  <c r="U789" i="2"/>
  <c r="V789" i="2"/>
  <c r="W789" i="2"/>
  <c r="X789" i="2"/>
  <c r="AH789" i="2"/>
  <c r="AI789" i="2"/>
  <c r="AJ789" i="2"/>
  <c r="AX789" i="2" s="1"/>
  <c r="AK789" i="2"/>
  <c r="AL789" i="2"/>
  <c r="D790" i="2"/>
  <c r="E790" i="2"/>
  <c r="U790" i="2"/>
  <c r="V790" i="2"/>
  <c r="W790" i="2"/>
  <c r="X790" i="2"/>
  <c r="AH790" i="2"/>
  <c r="AI790" i="2"/>
  <c r="AJ790" i="2"/>
  <c r="AX790" i="2" s="1"/>
  <c r="AK790" i="2"/>
  <c r="AL790" i="2"/>
  <c r="D791" i="2"/>
  <c r="H791" i="2" s="1"/>
  <c r="K791" i="2" s="1"/>
  <c r="N791" i="2" s="1"/>
  <c r="Q791" i="2" s="1"/>
  <c r="E791" i="2"/>
  <c r="U791" i="2"/>
  <c r="V791" i="2"/>
  <c r="W791" i="2"/>
  <c r="X791" i="2"/>
  <c r="AH791" i="2"/>
  <c r="AI791" i="2"/>
  <c r="AJ791" i="2"/>
  <c r="AX791" i="2" s="1"/>
  <c r="AK791" i="2"/>
  <c r="AL791" i="2"/>
  <c r="D792" i="2"/>
  <c r="AC792" i="2" s="1"/>
  <c r="E792" i="2"/>
  <c r="U792" i="2"/>
  <c r="V792" i="2"/>
  <c r="W792" i="2"/>
  <c r="X792" i="2"/>
  <c r="AH792" i="2"/>
  <c r="AI792" i="2"/>
  <c r="AJ792" i="2"/>
  <c r="AX792" i="2" s="1"/>
  <c r="AK792" i="2"/>
  <c r="AL792" i="2"/>
  <c r="D793" i="2"/>
  <c r="H793" i="2" s="1"/>
  <c r="K793" i="2" s="1"/>
  <c r="N793" i="2" s="1"/>
  <c r="Q793" i="2" s="1"/>
  <c r="E793" i="2"/>
  <c r="U793" i="2"/>
  <c r="V793" i="2"/>
  <c r="W793" i="2"/>
  <c r="X793" i="2"/>
  <c r="AH793" i="2"/>
  <c r="AI793" i="2"/>
  <c r="AJ793" i="2"/>
  <c r="AX793" i="2" s="1"/>
  <c r="AK793" i="2"/>
  <c r="AL793" i="2"/>
  <c r="D794" i="2"/>
  <c r="E794" i="2"/>
  <c r="U794" i="2"/>
  <c r="V794" i="2"/>
  <c r="W794" i="2"/>
  <c r="X794" i="2"/>
  <c r="AH794" i="2"/>
  <c r="AI794" i="2"/>
  <c r="AJ794" i="2"/>
  <c r="AX794" i="2" s="1"/>
  <c r="AK794" i="2"/>
  <c r="AL794" i="2"/>
  <c r="D795" i="2"/>
  <c r="H795" i="2" s="1"/>
  <c r="K795" i="2" s="1"/>
  <c r="N795" i="2" s="1"/>
  <c r="Q795" i="2" s="1"/>
  <c r="E795" i="2"/>
  <c r="U795" i="2"/>
  <c r="V795" i="2"/>
  <c r="W795" i="2"/>
  <c r="X795" i="2"/>
  <c r="AC795" i="2"/>
  <c r="AH795" i="2"/>
  <c r="AI795" i="2"/>
  <c r="AJ795" i="2"/>
  <c r="AX795" i="2" s="1"/>
  <c r="AK795" i="2"/>
  <c r="AL795" i="2"/>
  <c r="D796" i="2"/>
  <c r="AC796" i="2" s="1"/>
  <c r="E796" i="2"/>
  <c r="U796" i="2"/>
  <c r="V796" i="2"/>
  <c r="W796" i="2"/>
  <c r="X796" i="2"/>
  <c r="AH796" i="2"/>
  <c r="AI796" i="2"/>
  <c r="AJ796" i="2"/>
  <c r="AX796" i="2" s="1"/>
  <c r="AK796" i="2"/>
  <c r="AL796" i="2"/>
  <c r="D797" i="2"/>
  <c r="H797" i="2" s="1"/>
  <c r="K797" i="2" s="1"/>
  <c r="N797" i="2" s="1"/>
  <c r="Q797" i="2" s="1"/>
  <c r="E797" i="2"/>
  <c r="U797" i="2"/>
  <c r="V797" i="2"/>
  <c r="W797" i="2"/>
  <c r="X797" i="2"/>
  <c r="AH797" i="2"/>
  <c r="AI797" i="2"/>
  <c r="AJ797" i="2"/>
  <c r="AX797" i="2" s="1"/>
  <c r="AK797" i="2"/>
  <c r="AL797" i="2"/>
  <c r="D798" i="2"/>
  <c r="AC798" i="2" s="1"/>
  <c r="E798" i="2"/>
  <c r="U798" i="2"/>
  <c r="V798" i="2"/>
  <c r="W798" i="2"/>
  <c r="X798" i="2"/>
  <c r="AH798" i="2"/>
  <c r="AI798" i="2"/>
  <c r="AJ798" i="2"/>
  <c r="AX798" i="2" s="1"/>
  <c r="AK798" i="2"/>
  <c r="AL798" i="2"/>
  <c r="D799" i="2"/>
  <c r="E799" i="2"/>
  <c r="U799" i="2"/>
  <c r="V799" i="2"/>
  <c r="W799" i="2"/>
  <c r="X799" i="2"/>
  <c r="AH799" i="2"/>
  <c r="AI799" i="2"/>
  <c r="AJ799" i="2"/>
  <c r="AX799" i="2" s="1"/>
  <c r="AK799" i="2"/>
  <c r="AL799" i="2"/>
  <c r="D800" i="2"/>
  <c r="E800" i="2"/>
  <c r="U800" i="2"/>
  <c r="V800" i="2"/>
  <c r="W800" i="2"/>
  <c r="X800" i="2"/>
  <c r="AH800" i="2"/>
  <c r="AI800" i="2"/>
  <c r="AJ800" i="2"/>
  <c r="AX800" i="2" s="1"/>
  <c r="AK800" i="2"/>
  <c r="AL800" i="2"/>
  <c r="D801" i="2"/>
  <c r="E801" i="2"/>
  <c r="U801" i="2"/>
  <c r="V801" i="2"/>
  <c r="W801" i="2"/>
  <c r="X801" i="2"/>
  <c r="AH801" i="2"/>
  <c r="AI801" i="2"/>
  <c r="AJ801" i="2"/>
  <c r="AX801" i="2" s="1"/>
  <c r="AK801" i="2"/>
  <c r="AL801" i="2"/>
  <c r="D802" i="2"/>
  <c r="AC802" i="2" s="1"/>
  <c r="E802" i="2"/>
  <c r="U802" i="2"/>
  <c r="V802" i="2"/>
  <c r="W802" i="2"/>
  <c r="X802" i="2"/>
  <c r="AH802" i="2"/>
  <c r="AI802" i="2"/>
  <c r="AJ802" i="2"/>
  <c r="AX802" i="2" s="1"/>
  <c r="AK802" i="2"/>
  <c r="AL802" i="2"/>
  <c r="D803" i="2"/>
  <c r="E803" i="2"/>
  <c r="U803" i="2"/>
  <c r="V803" i="2"/>
  <c r="W803" i="2"/>
  <c r="X803" i="2"/>
  <c r="AH803" i="2"/>
  <c r="AI803" i="2"/>
  <c r="AJ803" i="2"/>
  <c r="AX803" i="2" s="1"/>
  <c r="AK803" i="2"/>
  <c r="AL803" i="2"/>
  <c r="D804" i="2"/>
  <c r="E804" i="2"/>
  <c r="U804" i="2"/>
  <c r="V804" i="2"/>
  <c r="W804" i="2"/>
  <c r="X804" i="2"/>
  <c r="AH804" i="2"/>
  <c r="AI804" i="2"/>
  <c r="AJ804" i="2"/>
  <c r="AX804" i="2" s="1"/>
  <c r="AK804" i="2"/>
  <c r="AL804" i="2"/>
  <c r="D805" i="2"/>
  <c r="E805" i="2"/>
  <c r="U805" i="2"/>
  <c r="V805" i="2"/>
  <c r="W805" i="2"/>
  <c r="X805" i="2"/>
  <c r="AH805" i="2"/>
  <c r="AI805" i="2"/>
  <c r="AJ805" i="2"/>
  <c r="AX805" i="2" s="1"/>
  <c r="AK805" i="2"/>
  <c r="AL805" i="2"/>
  <c r="D806" i="2"/>
  <c r="H806" i="2" s="1"/>
  <c r="K806" i="2" s="1"/>
  <c r="N806" i="2" s="1"/>
  <c r="Q806" i="2" s="1"/>
  <c r="E806" i="2"/>
  <c r="U806" i="2"/>
  <c r="V806" i="2"/>
  <c r="W806" i="2"/>
  <c r="X806" i="2"/>
  <c r="AH806" i="2"/>
  <c r="AI806" i="2"/>
  <c r="AJ806" i="2"/>
  <c r="AX806" i="2" s="1"/>
  <c r="AK806" i="2"/>
  <c r="AL806" i="2"/>
  <c r="D807" i="2"/>
  <c r="H807" i="2" s="1"/>
  <c r="K807" i="2" s="1"/>
  <c r="N807" i="2" s="1"/>
  <c r="Q807" i="2" s="1"/>
  <c r="E807" i="2"/>
  <c r="U807" i="2"/>
  <c r="V807" i="2"/>
  <c r="W807" i="2"/>
  <c r="X807" i="2"/>
  <c r="AH807" i="2"/>
  <c r="AI807" i="2"/>
  <c r="AJ807" i="2"/>
  <c r="AX807" i="2" s="1"/>
  <c r="AK807" i="2"/>
  <c r="AL807" i="2"/>
  <c r="D808" i="2"/>
  <c r="AC808" i="2" s="1"/>
  <c r="E808" i="2"/>
  <c r="U808" i="2"/>
  <c r="V808" i="2"/>
  <c r="W808" i="2"/>
  <c r="X808" i="2"/>
  <c r="AH808" i="2"/>
  <c r="AI808" i="2"/>
  <c r="AJ808" i="2"/>
  <c r="AX808" i="2" s="1"/>
  <c r="AK808" i="2"/>
  <c r="AL808" i="2"/>
  <c r="D809" i="2"/>
  <c r="H809" i="2" s="1"/>
  <c r="K809" i="2" s="1"/>
  <c r="N809" i="2" s="1"/>
  <c r="Q809" i="2" s="1"/>
  <c r="E809" i="2"/>
  <c r="U809" i="2"/>
  <c r="V809" i="2"/>
  <c r="W809" i="2"/>
  <c r="X809" i="2"/>
  <c r="AH809" i="2"/>
  <c r="AI809" i="2"/>
  <c r="AJ809" i="2"/>
  <c r="AX809" i="2" s="1"/>
  <c r="AK809" i="2"/>
  <c r="AL809" i="2"/>
  <c r="D810" i="2"/>
  <c r="E810" i="2"/>
  <c r="U810" i="2"/>
  <c r="V810" i="2"/>
  <c r="W810" i="2"/>
  <c r="X810" i="2"/>
  <c r="AH810" i="2"/>
  <c r="AI810" i="2"/>
  <c r="AJ810" i="2"/>
  <c r="AX810" i="2" s="1"/>
  <c r="AK810" i="2"/>
  <c r="AL810" i="2"/>
  <c r="D811" i="2"/>
  <c r="H811" i="2" s="1"/>
  <c r="K811" i="2" s="1"/>
  <c r="N811" i="2" s="1"/>
  <c r="Q811" i="2" s="1"/>
  <c r="E811" i="2"/>
  <c r="U811" i="2"/>
  <c r="V811" i="2"/>
  <c r="W811" i="2"/>
  <c r="X811" i="2"/>
  <c r="AH811" i="2"/>
  <c r="AI811" i="2"/>
  <c r="AJ811" i="2"/>
  <c r="AX811" i="2" s="1"/>
  <c r="AK811" i="2"/>
  <c r="AL811" i="2"/>
  <c r="D812" i="2"/>
  <c r="AC812" i="2" s="1"/>
  <c r="E812" i="2"/>
  <c r="U812" i="2"/>
  <c r="V812" i="2"/>
  <c r="W812" i="2"/>
  <c r="X812" i="2"/>
  <c r="AH812" i="2"/>
  <c r="AI812" i="2"/>
  <c r="AJ812" i="2"/>
  <c r="AX812" i="2" s="1"/>
  <c r="AK812" i="2"/>
  <c r="AL812" i="2"/>
  <c r="D813" i="2"/>
  <c r="H813" i="2" s="1"/>
  <c r="K813" i="2" s="1"/>
  <c r="N813" i="2" s="1"/>
  <c r="Q813" i="2" s="1"/>
  <c r="E813" i="2"/>
  <c r="U813" i="2"/>
  <c r="V813" i="2"/>
  <c r="W813" i="2"/>
  <c r="X813" i="2"/>
  <c r="AH813" i="2"/>
  <c r="AI813" i="2"/>
  <c r="AJ813" i="2"/>
  <c r="AX813" i="2" s="1"/>
  <c r="AK813" i="2"/>
  <c r="AL813" i="2"/>
  <c r="D814" i="2"/>
  <c r="AC814" i="2" s="1"/>
  <c r="E814" i="2"/>
  <c r="U814" i="2"/>
  <c r="V814" i="2"/>
  <c r="W814" i="2"/>
  <c r="X814" i="2"/>
  <c r="AH814" i="2"/>
  <c r="AI814" i="2"/>
  <c r="AJ814" i="2"/>
  <c r="AX814" i="2" s="1"/>
  <c r="AK814" i="2"/>
  <c r="AL814" i="2"/>
  <c r="D815" i="2"/>
  <c r="E815" i="2"/>
  <c r="U815" i="2"/>
  <c r="V815" i="2"/>
  <c r="W815" i="2"/>
  <c r="X815" i="2"/>
  <c r="AH815" i="2"/>
  <c r="AI815" i="2"/>
  <c r="AJ815" i="2"/>
  <c r="AX815" i="2" s="1"/>
  <c r="AK815" i="2"/>
  <c r="AL815" i="2"/>
  <c r="D816" i="2"/>
  <c r="E816" i="2"/>
  <c r="U816" i="2"/>
  <c r="V816" i="2"/>
  <c r="W816" i="2"/>
  <c r="X816" i="2"/>
  <c r="AH816" i="2"/>
  <c r="AI816" i="2"/>
  <c r="AJ816" i="2"/>
  <c r="AX816" i="2" s="1"/>
  <c r="AK816" i="2"/>
  <c r="AL816" i="2"/>
  <c r="D817" i="2"/>
  <c r="E817" i="2"/>
  <c r="U817" i="2"/>
  <c r="V817" i="2"/>
  <c r="W817" i="2"/>
  <c r="X817" i="2"/>
  <c r="AH817" i="2"/>
  <c r="AI817" i="2"/>
  <c r="AJ817" i="2"/>
  <c r="AX817" i="2" s="1"/>
  <c r="AK817" i="2"/>
  <c r="AL817" i="2"/>
  <c r="D818" i="2"/>
  <c r="AC818" i="2" s="1"/>
  <c r="E818" i="2"/>
  <c r="U818" i="2"/>
  <c r="V818" i="2"/>
  <c r="W818" i="2"/>
  <c r="X818" i="2"/>
  <c r="AH818" i="2"/>
  <c r="AI818" i="2"/>
  <c r="AJ818" i="2"/>
  <c r="AX818" i="2" s="1"/>
  <c r="AK818" i="2"/>
  <c r="AL818" i="2"/>
  <c r="D819" i="2"/>
  <c r="E819" i="2"/>
  <c r="U819" i="2"/>
  <c r="V819" i="2"/>
  <c r="W819" i="2"/>
  <c r="X819" i="2"/>
  <c r="AH819" i="2"/>
  <c r="AI819" i="2"/>
  <c r="AJ819" i="2"/>
  <c r="AX819" i="2" s="1"/>
  <c r="AK819" i="2"/>
  <c r="AL819" i="2"/>
  <c r="D820" i="2"/>
  <c r="E820" i="2"/>
  <c r="U820" i="2"/>
  <c r="V820" i="2"/>
  <c r="W820" i="2"/>
  <c r="X820" i="2"/>
  <c r="AH820" i="2"/>
  <c r="AI820" i="2"/>
  <c r="AJ820" i="2"/>
  <c r="AX820" i="2" s="1"/>
  <c r="AK820" i="2"/>
  <c r="AL820" i="2"/>
  <c r="D821" i="2"/>
  <c r="AC821" i="2" s="1"/>
  <c r="BX146" i="2" s="1"/>
  <c r="E821" i="2"/>
  <c r="U821" i="2"/>
  <c r="V821" i="2"/>
  <c r="W821" i="2"/>
  <c r="X821" i="2"/>
  <c r="AH821" i="2"/>
  <c r="AI821" i="2"/>
  <c r="AJ821" i="2"/>
  <c r="AK821" i="2"/>
  <c r="AL821" i="2"/>
  <c r="U822" i="2"/>
  <c r="V822" i="2"/>
  <c r="W822" i="2"/>
  <c r="X822" i="2"/>
  <c r="AH822" i="2"/>
  <c r="AI822" i="2"/>
  <c r="AJ822" i="2"/>
  <c r="AX822" i="2" s="1"/>
  <c r="AK822" i="2"/>
  <c r="AL822" i="2"/>
  <c r="U823" i="2"/>
  <c r="V823" i="2"/>
  <c r="W823" i="2"/>
  <c r="X823" i="2"/>
  <c r="AH823" i="2"/>
  <c r="AI823" i="2"/>
  <c r="AJ823" i="2"/>
  <c r="AK823" i="2"/>
  <c r="AL823" i="2"/>
  <c r="U824" i="2"/>
  <c r="V824" i="2"/>
  <c r="W824" i="2"/>
  <c r="E824" i="2" s="1"/>
  <c r="X824" i="2"/>
  <c r="AH824" i="2"/>
  <c r="AI824" i="2"/>
  <c r="AJ824" i="2"/>
  <c r="AK824" i="2"/>
  <c r="AL824" i="2"/>
  <c r="U825" i="2"/>
  <c r="V825" i="2"/>
  <c r="W825" i="2"/>
  <c r="X825" i="2"/>
  <c r="AH825" i="2"/>
  <c r="AI825" i="2"/>
  <c r="AJ825" i="2"/>
  <c r="AK825" i="2"/>
  <c r="AL825" i="2"/>
  <c r="U826" i="2"/>
  <c r="V826" i="2"/>
  <c r="W826" i="2"/>
  <c r="X826" i="2"/>
  <c r="AH826" i="2"/>
  <c r="AI826" i="2"/>
  <c r="AJ826" i="2"/>
  <c r="AK826" i="2"/>
  <c r="AL826" i="2"/>
  <c r="U827" i="2"/>
  <c r="V827" i="2"/>
  <c r="W827" i="2"/>
  <c r="X827" i="2"/>
  <c r="AH827" i="2"/>
  <c r="AI827" i="2"/>
  <c r="AJ827" i="2"/>
  <c r="AK827" i="2"/>
  <c r="AL827" i="2"/>
  <c r="U828" i="2"/>
  <c r="D828" i="2" s="1"/>
  <c r="V828" i="2"/>
  <c r="W828" i="2"/>
  <c r="E828" i="2" s="1"/>
  <c r="X828" i="2"/>
  <c r="AH828" i="2"/>
  <c r="AI828" i="2"/>
  <c r="AJ828" i="2"/>
  <c r="AN828" i="2" s="1"/>
  <c r="AK828" i="2"/>
  <c r="AL828" i="2"/>
  <c r="U829" i="2"/>
  <c r="V829" i="2"/>
  <c r="W829" i="2"/>
  <c r="X829" i="2"/>
  <c r="AH829" i="2"/>
  <c r="AI829" i="2"/>
  <c r="AJ829" i="2"/>
  <c r="AK829" i="2"/>
  <c r="AL829" i="2"/>
  <c r="D830" i="2"/>
  <c r="AC830" i="2" s="1"/>
  <c r="AI155" i="2" s="1"/>
  <c r="E830" i="2"/>
  <c r="U830" i="2"/>
  <c r="V830" i="2"/>
  <c r="W830" i="2"/>
  <c r="X830" i="2"/>
  <c r="AH830" i="2"/>
  <c r="AI830" i="2"/>
  <c r="AJ830" i="2"/>
  <c r="AK830" i="2"/>
  <c r="AL830" i="2"/>
  <c r="D831" i="2"/>
  <c r="E831" i="2"/>
  <c r="U831" i="2"/>
  <c r="V831" i="2"/>
  <c r="W831" i="2"/>
  <c r="X831" i="2"/>
  <c r="AH831" i="2"/>
  <c r="AI831" i="2"/>
  <c r="AJ831" i="2"/>
  <c r="BH831" i="2" s="1"/>
  <c r="AK831" i="2"/>
  <c r="AL831" i="2"/>
  <c r="D832" i="2"/>
  <c r="E832" i="2"/>
  <c r="U832" i="2"/>
  <c r="V832" i="2"/>
  <c r="W832" i="2"/>
  <c r="X832" i="2"/>
  <c r="AH832" i="2"/>
  <c r="AI832" i="2"/>
  <c r="AJ832" i="2"/>
  <c r="AN832" i="2" s="1"/>
  <c r="AK832" i="2"/>
  <c r="AL832" i="2"/>
  <c r="D833" i="2"/>
  <c r="AC833" i="2" s="1"/>
  <c r="E833" i="2"/>
  <c r="H833" i="2"/>
  <c r="K833" i="2" s="1"/>
  <c r="N833" i="2" s="1"/>
  <c r="Q833" i="2" s="1"/>
  <c r="U833" i="2"/>
  <c r="V833" i="2"/>
  <c r="W833" i="2"/>
  <c r="X833" i="2"/>
  <c r="AH833" i="2"/>
  <c r="AI833" i="2"/>
  <c r="AJ833" i="2"/>
  <c r="AX833" i="2" s="1"/>
  <c r="AK833" i="2"/>
  <c r="AL833" i="2"/>
  <c r="D834" i="2"/>
  <c r="AC834" i="2" s="1"/>
  <c r="AM155" i="2" s="1"/>
  <c r="E834" i="2"/>
  <c r="U834" i="2"/>
  <c r="V834" i="2"/>
  <c r="W834" i="2"/>
  <c r="X834" i="2"/>
  <c r="AH834" i="2"/>
  <c r="AI834" i="2"/>
  <c r="AJ834" i="2"/>
  <c r="AN834" i="2" s="1"/>
  <c r="AK834" i="2"/>
  <c r="AL834" i="2"/>
  <c r="D835" i="2"/>
  <c r="E835" i="2"/>
  <c r="U835" i="2"/>
  <c r="V835" i="2"/>
  <c r="W835" i="2"/>
  <c r="X835" i="2"/>
  <c r="AH835" i="2"/>
  <c r="AI835" i="2"/>
  <c r="AJ835" i="2"/>
  <c r="BH835" i="2" s="1"/>
  <c r="AK835" i="2"/>
  <c r="AL835" i="2"/>
  <c r="D836" i="2"/>
  <c r="AC836" i="2" s="1"/>
  <c r="AO155" i="2" s="1"/>
  <c r="E836" i="2"/>
  <c r="U836" i="2"/>
  <c r="V836" i="2"/>
  <c r="W836" i="2"/>
  <c r="X836" i="2"/>
  <c r="AH836" i="2"/>
  <c r="AI836" i="2"/>
  <c r="AJ836" i="2"/>
  <c r="AN836" i="2" s="1"/>
  <c r="AK836" i="2"/>
  <c r="AL836" i="2"/>
  <c r="D837" i="2"/>
  <c r="AC837" i="2" s="1"/>
  <c r="E837" i="2"/>
  <c r="U837" i="2"/>
  <c r="V837" i="2"/>
  <c r="W837" i="2"/>
  <c r="X837" i="2"/>
  <c r="AH837" i="2"/>
  <c r="AI837" i="2"/>
  <c r="AJ837" i="2"/>
  <c r="BH837" i="2" s="1"/>
  <c r="AK837" i="2"/>
  <c r="AL837" i="2"/>
  <c r="D838" i="2"/>
  <c r="AC838" i="2" s="1"/>
  <c r="AQ155" i="2" s="1"/>
  <c r="E838" i="2"/>
  <c r="U838" i="2"/>
  <c r="V838" i="2"/>
  <c r="W838" i="2"/>
  <c r="X838" i="2"/>
  <c r="AH838" i="2"/>
  <c r="AI838" i="2"/>
  <c r="AJ838" i="2"/>
  <c r="AN838" i="2" s="1"/>
  <c r="AK838" i="2"/>
  <c r="AL838" i="2"/>
  <c r="D839" i="2"/>
  <c r="H839" i="2" s="1"/>
  <c r="K839" i="2" s="1"/>
  <c r="N839" i="2" s="1"/>
  <c r="Q839" i="2" s="1"/>
  <c r="E839" i="2"/>
  <c r="U839" i="2"/>
  <c r="V839" i="2"/>
  <c r="W839" i="2"/>
  <c r="X839" i="2"/>
  <c r="AH839" i="2"/>
  <c r="AI839" i="2"/>
  <c r="AJ839" i="2"/>
  <c r="BH839" i="2" s="1"/>
  <c r="AK839" i="2"/>
  <c r="AL839" i="2"/>
  <c r="D840" i="2"/>
  <c r="AC840" i="2" s="1"/>
  <c r="AS155" i="2" s="1"/>
  <c r="E840" i="2"/>
  <c r="U840" i="2"/>
  <c r="V840" i="2"/>
  <c r="W840" i="2"/>
  <c r="X840" i="2"/>
  <c r="AH840" i="2"/>
  <c r="AI840" i="2"/>
  <c r="AJ840" i="2"/>
  <c r="AK840" i="2"/>
  <c r="AL840" i="2"/>
  <c r="D841" i="2"/>
  <c r="E841" i="2"/>
  <c r="U841" i="2"/>
  <c r="V841" i="2"/>
  <c r="W841" i="2"/>
  <c r="X841" i="2"/>
  <c r="AH841" i="2"/>
  <c r="AI841" i="2"/>
  <c r="AJ841" i="2"/>
  <c r="BH841" i="2" s="1"/>
  <c r="AK841" i="2"/>
  <c r="AL841" i="2"/>
  <c r="D842" i="2"/>
  <c r="AC842" i="2" s="1"/>
  <c r="AU155" i="2" s="1"/>
  <c r="E842" i="2"/>
  <c r="U842" i="2"/>
  <c r="V842" i="2"/>
  <c r="W842" i="2"/>
  <c r="X842" i="2"/>
  <c r="AH842" i="2"/>
  <c r="AI842" i="2"/>
  <c r="AJ842" i="2"/>
  <c r="AK842" i="2"/>
  <c r="AL842" i="2"/>
  <c r="D843" i="2"/>
  <c r="H843" i="2" s="1"/>
  <c r="K843" i="2" s="1"/>
  <c r="N843" i="2" s="1"/>
  <c r="Q843" i="2" s="1"/>
  <c r="E843" i="2"/>
  <c r="U843" i="2"/>
  <c r="V843" i="2"/>
  <c r="W843" i="2"/>
  <c r="X843" i="2"/>
  <c r="AH843" i="2"/>
  <c r="AI843" i="2"/>
  <c r="AJ843" i="2"/>
  <c r="BH843" i="2" s="1"/>
  <c r="AK843" i="2"/>
  <c r="AL843" i="2"/>
  <c r="D844" i="2"/>
  <c r="E844" i="2"/>
  <c r="U844" i="2"/>
  <c r="V844" i="2"/>
  <c r="W844" i="2"/>
  <c r="X844" i="2"/>
  <c r="AH844" i="2"/>
  <c r="AI844" i="2"/>
  <c r="AJ844" i="2"/>
  <c r="AN844" i="2" s="1"/>
  <c r="AK844" i="2"/>
  <c r="AL844" i="2"/>
  <c r="D845" i="2"/>
  <c r="AC845" i="2" s="1"/>
  <c r="E845" i="2"/>
  <c r="H845" i="2"/>
  <c r="K845" i="2" s="1"/>
  <c r="N845" i="2" s="1"/>
  <c r="Q845" i="2" s="1"/>
  <c r="U845" i="2"/>
  <c r="V845" i="2"/>
  <c r="W845" i="2"/>
  <c r="X845" i="2"/>
  <c r="AH845" i="2"/>
  <c r="AI845" i="2"/>
  <c r="AJ845" i="2"/>
  <c r="AK845" i="2"/>
  <c r="AL845" i="2"/>
  <c r="D846" i="2"/>
  <c r="AC846" i="2" s="1"/>
  <c r="AY155" i="2" s="1"/>
  <c r="E846" i="2"/>
  <c r="U846" i="2"/>
  <c r="V846" i="2"/>
  <c r="W846" i="2"/>
  <c r="X846" i="2"/>
  <c r="AH846" i="2"/>
  <c r="AI846" i="2"/>
  <c r="AJ846" i="2"/>
  <c r="AK846" i="2"/>
  <c r="AL846" i="2"/>
  <c r="D847" i="2"/>
  <c r="E847" i="2"/>
  <c r="U847" i="2"/>
  <c r="V847" i="2"/>
  <c r="W847" i="2"/>
  <c r="X847" i="2"/>
  <c r="AH847" i="2"/>
  <c r="AI847" i="2"/>
  <c r="AJ847" i="2"/>
  <c r="AK847" i="2"/>
  <c r="AL847" i="2"/>
  <c r="D848" i="2"/>
  <c r="E848" i="2"/>
  <c r="U848" i="2"/>
  <c r="V848" i="2"/>
  <c r="W848" i="2"/>
  <c r="X848" i="2"/>
  <c r="AH848" i="2"/>
  <c r="AI848" i="2"/>
  <c r="AJ848" i="2"/>
  <c r="AN848" i="2" s="1"/>
  <c r="AK848" i="2"/>
  <c r="AL848" i="2"/>
  <c r="D849" i="2"/>
  <c r="AC849" i="2" s="1"/>
  <c r="E849" i="2"/>
  <c r="U849" i="2"/>
  <c r="V849" i="2"/>
  <c r="W849" i="2"/>
  <c r="X849" i="2"/>
  <c r="AH849" i="2"/>
  <c r="AI849" i="2"/>
  <c r="AJ849" i="2"/>
  <c r="BH849" i="2" s="1"/>
  <c r="AK849" i="2"/>
  <c r="AL849" i="2"/>
  <c r="D850" i="2"/>
  <c r="AC850" i="2" s="1"/>
  <c r="BC155" i="2" s="1"/>
  <c r="E850" i="2"/>
  <c r="U850" i="2"/>
  <c r="V850" i="2"/>
  <c r="W850" i="2"/>
  <c r="X850" i="2"/>
  <c r="AH850" i="2"/>
  <c r="AI850" i="2"/>
  <c r="AJ850" i="2"/>
  <c r="AK850" i="2"/>
  <c r="AL850" i="2"/>
  <c r="D851" i="2"/>
  <c r="E851" i="2"/>
  <c r="U851" i="2"/>
  <c r="V851" i="2"/>
  <c r="W851" i="2"/>
  <c r="X851" i="2"/>
  <c r="AH851" i="2"/>
  <c r="AI851" i="2"/>
  <c r="AJ851" i="2"/>
  <c r="BH851" i="2" s="1"/>
  <c r="AK851" i="2"/>
  <c r="AL851" i="2"/>
  <c r="D852" i="2"/>
  <c r="AC852" i="2" s="1"/>
  <c r="BE155" i="2" s="1"/>
  <c r="E852" i="2"/>
  <c r="U852" i="2"/>
  <c r="V852" i="2"/>
  <c r="W852" i="2"/>
  <c r="X852" i="2"/>
  <c r="AH852" i="2"/>
  <c r="AI852" i="2"/>
  <c r="AJ852" i="2"/>
  <c r="AK852" i="2"/>
  <c r="AL852" i="2"/>
  <c r="D853" i="2"/>
  <c r="AC853" i="2" s="1"/>
  <c r="E853" i="2"/>
  <c r="U853" i="2"/>
  <c r="V853" i="2"/>
  <c r="W853" i="2"/>
  <c r="X853" i="2"/>
  <c r="AH853" i="2"/>
  <c r="AI853" i="2"/>
  <c r="AJ853" i="2"/>
  <c r="BH853" i="2" s="1"/>
  <c r="AK853" i="2"/>
  <c r="AL853" i="2"/>
  <c r="D854" i="2"/>
  <c r="AC854" i="2" s="1"/>
  <c r="BG155" i="2" s="1"/>
  <c r="E854" i="2"/>
  <c r="U854" i="2"/>
  <c r="V854" i="2"/>
  <c r="W854" i="2"/>
  <c r="X854" i="2"/>
  <c r="AH854" i="2"/>
  <c r="AI854" i="2"/>
  <c r="AJ854" i="2"/>
  <c r="AN854" i="2" s="1"/>
  <c r="AK854" i="2"/>
  <c r="AL854" i="2"/>
  <c r="D855" i="2"/>
  <c r="H855" i="2" s="1"/>
  <c r="K855" i="2" s="1"/>
  <c r="N855" i="2" s="1"/>
  <c r="Q855" i="2" s="1"/>
  <c r="E855" i="2"/>
  <c r="U855" i="2"/>
  <c r="V855" i="2"/>
  <c r="W855" i="2"/>
  <c r="X855" i="2"/>
  <c r="AH855" i="2"/>
  <c r="AI855" i="2"/>
  <c r="AJ855" i="2"/>
  <c r="AK855" i="2"/>
  <c r="AL855" i="2"/>
  <c r="D856" i="2"/>
  <c r="AC856" i="2" s="1"/>
  <c r="BI155" i="2" s="1"/>
  <c r="E856" i="2"/>
  <c r="U856" i="2"/>
  <c r="V856" i="2"/>
  <c r="W856" i="2"/>
  <c r="X856" i="2"/>
  <c r="AH856" i="2"/>
  <c r="AI856" i="2"/>
  <c r="AJ856" i="2"/>
  <c r="AK856" i="2"/>
  <c r="AL856" i="2"/>
  <c r="D857" i="2"/>
  <c r="E857" i="2"/>
  <c r="U857" i="2"/>
  <c r="V857" i="2"/>
  <c r="W857" i="2"/>
  <c r="X857" i="2"/>
  <c r="AH857" i="2"/>
  <c r="AI857" i="2"/>
  <c r="AJ857" i="2"/>
  <c r="BH857" i="2" s="1"/>
  <c r="AK857" i="2"/>
  <c r="AL857" i="2"/>
  <c r="D858" i="2"/>
  <c r="AC858" i="2" s="1"/>
  <c r="BK155" i="2" s="1"/>
  <c r="E858" i="2"/>
  <c r="U858" i="2"/>
  <c r="V858" i="2"/>
  <c r="W858" i="2"/>
  <c r="X858" i="2"/>
  <c r="AH858" i="2"/>
  <c r="AI858" i="2"/>
  <c r="AJ858" i="2"/>
  <c r="AK858" i="2"/>
  <c r="AL858" i="2"/>
  <c r="D859" i="2"/>
  <c r="H859" i="2" s="1"/>
  <c r="K859" i="2" s="1"/>
  <c r="N859" i="2" s="1"/>
  <c r="Q859" i="2" s="1"/>
  <c r="E859" i="2"/>
  <c r="U859" i="2"/>
  <c r="V859" i="2"/>
  <c r="W859" i="2"/>
  <c r="X859" i="2"/>
  <c r="AH859" i="2"/>
  <c r="AI859" i="2"/>
  <c r="AJ859" i="2"/>
  <c r="BH859" i="2" s="1"/>
  <c r="AK859" i="2"/>
  <c r="AL859" i="2"/>
  <c r="D860" i="2"/>
  <c r="AC860" i="2" s="1"/>
  <c r="BM155" i="2" s="1"/>
  <c r="E860" i="2"/>
  <c r="U860" i="2"/>
  <c r="V860" i="2"/>
  <c r="W860" i="2"/>
  <c r="X860" i="2"/>
  <c r="AH860" i="2"/>
  <c r="AI860" i="2"/>
  <c r="AJ860" i="2"/>
  <c r="AN860" i="2" s="1"/>
  <c r="AK860" i="2"/>
  <c r="AL860" i="2"/>
  <c r="D861" i="2"/>
  <c r="H861" i="2" s="1"/>
  <c r="K861" i="2" s="1"/>
  <c r="N861" i="2" s="1"/>
  <c r="Q861" i="2" s="1"/>
  <c r="E861" i="2"/>
  <c r="U861" i="2"/>
  <c r="V861" i="2"/>
  <c r="W861" i="2"/>
  <c r="X861" i="2"/>
  <c r="AH861" i="2"/>
  <c r="AI861" i="2"/>
  <c r="AJ861" i="2"/>
  <c r="AK861" i="2"/>
  <c r="AL861" i="2"/>
  <c r="D862" i="2"/>
  <c r="AC862" i="2" s="1"/>
  <c r="BO155" i="2" s="1"/>
  <c r="E862" i="2"/>
  <c r="U862" i="2"/>
  <c r="V862" i="2"/>
  <c r="W862" i="2"/>
  <c r="X862" i="2"/>
  <c r="AH862" i="2"/>
  <c r="AI862" i="2"/>
  <c r="AJ862" i="2"/>
  <c r="AN862" i="2" s="1"/>
  <c r="AK862" i="2"/>
  <c r="AL862" i="2"/>
  <c r="D863" i="2"/>
  <c r="H863" i="2" s="1"/>
  <c r="K863" i="2" s="1"/>
  <c r="N863" i="2" s="1"/>
  <c r="Q863" i="2" s="1"/>
  <c r="E863" i="2"/>
  <c r="U863" i="2"/>
  <c r="V863" i="2"/>
  <c r="W863" i="2"/>
  <c r="X863" i="2"/>
  <c r="AH863" i="2"/>
  <c r="AI863" i="2"/>
  <c r="AJ863" i="2"/>
  <c r="BH863" i="2" s="1"/>
  <c r="AK863" i="2"/>
  <c r="AL863" i="2"/>
  <c r="D864" i="2"/>
  <c r="AC864" i="2" s="1"/>
  <c r="BQ155" i="2" s="1"/>
  <c r="E864" i="2"/>
  <c r="U864" i="2"/>
  <c r="V864" i="2"/>
  <c r="W864" i="2"/>
  <c r="X864" i="2"/>
  <c r="AH864" i="2"/>
  <c r="AI864" i="2"/>
  <c r="AJ864" i="2"/>
  <c r="AK864" i="2"/>
  <c r="AL864" i="2"/>
  <c r="D865" i="2"/>
  <c r="E865" i="2"/>
  <c r="U865" i="2"/>
  <c r="V865" i="2"/>
  <c r="W865" i="2"/>
  <c r="X865" i="2"/>
  <c r="AH865" i="2"/>
  <c r="AI865" i="2"/>
  <c r="AJ865" i="2"/>
  <c r="BH865" i="2" s="1"/>
  <c r="AK865" i="2"/>
  <c r="AL865" i="2"/>
  <c r="D866" i="2"/>
  <c r="AC866" i="2" s="1"/>
  <c r="BS155" i="2" s="1"/>
  <c r="E866" i="2"/>
  <c r="U866" i="2"/>
  <c r="V866" i="2"/>
  <c r="W866" i="2"/>
  <c r="X866" i="2"/>
  <c r="AH866" i="2"/>
  <c r="AI866" i="2"/>
  <c r="AJ866" i="2"/>
  <c r="AN866" i="2" s="1"/>
  <c r="AK866" i="2"/>
  <c r="AL866" i="2"/>
  <c r="D867" i="2"/>
  <c r="H867" i="2" s="1"/>
  <c r="K867" i="2" s="1"/>
  <c r="N867" i="2" s="1"/>
  <c r="Q867" i="2" s="1"/>
  <c r="E867" i="2"/>
  <c r="U867" i="2"/>
  <c r="V867" i="2"/>
  <c r="W867" i="2"/>
  <c r="X867" i="2"/>
  <c r="AH867" i="2"/>
  <c r="AI867" i="2"/>
  <c r="AJ867" i="2"/>
  <c r="AK867" i="2"/>
  <c r="AL867" i="2"/>
  <c r="D868" i="2"/>
  <c r="E868" i="2"/>
  <c r="U868" i="2"/>
  <c r="V868" i="2"/>
  <c r="W868" i="2"/>
  <c r="X868" i="2"/>
  <c r="AH868" i="2"/>
  <c r="AI868" i="2"/>
  <c r="AJ868" i="2"/>
  <c r="AN868" i="2" s="1"/>
  <c r="AK868" i="2"/>
  <c r="AL868" i="2"/>
  <c r="D869" i="2"/>
  <c r="AC869" i="2" s="1"/>
  <c r="E869" i="2"/>
  <c r="U869" i="2"/>
  <c r="V869" i="2"/>
  <c r="W869" i="2"/>
  <c r="X869" i="2"/>
  <c r="AH869" i="2"/>
  <c r="AI869" i="2"/>
  <c r="AJ869" i="2"/>
  <c r="BH869" i="2" s="1"/>
  <c r="AK869" i="2"/>
  <c r="AL869" i="2"/>
  <c r="D870" i="2"/>
  <c r="AC870" i="2" s="1"/>
  <c r="BW155" i="2" s="1"/>
  <c r="E870" i="2"/>
  <c r="U870" i="2"/>
  <c r="V870" i="2"/>
  <c r="W870" i="2"/>
  <c r="X870" i="2"/>
  <c r="AH870" i="2"/>
  <c r="AI870" i="2"/>
  <c r="AJ870" i="2"/>
  <c r="AK870" i="2"/>
  <c r="AL870" i="2"/>
  <c r="D871" i="2"/>
  <c r="E871" i="2"/>
  <c r="U871" i="2"/>
  <c r="V871" i="2"/>
  <c r="W871" i="2"/>
  <c r="X871" i="2"/>
  <c r="AH871" i="2"/>
  <c r="AI871" i="2"/>
  <c r="AJ871" i="2"/>
  <c r="BH871" i="2" s="1"/>
  <c r="AK871" i="2"/>
  <c r="AL871" i="2"/>
  <c r="U872" i="2"/>
  <c r="V872" i="2"/>
  <c r="W872" i="2"/>
  <c r="X872" i="2"/>
  <c r="AH872" i="2"/>
  <c r="AI872" i="2"/>
  <c r="AJ872" i="2"/>
  <c r="AK872" i="2"/>
  <c r="AL872" i="2"/>
  <c r="U873" i="2"/>
  <c r="V873" i="2"/>
  <c r="W873" i="2"/>
  <c r="X873" i="2"/>
  <c r="AH873" i="2"/>
  <c r="AI873" i="2"/>
  <c r="AJ873" i="2"/>
  <c r="AK873" i="2"/>
  <c r="AL873" i="2"/>
  <c r="U874" i="2"/>
  <c r="D874" i="2" s="1"/>
  <c r="V874" i="2"/>
  <c r="W874" i="2"/>
  <c r="E874" i="2" s="1"/>
  <c r="X874" i="2"/>
  <c r="AH874" i="2"/>
  <c r="AI874" i="2"/>
  <c r="AJ874" i="2"/>
  <c r="AN874" i="2" s="1"/>
  <c r="AK874" i="2"/>
  <c r="AL874" i="2"/>
  <c r="U875" i="2"/>
  <c r="V875" i="2"/>
  <c r="W875" i="2"/>
  <c r="X875" i="2"/>
  <c r="AH875" i="2"/>
  <c r="AI875" i="2"/>
  <c r="AJ875" i="2"/>
  <c r="AX875" i="2" s="1"/>
  <c r="AK875" i="2"/>
  <c r="AL875" i="2"/>
  <c r="U876" i="2"/>
  <c r="V876" i="2"/>
  <c r="W876" i="2"/>
  <c r="E876" i="2" s="1"/>
  <c r="X876" i="2"/>
  <c r="AH876" i="2"/>
  <c r="AI876" i="2"/>
  <c r="AJ876" i="2"/>
  <c r="AK876" i="2"/>
  <c r="AL876" i="2"/>
  <c r="U877" i="2"/>
  <c r="V877" i="2"/>
  <c r="W877" i="2"/>
  <c r="X877" i="2"/>
  <c r="AH877" i="2"/>
  <c r="AI877" i="2"/>
  <c r="AJ877" i="2"/>
  <c r="AK877" i="2"/>
  <c r="AL877" i="2"/>
  <c r="U878" i="2"/>
  <c r="D878" i="2" s="1"/>
  <c r="V878" i="2"/>
  <c r="W878" i="2"/>
  <c r="E878" i="2" s="1"/>
  <c r="X878" i="2"/>
  <c r="AH878" i="2"/>
  <c r="AI878" i="2"/>
  <c r="AJ878" i="2"/>
  <c r="AK878" i="2"/>
  <c r="AL878" i="2"/>
  <c r="D879" i="2"/>
  <c r="E879" i="2"/>
  <c r="U879" i="2"/>
  <c r="V879" i="2"/>
  <c r="W879" i="2"/>
  <c r="X879" i="2"/>
  <c r="AH879" i="2"/>
  <c r="AI879" i="2"/>
  <c r="AJ879" i="2"/>
  <c r="AX879" i="2" s="1"/>
  <c r="AK879" i="2"/>
  <c r="AL879" i="2"/>
  <c r="D880" i="2"/>
  <c r="AC880" i="2" s="1"/>
  <c r="AI164" i="2" s="1"/>
  <c r="E880" i="2"/>
  <c r="H880" i="2"/>
  <c r="K880" i="2" s="1"/>
  <c r="N880" i="2" s="1"/>
  <c r="Q880" i="2" s="1"/>
  <c r="U880" i="2"/>
  <c r="V880" i="2"/>
  <c r="W880" i="2"/>
  <c r="X880" i="2"/>
  <c r="AH880" i="2"/>
  <c r="AI880" i="2"/>
  <c r="AJ880" i="2"/>
  <c r="AX880" i="2" s="1"/>
  <c r="AK880" i="2"/>
  <c r="AL880" i="2"/>
  <c r="D881" i="2"/>
  <c r="AC881" i="2" s="1"/>
  <c r="E881" i="2"/>
  <c r="H881" i="2"/>
  <c r="K881" i="2" s="1"/>
  <c r="N881" i="2" s="1"/>
  <c r="Q881" i="2" s="1"/>
  <c r="U881" i="2"/>
  <c r="V881" i="2"/>
  <c r="W881" i="2"/>
  <c r="X881" i="2"/>
  <c r="AH881" i="2"/>
  <c r="AI881" i="2"/>
  <c r="AJ881" i="2"/>
  <c r="AX881" i="2" s="1"/>
  <c r="AK881" i="2"/>
  <c r="AL881" i="2"/>
  <c r="D882" i="2"/>
  <c r="H882" i="2" s="1"/>
  <c r="K882" i="2" s="1"/>
  <c r="N882" i="2" s="1"/>
  <c r="Q882" i="2" s="1"/>
  <c r="E882" i="2"/>
  <c r="U882" i="2"/>
  <c r="V882" i="2"/>
  <c r="W882" i="2"/>
  <c r="X882" i="2"/>
  <c r="AC882" i="2"/>
  <c r="AH882" i="2"/>
  <c r="AI882" i="2"/>
  <c r="AJ882" i="2"/>
  <c r="AX882" i="2" s="1"/>
  <c r="AK882" i="2"/>
  <c r="AL882" i="2"/>
  <c r="D883" i="2"/>
  <c r="AC883" i="2" s="1"/>
  <c r="E883" i="2"/>
  <c r="H883" i="2"/>
  <c r="K883" i="2" s="1"/>
  <c r="N883" i="2" s="1"/>
  <c r="Q883" i="2" s="1"/>
  <c r="U883" i="2"/>
  <c r="V883" i="2"/>
  <c r="W883" i="2"/>
  <c r="X883" i="2"/>
  <c r="AH883" i="2"/>
  <c r="AI883" i="2"/>
  <c r="AJ883" i="2"/>
  <c r="AX883" i="2" s="1"/>
  <c r="AK883" i="2"/>
  <c r="AL883" i="2"/>
  <c r="D884" i="2"/>
  <c r="E884" i="2"/>
  <c r="U884" i="2"/>
  <c r="V884" i="2"/>
  <c r="W884" i="2"/>
  <c r="X884" i="2"/>
  <c r="AH884" i="2"/>
  <c r="AI884" i="2"/>
  <c r="AJ884" i="2"/>
  <c r="AX884" i="2" s="1"/>
  <c r="AK884" i="2"/>
  <c r="AL884" i="2"/>
  <c r="D885" i="2"/>
  <c r="E885" i="2"/>
  <c r="U885" i="2"/>
  <c r="V885" i="2"/>
  <c r="W885" i="2"/>
  <c r="X885" i="2"/>
  <c r="AH885" i="2"/>
  <c r="AI885" i="2"/>
  <c r="AJ885" i="2"/>
  <c r="AX885" i="2" s="1"/>
  <c r="AK885" i="2"/>
  <c r="AL885" i="2"/>
  <c r="D886" i="2"/>
  <c r="E886" i="2"/>
  <c r="U886" i="2"/>
  <c r="V886" i="2"/>
  <c r="W886" i="2"/>
  <c r="X886" i="2"/>
  <c r="AH886" i="2"/>
  <c r="AI886" i="2"/>
  <c r="AJ886" i="2"/>
  <c r="AX886" i="2" s="1"/>
  <c r="AK886" i="2"/>
  <c r="AL886" i="2"/>
  <c r="D887" i="2"/>
  <c r="AC887" i="2" s="1"/>
  <c r="E887" i="2"/>
  <c r="U887" i="2"/>
  <c r="V887" i="2"/>
  <c r="W887" i="2"/>
  <c r="X887" i="2"/>
  <c r="AH887" i="2"/>
  <c r="AI887" i="2"/>
  <c r="AJ887" i="2"/>
  <c r="AN887" i="2" s="1"/>
  <c r="AK887" i="2"/>
  <c r="AL887" i="2"/>
  <c r="D888" i="2"/>
  <c r="E888" i="2"/>
  <c r="U888" i="2"/>
  <c r="V888" i="2"/>
  <c r="W888" i="2"/>
  <c r="X888" i="2"/>
  <c r="AH888" i="2"/>
  <c r="AI888" i="2"/>
  <c r="AJ888" i="2"/>
  <c r="AX888" i="2" s="1"/>
  <c r="AK888" i="2"/>
  <c r="AL888" i="2"/>
  <c r="D889" i="2"/>
  <c r="AC889" i="2" s="1"/>
  <c r="E889" i="2"/>
  <c r="H889" i="2"/>
  <c r="K889" i="2" s="1"/>
  <c r="N889" i="2" s="1"/>
  <c r="Q889" i="2" s="1"/>
  <c r="U889" i="2"/>
  <c r="V889" i="2"/>
  <c r="W889" i="2"/>
  <c r="X889" i="2"/>
  <c r="AH889" i="2"/>
  <c r="AI889" i="2"/>
  <c r="AJ889" i="2"/>
  <c r="AX889" i="2" s="1"/>
  <c r="AK889" i="2"/>
  <c r="AL889" i="2"/>
  <c r="D890" i="2"/>
  <c r="H890" i="2" s="1"/>
  <c r="K890" i="2" s="1"/>
  <c r="N890" i="2" s="1"/>
  <c r="Q890" i="2" s="1"/>
  <c r="E890" i="2"/>
  <c r="U890" i="2"/>
  <c r="V890" i="2"/>
  <c r="W890" i="2"/>
  <c r="X890" i="2"/>
  <c r="AC890" i="2"/>
  <c r="AH890" i="2"/>
  <c r="AI890" i="2"/>
  <c r="AJ890" i="2"/>
  <c r="AX890" i="2" s="1"/>
  <c r="AK890" i="2"/>
  <c r="AL890" i="2"/>
  <c r="D891" i="2"/>
  <c r="AC891" i="2" s="1"/>
  <c r="E891" i="2"/>
  <c r="H891" i="2"/>
  <c r="K891" i="2" s="1"/>
  <c r="N891" i="2" s="1"/>
  <c r="Q891" i="2" s="1"/>
  <c r="U891" i="2"/>
  <c r="V891" i="2"/>
  <c r="W891" i="2"/>
  <c r="X891" i="2"/>
  <c r="AH891" i="2"/>
  <c r="AI891" i="2"/>
  <c r="AJ891" i="2"/>
  <c r="AX891" i="2" s="1"/>
  <c r="AK891" i="2"/>
  <c r="AL891" i="2"/>
  <c r="D892" i="2"/>
  <c r="E892" i="2"/>
  <c r="U892" i="2"/>
  <c r="V892" i="2"/>
  <c r="W892" i="2"/>
  <c r="X892" i="2"/>
  <c r="AH892" i="2"/>
  <c r="AI892" i="2"/>
  <c r="AJ892" i="2"/>
  <c r="AX892" i="2" s="1"/>
  <c r="AK892" i="2"/>
  <c r="AL892" i="2"/>
  <c r="D893" i="2"/>
  <c r="E893" i="2"/>
  <c r="U893" i="2"/>
  <c r="V893" i="2"/>
  <c r="W893" i="2"/>
  <c r="X893" i="2"/>
  <c r="AH893" i="2"/>
  <c r="AI893" i="2"/>
  <c r="AJ893" i="2"/>
  <c r="AX893" i="2" s="1"/>
  <c r="AK893" i="2"/>
  <c r="AL893" i="2"/>
  <c r="D894" i="2"/>
  <c r="E894" i="2"/>
  <c r="U894" i="2"/>
  <c r="V894" i="2"/>
  <c r="W894" i="2"/>
  <c r="X894" i="2"/>
  <c r="AH894" i="2"/>
  <c r="AI894" i="2"/>
  <c r="AJ894" i="2"/>
  <c r="AX894" i="2" s="1"/>
  <c r="AK894" i="2"/>
  <c r="AL894" i="2"/>
  <c r="D895" i="2"/>
  <c r="AC895" i="2" s="1"/>
  <c r="AX164" i="2" s="1"/>
  <c r="E895" i="2"/>
  <c r="U895" i="2"/>
  <c r="V895" i="2"/>
  <c r="W895" i="2"/>
  <c r="X895" i="2"/>
  <c r="AH895" i="2"/>
  <c r="AI895" i="2"/>
  <c r="AJ895" i="2"/>
  <c r="AN895" i="2" s="1"/>
  <c r="AK895" i="2"/>
  <c r="AL895" i="2"/>
  <c r="D896" i="2"/>
  <c r="E896" i="2"/>
  <c r="U896" i="2"/>
  <c r="V896" i="2"/>
  <c r="W896" i="2"/>
  <c r="X896" i="2"/>
  <c r="AH896" i="2"/>
  <c r="AI896" i="2"/>
  <c r="AJ896" i="2"/>
  <c r="AX896" i="2" s="1"/>
  <c r="AK896" i="2"/>
  <c r="AL896" i="2"/>
  <c r="D897" i="2"/>
  <c r="AC897" i="2" s="1"/>
  <c r="E897" i="2"/>
  <c r="H897" i="2"/>
  <c r="K897" i="2" s="1"/>
  <c r="N897" i="2" s="1"/>
  <c r="Q897" i="2" s="1"/>
  <c r="U897" i="2"/>
  <c r="V897" i="2"/>
  <c r="W897" i="2"/>
  <c r="X897" i="2"/>
  <c r="AH897" i="2"/>
  <c r="AI897" i="2"/>
  <c r="AJ897" i="2"/>
  <c r="AX897" i="2" s="1"/>
  <c r="AK897" i="2"/>
  <c r="AL897" i="2"/>
  <c r="D898" i="2"/>
  <c r="H898" i="2" s="1"/>
  <c r="K898" i="2" s="1"/>
  <c r="N898" i="2" s="1"/>
  <c r="Q898" i="2" s="1"/>
  <c r="E898" i="2"/>
  <c r="U898" i="2"/>
  <c r="V898" i="2"/>
  <c r="W898" i="2"/>
  <c r="X898" i="2"/>
  <c r="AC898" i="2"/>
  <c r="AH898" i="2"/>
  <c r="AI898" i="2"/>
  <c r="AJ898" i="2"/>
  <c r="AX898" i="2" s="1"/>
  <c r="AK898" i="2"/>
  <c r="AL898" i="2"/>
  <c r="D899" i="2"/>
  <c r="AC899" i="2" s="1"/>
  <c r="E899" i="2"/>
  <c r="H899" i="2"/>
  <c r="K899" i="2" s="1"/>
  <c r="N899" i="2" s="1"/>
  <c r="Q899" i="2" s="1"/>
  <c r="U899" i="2"/>
  <c r="V899" i="2"/>
  <c r="W899" i="2"/>
  <c r="X899" i="2"/>
  <c r="AH899" i="2"/>
  <c r="AI899" i="2"/>
  <c r="AJ899" i="2"/>
  <c r="AX899" i="2" s="1"/>
  <c r="AK899" i="2"/>
  <c r="AL899" i="2"/>
  <c r="D900" i="2"/>
  <c r="E900" i="2"/>
  <c r="U900" i="2"/>
  <c r="V900" i="2"/>
  <c r="W900" i="2"/>
  <c r="X900" i="2"/>
  <c r="AH900" i="2"/>
  <c r="AI900" i="2"/>
  <c r="AJ900" i="2"/>
  <c r="AX900" i="2" s="1"/>
  <c r="AK900" i="2"/>
  <c r="AL900" i="2"/>
  <c r="D901" i="2"/>
  <c r="E901" i="2"/>
  <c r="U901" i="2"/>
  <c r="V901" i="2"/>
  <c r="W901" i="2"/>
  <c r="X901" i="2"/>
  <c r="AH901" i="2"/>
  <c r="AI901" i="2"/>
  <c r="AJ901" i="2"/>
  <c r="AX901" i="2" s="1"/>
  <c r="AK901" i="2"/>
  <c r="AL901" i="2"/>
  <c r="D902" i="2"/>
  <c r="E902" i="2"/>
  <c r="U902" i="2"/>
  <c r="V902" i="2"/>
  <c r="W902" i="2"/>
  <c r="X902" i="2"/>
  <c r="AH902" i="2"/>
  <c r="AI902" i="2"/>
  <c r="AJ902" i="2"/>
  <c r="AK902" i="2"/>
  <c r="AL902" i="2"/>
  <c r="D903" i="2"/>
  <c r="AC903" i="2" s="1"/>
  <c r="BF164" i="2" s="1"/>
  <c r="E903" i="2"/>
  <c r="U903" i="2"/>
  <c r="V903" i="2"/>
  <c r="W903" i="2"/>
  <c r="X903" i="2"/>
  <c r="AH903" i="2"/>
  <c r="AI903" i="2"/>
  <c r="AJ903" i="2"/>
  <c r="AN903" i="2" s="1"/>
  <c r="AK903" i="2"/>
  <c r="AL903" i="2"/>
  <c r="D904" i="2"/>
  <c r="E904" i="2"/>
  <c r="U904" i="2"/>
  <c r="V904" i="2"/>
  <c r="W904" i="2"/>
  <c r="X904" i="2"/>
  <c r="AH904" i="2"/>
  <c r="AI904" i="2"/>
  <c r="AJ904" i="2"/>
  <c r="AX904" i="2" s="1"/>
  <c r="AK904" i="2"/>
  <c r="AL904" i="2"/>
  <c r="D905" i="2"/>
  <c r="AC905" i="2" s="1"/>
  <c r="E905" i="2"/>
  <c r="H905" i="2"/>
  <c r="K905" i="2" s="1"/>
  <c r="N905" i="2" s="1"/>
  <c r="Q905" i="2" s="1"/>
  <c r="U905" i="2"/>
  <c r="V905" i="2"/>
  <c r="W905" i="2"/>
  <c r="X905" i="2"/>
  <c r="AH905" i="2"/>
  <c r="AI905" i="2"/>
  <c r="AJ905" i="2"/>
  <c r="AX905" i="2" s="1"/>
  <c r="AK905" i="2"/>
  <c r="AL905" i="2"/>
  <c r="D906" i="2"/>
  <c r="H906" i="2" s="1"/>
  <c r="K906" i="2" s="1"/>
  <c r="N906" i="2" s="1"/>
  <c r="Q906" i="2" s="1"/>
  <c r="E906" i="2"/>
  <c r="U906" i="2"/>
  <c r="V906" i="2"/>
  <c r="W906" i="2"/>
  <c r="X906" i="2"/>
  <c r="AC906" i="2"/>
  <c r="AH906" i="2"/>
  <c r="AI906" i="2"/>
  <c r="AJ906" i="2"/>
  <c r="AX906" i="2" s="1"/>
  <c r="AK906" i="2"/>
  <c r="AL906" i="2"/>
  <c r="D907" i="2"/>
  <c r="AC907" i="2" s="1"/>
  <c r="E907" i="2"/>
  <c r="H907" i="2"/>
  <c r="K907" i="2" s="1"/>
  <c r="N907" i="2" s="1"/>
  <c r="Q907" i="2" s="1"/>
  <c r="U907" i="2"/>
  <c r="V907" i="2"/>
  <c r="W907" i="2"/>
  <c r="X907" i="2"/>
  <c r="AH907" i="2"/>
  <c r="AI907" i="2"/>
  <c r="AJ907" i="2"/>
  <c r="AX907" i="2" s="1"/>
  <c r="AK907" i="2"/>
  <c r="AL907" i="2"/>
  <c r="D908" i="2"/>
  <c r="E908" i="2"/>
  <c r="U908" i="2"/>
  <c r="V908" i="2"/>
  <c r="W908" i="2"/>
  <c r="X908" i="2"/>
  <c r="AH908" i="2"/>
  <c r="AI908" i="2"/>
  <c r="AJ908" i="2"/>
  <c r="AX908" i="2" s="1"/>
  <c r="AK908" i="2"/>
  <c r="AL908" i="2"/>
  <c r="D909" i="2"/>
  <c r="E909" i="2"/>
  <c r="U909" i="2"/>
  <c r="V909" i="2"/>
  <c r="W909" i="2"/>
  <c r="X909" i="2"/>
  <c r="AH909" i="2"/>
  <c r="AI909" i="2"/>
  <c r="AJ909" i="2"/>
  <c r="AX909" i="2" s="1"/>
  <c r="AK909" i="2"/>
  <c r="AL909" i="2"/>
  <c r="D910" i="2"/>
  <c r="E910" i="2"/>
  <c r="U910" i="2"/>
  <c r="V910" i="2"/>
  <c r="W910" i="2"/>
  <c r="X910" i="2"/>
  <c r="AH910" i="2"/>
  <c r="AI910" i="2"/>
  <c r="AJ910" i="2"/>
  <c r="BH910" i="2" s="1"/>
  <c r="AK910" i="2"/>
  <c r="AL910" i="2"/>
  <c r="D911" i="2"/>
  <c r="AC911" i="2" s="1"/>
  <c r="E911" i="2"/>
  <c r="U911" i="2"/>
  <c r="V911" i="2"/>
  <c r="W911" i="2"/>
  <c r="X911" i="2"/>
  <c r="AH911" i="2"/>
  <c r="AI911" i="2"/>
  <c r="AJ911" i="2"/>
  <c r="AN911" i="2" s="1"/>
  <c r="AK911" i="2"/>
  <c r="AL911" i="2"/>
  <c r="D912" i="2"/>
  <c r="H912" i="2" s="1"/>
  <c r="K912" i="2" s="1"/>
  <c r="N912" i="2" s="1"/>
  <c r="Q912" i="2" s="1"/>
  <c r="E912" i="2"/>
  <c r="U912" i="2"/>
  <c r="V912" i="2"/>
  <c r="W912" i="2"/>
  <c r="X912" i="2"/>
  <c r="AH912" i="2"/>
  <c r="AI912" i="2"/>
  <c r="AJ912" i="2"/>
  <c r="AX912" i="2" s="1"/>
  <c r="AK912" i="2"/>
  <c r="AL912" i="2"/>
  <c r="D913" i="2"/>
  <c r="AC913" i="2" s="1"/>
  <c r="E913" i="2"/>
  <c r="U913" i="2"/>
  <c r="V913" i="2"/>
  <c r="W913" i="2"/>
  <c r="X913" i="2"/>
  <c r="AH913" i="2"/>
  <c r="AI913" i="2"/>
  <c r="AJ913" i="2"/>
  <c r="AX913" i="2" s="1"/>
  <c r="AK913" i="2"/>
  <c r="AL913" i="2"/>
  <c r="D914" i="2"/>
  <c r="H914" i="2" s="1"/>
  <c r="K914" i="2" s="1"/>
  <c r="N914" i="2" s="1"/>
  <c r="Q914" i="2" s="1"/>
  <c r="E914" i="2"/>
  <c r="U914" i="2"/>
  <c r="V914" i="2"/>
  <c r="W914" i="2"/>
  <c r="X914" i="2"/>
  <c r="AH914" i="2"/>
  <c r="AI914" i="2"/>
  <c r="AJ914" i="2"/>
  <c r="AX914" i="2" s="1"/>
  <c r="AK914" i="2"/>
  <c r="AL914" i="2"/>
  <c r="D915" i="2"/>
  <c r="AC915" i="2" s="1"/>
  <c r="E915" i="2"/>
  <c r="U915" i="2"/>
  <c r="V915" i="2"/>
  <c r="W915" i="2"/>
  <c r="X915" i="2"/>
  <c r="AH915" i="2"/>
  <c r="AI915" i="2"/>
  <c r="AJ915" i="2"/>
  <c r="AX915" i="2" s="1"/>
  <c r="AK915" i="2"/>
  <c r="AL915" i="2"/>
  <c r="D916" i="2"/>
  <c r="E916" i="2"/>
  <c r="U916" i="2"/>
  <c r="V916" i="2"/>
  <c r="W916" i="2"/>
  <c r="X916" i="2"/>
  <c r="AH916" i="2"/>
  <c r="AI916" i="2"/>
  <c r="AJ916" i="2"/>
  <c r="AX916" i="2" s="1"/>
  <c r="AK916" i="2"/>
  <c r="AL916" i="2"/>
  <c r="D917" i="2"/>
  <c r="E917" i="2"/>
  <c r="U917" i="2"/>
  <c r="V917" i="2"/>
  <c r="W917" i="2"/>
  <c r="X917" i="2"/>
  <c r="AH917" i="2"/>
  <c r="AI917" i="2"/>
  <c r="AJ917" i="2"/>
  <c r="AX917" i="2" s="1"/>
  <c r="AK917" i="2"/>
  <c r="AL917" i="2"/>
  <c r="D918" i="2"/>
  <c r="E918" i="2"/>
  <c r="U918" i="2"/>
  <c r="V918" i="2"/>
  <c r="W918" i="2"/>
  <c r="X918" i="2"/>
  <c r="AH918" i="2"/>
  <c r="AI918" i="2"/>
  <c r="AJ918" i="2"/>
  <c r="BH918" i="2" s="1"/>
  <c r="AK918" i="2"/>
  <c r="AL918" i="2"/>
  <c r="D919" i="2"/>
  <c r="H919" i="2" s="1"/>
  <c r="K919" i="2" s="1"/>
  <c r="N919" i="2" s="1"/>
  <c r="Q919" i="2" s="1"/>
  <c r="E919" i="2"/>
  <c r="U919" i="2"/>
  <c r="V919" i="2"/>
  <c r="W919" i="2"/>
  <c r="X919" i="2"/>
  <c r="AH919" i="2"/>
  <c r="AI919" i="2"/>
  <c r="AJ919" i="2"/>
  <c r="AN919" i="2" s="1"/>
  <c r="AK919" i="2"/>
  <c r="AL919" i="2"/>
  <c r="D920" i="2"/>
  <c r="H920" i="2" s="1"/>
  <c r="K920" i="2" s="1"/>
  <c r="N920" i="2" s="1"/>
  <c r="Q920" i="2" s="1"/>
  <c r="E920" i="2"/>
  <c r="U920" i="2"/>
  <c r="V920" i="2"/>
  <c r="W920" i="2"/>
  <c r="X920" i="2"/>
  <c r="AH920" i="2"/>
  <c r="AI920" i="2"/>
  <c r="AJ920" i="2"/>
  <c r="AX920" i="2" s="1"/>
  <c r="AK920" i="2"/>
  <c r="AL920" i="2"/>
  <c r="D921" i="2"/>
  <c r="AC921" i="2" s="1"/>
  <c r="E921" i="2"/>
  <c r="U921" i="2"/>
  <c r="V921" i="2"/>
  <c r="W921" i="2"/>
  <c r="X921" i="2"/>
  <c r="AH921" i="2"/>
  <c r="AI921" i="2"/>
  <c r="AJ921" i="2"/>
  <c r="AX921" i="2" s="1"/>
  <c r="AK921" i="2"/>
  <c r="AL921" i="2"/>
  <c r="U922" i="2"/>
  <c r="V922" i="2"/>
  <c r="W922" i="2"/>
  <c r="X922" i="2"/>
  <c r="AH922" i="2"/>
  <c r="AI922" i="2"/>
  <c r="AJ922" i="2"/>
  <c r="AX922" i="2" s="1"/>
  <c r="AK922" i="2"/>
  <c r="AL922" i="2"/>
  <c r="U923" i="2"/>
  <c r="D923" i="2" s="1"/>
  <c r="V923" i="2"/>
  <c r="W923" i="2"/>
  <c r="X923" i="2"/>
  <c r="AH923" i="2"/>
  <c r="AI923" i="2"/>
  <c r="AJ923" i="2"/>
  <c r="AK923" i="2"/>
  <c r="AL923" i="2"/>
  <c r="U924" i="2"/>
  <c r="V924" i="2"/>
  <c r="W924" i="2"/>
  <c r="X924" i="2"/>
  <c r="AH924" i="2"/>
  <c r="AI924" i="2"/>
  <c r="AJ924" i="2"/>
  <c r="AK924" i="2"/>
  <c r="AL924" i="2"/>
  <c r="U925" i="2"/>
  <c r="D925" i="2" s="1"/>
  <c r="H925" i="2" s="1"/>
  <c r="K925" i="2" s="1"/>
  <c r="N925" i="2" s="1"/>
  <c r="Q925" i="2" s="1"/>
  <c r="V925" i="2"/>
  <c r="W925" i="2"/>
  <c r="E925" i="2" s="1"/>
  <c r="X925" i="2"/>
  <c r="AH925" i="2"/>
  <c r="AI925" i="2"/>
  <c r="AJ925" i="2"/>
  <c r="AX925" i="2" s="1"/>
  <c r="AK925" i="2"/>
  <c r="AL925" i="2"/>
  <c r="U926" i="2"/>
  <c r="V926" i="2"/>
  <c r="W926" i="2"/>
  <c r="X926" i="2"/>
  <c r="AH926" i="2"/>
  <c r="AI926" i="2"/>
  <c r="AJ926" i="2"/>
  <c r="AN926" i="2" s="1"/>
  <c r="AK926" i="2"/>
  <c r="AL926" i="2"/>
  <c r="U927" i="2"/>
  <c r="D927" i="2" s="1"/>
  <c r="H927" i="2" s="1"/>
  <c r="K927" i="2" s="1"/>
  <c r="N927" i="2" s="1"/>
  <c r="Q927" i="2" s="1"/>
  <c r="V927" i="2"/>
  <c r="W927" i="2"/>
  <c r="E927" i="2" s="1"/>
  <c r="X927" i="2"/>
  <c r="AH927" i="2"/>
  <c r="AI927" i="2"/>
  <c r="AJ927" i="2"/>
  <c r="AK927" i="2"/>
  <c r="AL927" i="2"/>
  <c r="U928" i="2"/>
  <c r="V928" i="2"/>
  <c r="W928" i="2"/>
  <c r="X928" i="2"/>
  <c r="AH928" i="2"/>
  <c r="AI928" i="2"/>
  <c r="AJ928" i="2"/>
  <c r="AX928" i="2" s="1"/>
  <c r="AK928" i="2"/>
  <c r="AL928" i="2"/>
  <c r="U929" i="2"/>
  <c r="D929" i="2" s="1"/>
  <c r="H929" i="2" s="1"/>
  <c r="K929" i="2" s="1"/>
  <c r="N929" i="2" s="1"/>
  <c r="Q929" i="2" s="1"/>
  <c r="V929" i="2"/>
  <c r="W929" i="2"/>
  <c r="E929" i="2" s="1"/>
  <c r="X929" i="2"/>
  <c r="AH929" i="2"/>
  <c r="AI929" i="2"/>
  <c r="AJ929" i="2"/>
  <c r="AX929" i="2" s="1"/>
  <c r="AK929" i="2"/>
  <c r="AL929" i="2"/>
  <c r="U930" i="2"/>
  <c r="V930" i="2"/>
  <c r="W930" i="2"/>
  <c r="X930" i="2"/>
  <c r="AH930" i="2"/>
  <c r="AI930" i="2"/>
  <c r="AJ930" i="2"/>
  <c r="AK930" i="2"/>
  <c r="AL930" i="2"/>
  <c r="U931" i="2"/>
  <c r="D931" i="2" s="1"/>
  <c r="V931" i="2"/>
  <c r="W931" i="2"/>
  <c r="E931" i="2" s="1"/>
  <c r="X931" i="2"/>
  <c r="AH931" i="2"/>
  <c r="AI931" i="2"/>
  <c r="AJ931" i="2"/>
  <c r="AK931" i="2"/>
  <c r="AL931" i="2"/>
  <c r="U932" i="2"/>
  <c r="V932" i="2"/>
  <c r="W932" i="2"/>
  <c r="X932" i="2"/>
  <c r="AH932" i="2"/>
  <c r="AI932" i="2"/>
  <c r="AJ932" i="2"/>
  <c r="AX932" i="2" s="1"/>
  <c r="AK932" i="2"/>
  <c r="AL932" i="2"/>
  <c r="U933" i="2"/>
  <c r="D933" i="2" s="1"/>
  <c r="V933" i="2"/>
  <c r="W933" i="2"/>
  <c r="E933" i="2" s="1"/>
  <c r="X933" i="2"/>
  <c r="AH933" i="2"/>
  <c r="AI933" i="2"/>
  <c r="AJ933" i="2"/>
  <c r="AX933" i="2" s="1"/>
  <c r="AK933" i="2"/>
  <c r="AL933" i="2"/>
  <c r="D934" i="2"/>
  <c r="E934" i="2"/>
  <c r="U934" i="2"/>
  <c r="V934" i="2"/>
  <c r="W934" i="2"/>
  <c r="X934" i="2"/>
  <c r="AH934" i="2"/>
  <c r="AI934" i="2"/>
  <c r="AJ934" i="2"/>
  <c r="AN934" i="2" s="1"/>
  <c r="AK934" i="2"/>
  <c r="AL934" i="2"/>
  <c r="D935" i="2"/>
  <c r="H935" i="2" s="1"/>
  <c r="K935" i="2" s="1"/>
  <c r="N935" i="2" s="1"/>
  <c r="Q935" i="2" s="1"/>
  <c r="E935" i="2"/>
  <c r="U935" i="2"/>
  <c r="V935" i="2"/>
  <c r="W935" i="2"/>
  <c r="X935" i="2"/>
  <c r="AH935" i="2"/>
  <c r="AI935" i="2"/>
  <c r="AJ935" i="2"/>
  <c r="AN935" i="2" s="1"/>
  <c r="AK935" i="2"/>
  <c r="AL935" i="2"/>
  <c r="D936" i="2"/>
  <c r="H936" i="2" s="1"/>
  <c r="K936" i="2" s="1"/>
  <c r="N936" i="2" s="1"/>
  <c r="Q936" i="2" s="1"/>
  <c r="E936" i="2"/>
  <c r="U936" i="2"/>
  <c r="V936" i="2"/>
  <c r="W936" i="2"/>
  <c r="X936" i="2"/>
  <c r="AH936" i="2"/>
  <c r="AI936" i="2"/>
  <c r="AJ936" i="2"/>
  <c r="AX936" i="2" s="1"/>
  <c r="AK936" i="2"/>
  <c r="AL936" i="2"/>
  <c r="D937" i="2"/>
  <c r="E937" i="2"/>
  <c r="U937" i="2"/>
  <c r="V937" i="2"/>
  <c r="W937" i="2"/>
  <c r="X937" i="2"/>
  <c r="AH937" i="2"/>
  <c r="AI937" i="2"/>
  <c r="AJ937" i="2"/>
  <c r="AX937" i="2" s="1"/>
  <c r="AK937" i="2"/>
  <c r="AL937" i="2"/>
  <c r="D938" i="2"/>
  <c r="H938" i="2" s="1"/>
  <c r="K938" i="2" s="1"/>
  <c r="N938" i="2" s="1"/>
  <c r="Q938" i="2" s="1"/>
  <c r="E938" i="2"/>
  <c r="U938" i="2"/>
  <c r="V938" i="2"/>
  <c r="W938" i="2"/>
  <c r="X938" i="2"/>
  <c r="AH938" i="2"/>
  <c r="AI938" i="2"/>
  <c r="AJ938" i="2"/>
  <c r="AK938" i="2"/>
  <c r="AL938" i="2"/>
  <c r="D939" i="2"/>
  <c r="AC939" i="2" s="1"/>
  <c r="E939" i="2"/>
  <c r="U939" i="2"/>
  <c r="V939" i="2"/>
  <c r="W939" i="2"/>
  <c r="X939" i="2"/>
  <c r="AH939" i="2"/>
  <c r="AI939" i="2"/>
  <c r="AJ939" i="2"/>
  <c r="AK939" i="2"/>
  <c r="AL939" i="2"/>
  <c r="D940" i="2"/>
  <c r="H940" i="2" s="1"/>
  <c r="K940" i="2" s="1"/>
  <c r="N940" i="2" s="1"/>
  <c r="Q940" i="2" s="1"/>
  <c r="E940" i="2"/>
  <c r="U940" i="2"/>
  <c r="V940" i="2"/>
  <c r="W940" i="2"/>
  <c r="X940" i="2"/>
  <c r="AH940" i="2"/>
  <c r="AI940" i="2"/>
  <c r="AJ940" i="2"/>
  <c r="AX940" i="2" s="1"/>
  <c r="AK940" i="2"/>
  <c r="AL940" i="2"/>
  <c r="D941" i="2"/>
  <c r="AC941" i="2" s="1"/>
  <c r="E941" i="2"/>
  <c r="U941" i="2"/>
  <c r="V941" i="2"/>
  <c r="W941" i="2"/>
  <c r="X941" i="2"/>
  <c r="AH941" i="2"/>
  <c r="AI941" i="2"/>
  <c r="AJ941" i="2"/>
  <c r="AX941" i="2" s="1"/>
  <c r="AK941" i="2"/>
  <c r="AL941" i="2"/>
  <c r="D942" i="2"/>
  <c r="E942" i="2"/>
  <c r="U942" i="2"/>
  <c r="V942" i="2"/>
  <c r="W942" i="2"/>
  <c r="X942" i="2"/>
  <c r="AH942" i="2"/>
  <c r="AI942" i="2"/>
  <c r="AJ942" i="2"/>
  <c r="BH942" i="2" s="1"/>
  <c r="AK942" i="2"/>
  <c r="AL942" i="2"/>
  <c r="D943" i="2"/>
  <c r="AC943" i="2" s="1"/>
  <c r="E943" i="2"/>
  <c r="U943" i="2"/>
  <c r="V943" i="2"/>
  <c r="W943" i="2"/>
  <c r="X943" i="2"/>
  <c r="AH943" i="2"/>
  <c r="AI943" i="2"/>
  <c r="AJ943" i="2"/>
  <c r="AK943" i="2"/>
  <c r="AL943" i="2"/>
  <c r="D944" i="2"/>
  <c r="H944" i="2" s="1"/>
  <c r="K944" i="2" s="1"/>
  <c r="N944" i="2" s="1"/>
  <c r="Q944" i="2" s="1"/>
  <c r="E944" i="2"/>
  <c r="U944" i="2"/>
  <c r="V944" i="2"/>
  <c r="W944" i="2"/>
  <c r="X944" i="2"/>
  <c r="AH944" i="2"/>
  <c r="AI944" i="2"/>
  <c r="AJ944" i="2"/>
  <c r="AX944" i="2" s="1"/>
  <c r="AK944" i="2"/>
  <c r="AL944" i="2"/>
  <c r="D945" i="2"/>
  <c r="AC945" i="2" s="1"/>
  <c r="E945" i="2"/>
  <c r="U945" i="2"/>
  <c r="V945" i="2"/>
  <c r="W945" i="2"/>
  <c r="X945" i="2"/>
  <c r="AH945" i="2"/>
  <c r="AI945" i="2"/>
  <c r="AJ945" i="2"/>
  <c r="AX945" i="2" s="1"/>
  <c r="AK945" i="2"/>
  <c r="AL945" i="2"/>
  <c r="D946" i="2"/>
  <c r="E946" i="2"/>
  <c r="U946" i="2"/>
  <c r="V946" i="2"/>
  <c r="W946" i="2"/>
  <c r="X946" i="2"/>
  <c r="AH946" i="2"/>
  <c r="AI946" i="2"/>
  <c r="AJ946" i="2"/>
  <c r="AK946" i="2"/>
  <c r="AL946" i="2"/>
  <c r="D947" i="2"/>
  <c r="E947" i="2"/>
  <c r="U947" i="2"/>
  <c r="V947" i="2"/>
  <c r="W947" i="2"/>
  <c r="X947" i="2"/>
  <c r="AH947" i="2"/>
  <c r="AI947" i="2"/>
  <c r="AJ947" i="2"/>
  <c r="AK947" i="2"/>
  <c r="AL947" i="2"/>
  <c r="D948" i="2"/>
  <c r="E948" i="2"/>
  <c r="U948" i="2"/>
  <c r="V948" i="2"/>
  <c r="W948" i="2"/>
  <c r="X948" i="2"/>
  <c r="AH948" i="2"/>
  <c r="AI948" i="2"/>
  <c r="AJ948" i="2"/>
  <c r="AX948" i="2" s="1"/>
  <c r="AK948" i="2"/>
  <c r="AL948" i="2"/>
  <c r="D949" i="2"/>
  <c r="AC949" i="2" s="1"/>
  <c r="E949" i="2"/>
  <c r="U949" i="2"/>
  <c r="V949" i="2"/>
  <c r="W949" i="2"/>
  <c r="X949" i="2"/>
  <c r="AH949" i="2"/>
  <c r="AI949" i="2"/>
  <c r="AJ949" i="2"/>
  <c r="AX949" i="2" s="1"/>
  <c r="AK949" i="2"/>
  <c r="AL949" i="2"/>
  <c r="D950" i="2"/>
  <c r="E950" i="2"/>
  <c r="U950" i="2"/>
  <c r="V950" i="2"/>
  <c r="W950" i="2"/>
  <c r="X950" i="2"/>
  <c r="AH950" i="2"/>
  <c r="AI950" i="2"/>
  <c r="AJ950" i="2"/>
  <c r="AK950" i="2"/>
  <c r="AL950" i="2"/>
  <c r="D951" i="2"/>
  <c r="H951" i="2" s="1"/>
  <c r="K951" i="2" s="1"/>
  <c r="N951" i="2" s="1"/>
  <c r="Q951" i="2" s="1"/>
  <c r="E951" i="2"/>
  <c r="U951" i="2"/>
  <c r="V951" i="2"/>
  <c r="W951" i="2"/>
  <c r="X951" i="2"/>
  <c r="AH951" i="2"/>
  <c r="AI951" i="2"/>
  <c r="AJ951" i="2"/>
  <c r="AK951" i="2"/>
  <c r="AL951" i="2"/>
  <c r="D952" i="2"/>
  <c r="E952" i="2"/>
  <c r="U952" i="2"/>
  <c r="V952" i="2"/>
  <c r="W952" i="2"/>
  <c r="X952" i="2"/>
  <c r="AH952" i="2"/>
  <c r="AI952" i="2"/>
  <c r="AJ952" i="2"/>
  <c r="AX952" i="2" s="1"/>
  <c r="AK952" i="2"/>
  <c r="AL952" i="2"/>
  <c r="D953" i="2"/>
  <c r="AC953" i="2" s="1"/>
  <c r="E953" i="2"/>
  <c r="U953" i="2"/>
  <c r="V953" i="2"/>
  <c r="W953" i="2"/>
  <c r="X953" i="2"/>
  <c r="AH953" i="2"/>
  <c r="AI953" i="2"/>
  <c r="AJ953" i="2"/>
  <c r="AX953" i="2" s="1"/>
  <c r="AK953" i="2"/>
  <c r="AL953" i="2"/>
  <c r="D954" i="2"/>
  <c r="E954" i="2"/>
  <c r="U954" i="2"/>
  <c r="V954" i="2"/>
  <c r="W954" i="2"/>
  <c r="X954" i="2"/>
  <c r="AH954" i="2"/>
  <c r="AI954" i="2"/>
  <c r="AJ954" i="2"/>
  <c r="AK954" i="2"/>
  <c r="AL954" i="2"/>
  <c r="D955" i="2"/>
  <c r="E955" i="2"/>
  <c r="U955" i="2"/>
  <c r="V955" i="2"/>
  <c r="W955" i="2"/>
  <c r="X955" i="2"/>
  <c r="AH955" i="2"/>
  <c r="AI955" i="2"/>
  <c r="AJ955" i="2"/>
  <c r="AK955" i="2"/>
  <c r="AL955" i="2"/>
  <c r="D956" i="2"/>
  <c r="H956" i="2" s="1"/>
  <c r="K956" i="2" s="1"/>
  <c r="N956" i="2" s="1"/>
  <c r="Q956" i="2" s="1"/>
  <c r="E956" i="2"/>
  <c r="U956" i="2"/>
  <c r="V956" i="2"/>
  <c r="W956" i="2"/>
  <c r="X956" i="2"/>
  <c r="AH956" i="2"/>
  <c r="AI956" i="2"/>
  <c r="AJ956" i="2"/>
  <c r="AN956" i="2" s="1"/>
  <c r="AK956" i="2"/>
  <c r="AL956" i="2"/>
  <c r="D957" i="2"/>
  <c r="AC957" i="2" s="1"/>
  <c r="BJ173" i="2" s="1"/>
  <c r="E957" i="2"/>
  <c r="U957" i="2"/>
  <c r="V957" i="2"/>
  <c r="W957" i="2"/>
  <c r="X957" i="2"/>
  <c r="AH957" i="2"/>
  <c r="AI957" i="2"/>
  <c r="AJ957" i="2"/>
  <c r="AN957" i="2" s="1"/>
  <c r="AK957" i="2"/>
  <c r="AL957" i="2"/>
  <c r="D958" i="2"/>
  <c r="H958" i="2" s="1"/>
  <c r="K958" i="2" s="1"/>
  <c r="N958" i="2" s="1"/>
  <c r="Q958" i="2" s="1"/>
  <c r="E958" i="2"/>
  <c r="U958" i="2"/>
  <c r="V958" i="2"/>
  <c r="W958" i="2"/>
  <c r="X958" i="2"/>
  <c r="AH958" i="2"/>
  <c r="AI958" i="2"/>
  <c r="AJ958" i="2"/>
  <c r="AX958" i="2" s="1"/>
  <c r="AK958" i="2"/>
  <c r="AL958" i="2"/>
  <c r="D959" i="2"/>
  <c r="H959" i="2" s="1"/>
  <c r="K959" i="2" s="1"/>
  <c r="N959" i="2" s="1"/>
  <c r="Q959" i="2" s="1"/>
  <c r="E959" i="2"/>
  <c r="U959" i="2"/>
  <c r="V959" i="2"/>
  <c r="W959" i="2"/>
  <c r="X959" i="2"/>
  <c r="AH959" i="2"/>
  <c r="AI959" i="2"/>
  <c r="AJ959" i="2"/>
  <c r="AN959" i="2" s="1"/>
  <c r="AK959" i="2"/>
  <c r="AL959" i="2"/>
  <c r="D960" i="2"/>
  <c r="H960" i="2" s="1"/>
  <c r="K960" i="2" s="1"/>
  <c r="N960" i="2" s="1"/>
  <c r="Q960" i="2" s="1"/>
  <c r="E960" i="2"/>
  <c r="U960" i="2"/>
  <c r="V960" i="2"/>
  <c r="W960" i="2"/>
  <c r="X960" i="2"/>
  <c r="AH960" i="2"/>
  <c r="AI960" i="2"/>
  <c r="AJ960" i="2"/>
  <c r="AK960" i="2"/>
  <c r="AL960" i="2"/>
  <c r="D961" i="2"/>
  <c r="E961" i="2"/>
  <c r="U961" i="2"/>
  <c r="V961" i="2"/>
  <c r="W961" i="2"/>
  <c r="X961" i="2"/>
  <c r="AH961" i="2"/>
  <c r="AI961" i="2"/>
  <c r="AJ961" i="2"/>
  <c r="AK961" i="2"/>
  <c r="AL961" i="2"/>
  <c r="D962" i="2"/>
  <c r="H962" i="2" s="1"/>
  <c r="K962" i="2" s="1"/>
  <c r="N962" i="2" s="1"/>
  <c r="Q962" i="2" s="1"/>
  <c r="E962" i="2"/>
  <c r="U962" i="2"/>
  <c r="V962" i="2"/>
  <c r="W962" i="2"/>
  <c r="X962" i="2"/>
  <c r="AH962" i="2"/>
  <c r="AI962" i="2"/>
  <c r="AJ962" i="2"/>
  <c r="AN962" i="2" s="1"/>
  <c r="AK962" i="2"/>
  <c r="AL962" i="2"/>
  <c r="D963" i="2"/>
  <c r="AC963" i="2" s="1"/>
  <c r="BP173" i="2" s="1"/>
  <c r="E963" i="2"/>
  <c r="U963" i="2"/>
  <c r="V963" i="2"/>
  <c r="W963" i="2"/>
  <c r="X963" i="2"/>
  <c r="AH963" i="2"/>
  <c r="AI963" i="2"/>
  <c r="AJ963" i="2"/>
  <c r="AN963" i="2" s="1"/>
  <c r="AK963" i="2"/>
  <c r="AL963" i="2"/>
  <c r="D964" i="2"/>
  <c r="E964" i="2"/>
  <c r="U964" i="2"/>
  <c r="V964" i="2"/>
  <c r="W964" i="2"/>
  <c r="X964" i="2"/>
  <c r="AH964" i="2"/>
  <c r="AI964" i="2"/>
  <c r="AJ964" i="2"/>
  <c r="AK964" i="2"/>
  <c r="AL964" i="2"/>
  <c r="D965" i="2"/>
  <c r="AC965" i="2" s="1"/>
  <c r="BR173" i="2" s="1"/>
  <c r="E965" i="2"/>
  <c r="U965" i="2"/>
  <c r="V965" i="2"/>
  <c r="W965" i="2"/>
  <c r="X965" i="2"/>
  <c r="AH965" i="2"/>
  <c r="AI965" i="2"/>
  <c r="AJ965" i="2"/>
  <c r="AK965" i="2"/>
  <c r="AL965" i="2"/>
  <c r="D966" i="2"/>
  <c r="H966" i="2" s="1"/>
  <c r="K966" i="2" s="1"/>
  <c r="N966" i="2" s="1"/>
  <c r="Q966" i="2" s="1"/>
  <c r="E966" i="2"/>
  <c r="U966" i="2"/>
  <c r="V966" i="2"/>
  <c r="W966" i="2"/>
  <c r="X966" i="2"/>
  <c r="AH966" i="2"/>
  <c r="AI966" i="2"/>
  <c r="AJ966" i="2"/>
  <c r="BH966" i="2" s="1"/>
  <c r="AK966" i="2"/>
  <c r="AL966" i="2"/>
  <c r="D967" i="2"/>
  <c r="AC967" i="2" s="1"/>
  <c r="E967" i="2"/>
  <c r="U967" i="2"/>
  <c r="V967" i="2"/>
  <c r="W967" i="2"/>
  <c r="X967" i="2"/>
  <c r="AH967" i="2"/>
  <c r="AI967" i="2"/>
  <c r="AJ967" i="2"/>
  <c r="AN967" i="2" s="1"/>
  <c r="AK967" i="2"/>
  <c r="AL967" i="2"/>
  <c r="D968" i="2"/>
  <c r="H968" i="2" s="1"/>
  <c r="K968" i="2" s="1"/>
  <c r="N968" i="2" s="1"/>
  <c r="Q968" i="2" s="1"/>
  <c r="E968" i="2"/>
  <c r="U968" i="2"/>
  <c r="V968" i="2"/>
  <c r="W968" i="2"/>
  <c r="X968" i="2"/>
  <c r="AH968" i="2"/>
  <c r="AI968" i="2"/>
  <c r="AJ968" i="2"/>
  <c r="AN968" i="2" s="1"/>
  <c r="AK968" i="2"/>
  <c r="AL968" i="2"/>
  <c r="D969" i="2"/>
  <c r="AC969" i="2" s="1"/>
  <c r="BV173" i="2" s="1"/>
  <c r="E969" i="2"/>
  <c r="U969" i="2"/>
  <c r="V969" i="2"/>
  <c r="W969" i="2"/>
  <c r="X969" i="2"/>
  <c r="AH969" i="2"/>
  <c r="AI969" i="2"/>
  <c r="AJ969" i="2"/>
  <c r="AN969" i="2" s="1"/>
  <c r="AK969" i="2"/>
  <c r="AL969" i="2"/>
  <c r="D970" i="2"/>
  <c r="E970" i="2"/>
  <c r="U970" i="2"/>
  <c r="V970" i="2"/>
  <c r="W970" i="2"/>
  <c r="X970" i="2"/>
  <c r="AH970" i="2"/>
  <c r="AI970" i="2"/>
  <c r="AJ970" i="2"/>
  <c r="AN970" i="2" s="1"/>
  <c r="AK970" i="2"/>
  <c r="AL970" i="2"/>
  <c r="D971" i="2"/>
  <c r="AC971" i="2" s="1"/>
  <c r="BX173" i="2" s="1"/>
  <c r="E971" i="2"/>
  <c r="U971" i="2"/>
  <c r="V971" i="2"/>
  <c r="W971" i="2"/>
  <c r="X971" i="2"/>
  <c r="AH971" i="2"/>
  <c r="AI971" i="2"/>
  <c r="AJ971" i="2"/>
  <c r="AK971" i="2"/>
  <c r="AL971" i="2"/>
  <c r="AR1025" i="2"/>
  <c r="AS1025" i="2"/>
  <c r="AT1025" i="2"/>
  <c r="AW1025" i="2"/>
  <c r="AX1025" i="2"/>
  <c r="AY1025" i="2"/>
  <c r="BB1025" i="2"/>
  <c r="BC1025" i="2"/>
  <c r="BD1025" i="2"/>
  <c r="BL1025" i="2"/>
  <c r="BM1025" i="2"/>
  <c r="BN1025" i="2"/>
  <c r="BL1029" i="2"/>
  <c r="BM1029" i="2"/>
  <c r="BN1029" i="2"/>
  <c r="A1" i="7"/>
  <c r="C3" i="7"/>
  <c r="A3" i="7" s="1"/>
  <c r="E3" i="7"/>
  <c r="A1" i="6"/>
  <c r="C3" i="6"/>
  <c r="A3" i="6" s="1"/>
  <c r="E3" i="6"/>
  <c r="D8" i="6"/>
  <c r="K8" i="6"/>
  <c r="H6" i="8" s="1"/>
  <c r="R8" i="6"/>
  <c r="O6" i="8" s="1"/>
  <c r="Y8" i="6"/>
  <c r="V6" i="8" s="1"/>
  <c r="D9" i="6"/>
  <c r="A7" i="8" s="1"/>
  <c r="K9" i="6"/>
  <c r="H7" i="8" s="1"/>
  <c r="R9" i="6"/>
  <c r="O7" i="8" s="1"/>
  <c r="Y9" i="6"/>
  <c r="V7" i="8" s="1"/>
  <c r="D10" i="6"/>
  <c r="A8" i="8" s="1"/>
  <c r="K10" i="6"/>
  <c r="H8" i="8" s="1"/>
  <c r="R10" i="6"/>
  <c r="O8" i="8" s="1"/>
  <c r="Y10" i="6"/>
  <c r="V8" i="8" s="1"/>
  <c r="D11" i="6"/>
  <c r="A9" i="8" s="1"/>
  <c r="K11" i="6"/>
  <c r="H9" i="8" s="1"/>
  <c r="Y11" i="6"/>
  <c r="V9" i="8" s="1"/>
  <c r="D12" i="6"/>
  <c r="A10" i="8" s="1"/>
  <c r="K12" i="6"/>
  <c r="H10" i="8" s="1"/>
  <c r="Y12" i="6"/>
  <c r="V10" i="8" s="1"/>
  <c r="D13" i="6"/>
  <c r="A11" i="8" s="1"/>
  <c r="K13" i="6"/>
  <c r="H11" i="8" s="1"/>
  <c r="Y13" i="6"/>
  <c r="V11" i="8" s="1"/>
  <c r="D14" i="6"/>
  <c r="A12" i="8" s="1"/>
  <c r="K14" i="6"/>
  <c r="Y14" i="6"/>
  <c r="V12" i="8" s="1"/>
  <c r="D15" i="6"/>
  <c r="A13" i="8" s="1"/>
  <c r="K15" i="6"/>
  <c r="H13" i="8" s="1"/>
  <c r="Y15" i="6"/>
  <c r="V13" i="8" s="1"/>
  <c r="D16" i="6"/>
  <c r="A14" i="8" s="1"/>
  <c r="K16" i="6"/>
  <c r="Y16" i="6"/>
  <c r="V14" i="8" s="1"/>
  <c r="D17" i="6"/>
  <c r="A15" i="8" s="1"/>
  <c r="K17" i="6"/>
  <c r="H15" i="8" s="1"/>
  <c r="Y17" i="6"/>
  <c r="D18" i="6"/>
  <c r="A16" i="8" s="1"/>
  <c r="K18" i="6"/>
  <c r="H16" i="8" s="1"/>
  <c r="Y18" i="6"/>
  <c r="V16" i="8" s="1"/>
  <c r="D19" i="6"/>
  <c r="A17" i="8" s="1"/>
  <c r="K19" i="6"/>
  <c r="H17" i="8" s="1"/>
  <c r="Y19" i="6"/>
  <c r="V17" i="8" s="1"/>
  <c r="AD1" i="9"/>
  <c r="B9" i="9"/>
  <c r="H9" i="9"/>
  <c r="R9" i="9"/>
  <c r="B10" i="9"/>
  <c r="H10" i="9"/>
  <c r="B11" i="9"/>
  <c r="H11" i="9"/>
  <c r="R11" i="9"/>
  <c r="B12" i="9"/>
  <c r="M12" i="9"/>
  <c r="W12" i="9"/>
  <c r="B13" i="9"/>
  <c r="W13" i="9"/>
  <c r="B14" i="9"/>
  <c r="M14" i="9"/>
  <c r="W14" i="9"/>
  <c r="B15" i="9"/>
  <c r="W15" i="9"/>
  <c r="B16" i="9"/>
  <c r="M16" i="9"/>
  <c r="B17" i="9"/>
  <c r="H17" i="9"/>
  <c r="M17" i="9"/>
  <c r="W17" i="9"/>
  <c r="B18" i="9"/>
  <c r="H18" i="9"/>
  <c r="M18" i="9"/>
  <c r="W18" i="9"/>
  <c r="B19" i="9"/>
  <c r="H19" i="9"/>
  <c r="M19" i="9"/>
  <c r="W19" i="9"/>
  <c r="B20" i="9"/>
  <c r="H20" i="9"/>
  <c r="M20" i="9"/>
  <c r="W20" i="9"/>
  <c r="B21" i="9"/>
  <c r="H21" i="9"/>
  <c r="M21" i="9"/>
  <c r="W21" i="9"/>
  <c r="B22" i="9"/>
  <c r="H22" i="9"/>
  <c r="M22" i="9"/>
  <c r="W22" i="9"/>
  <c r="B23" i="9"/>
  <c r="H23" i="9"/>
  <c r="M23" i="9"/>
  <c r="B24" i="9"/>
  <c r="M24" i="9"/>
  <c r="W24" i="9"/>
  <c r="B25" i="9"/>
  <c r="M25" i="9"/>
  <c r="W25" i="9"/>
  <c r="B26" i="9"/>
  <c r="W26" i="9"/>
  <c r="B27" i="9"/>
  <c r="M27" i="9"/>
  <c r="B28" i="9"/>
  <c r="W28" i="9"/>
  <c r="A29" i="9"/>
  <c r="AE29" i="9" s="1"/>
  <c r="H29" i="9"/>
  <c r="M29" i="9"/>
  <c r="R29" i="9"/>
  <c r="W29" i="9"/>
  <c r="AB29" i="9"/>
  <c r="A30" i="9"/>
  <c r="AE30" i="9" s="1"/>
  <c r="H30" i="9"/>
  <c r="M30" i="9"/>
  <c r="R30" i="9"/>
  <c r="W30" i="9"/>
  <c r="AB30" i="9"/>
  <c r="A31" i="9"/>
  <c r="AE31" i="9" s="1"/>
  <c r="H31" i="9"/>
  <c r="M31" i="9"/>
  <c r="R31" i="9"/>
  <c r="W31" i="9"/>
  <c r="AB31" i="9"/>
  <c r="A32" i="9"/>
  <c r="AE32" i="9" s="1"/>
  <c r="H32" i="9"/>
  <c r="M32" i="9"/>
  <c r="R32" i="9"/>
  <c r="W32" i="9"/>
  <c r="AB32" i="9"/>
  <c r="A33" i="9"/>
  <c r="AE33" i="9" s="1"/>
  <c r="H33" i="9"/>
  <c r="M33" i="9"/>
  <c r="R33" i="9"/>
  <c r="W33" i="9"/>
  <c r="AB33" i="9"/>
  <c r="A34" i="9"/>
  <c r="AE34" i="9" s="1"/>
  <c r="H34" i="9"/>
  <c r="M34" i="9"/>
  <c r="R34" i="9"/>
  <c r="W34" i="9"/>
  <c r="AB34" i="9"/>
  <c r="A35" i="9"/>
  <c r="AE35" i="9" s="1"/>
  <c r="H35" i="9"/>
  <c r="M35" i="9"/>
  <c r="R35" i="9"/>
  <c r="W35" i="9"/>
  <c r="AB35" i="9"/>
  <c r="A36" i="9"/>
  <c r="AE36" i="9" s="1"/>
  <c r="H36" i="9"/>
  <c r="M36" i="9"/>
  <c r="R36" i="9"/>
  <c r="W36" i="9"/>
  <c r="AB36" i="9"/>
  <c r="A37" i="9"/>
  <c r="AE37" i="9" s="1"/>
  <c r="H37" i="9"/>
  <c r="M37" i="9"/>
  <c r="R37" i="9"/>
  <c r="W37" i="9"/>
  <c r="AB37" i="9"/>
  <c r="A38" i="9"/>
  <c r="AE38" i="9" s="1"/>
  <c r="H38" i="9"/>
  <c r="M38" i="9"/>
  <c r="R38" i="9"/>
  <c r="W38" i="9"/>
  <c r="AB38" i="9"/>
  <c r="A39" i="9"/>
  <c r="AE39" i="9" s="1"/>
  <c r="H39" i="9"/>
  <c r="M39" i="9"/>
  <c r="R39" i="9"/>
  <c r="W39" i="9"/>
  <c r="AB39" i="9"/>
  <c r="A40" i="9"/>
  <c r="AE40" i="9" s="1"/>
  <c r="H40" i="9"/>
  <c r="M40" i="9"/>
  <c r="R40" i="9"/>
  <c r="W40" i="9"/>
  <c r="AB40" i="9"/>
  <c r="A41" i="9"/>
  <c r="AE41" i="9" s="1"/>
  <c r="H41" i="9"/>
  <c r="M41" i="9"/>
  <c r="R41" i="9"/>
  <c r="W41" i="9"/>
  <c r="AB41" i="9"/>
  <c r="A42" i="9"/>
  <c r="AE42" i="9" s="1"/>
  <c r="H42" i="9"/>
  <c r="M42" i="9"/>
  <c r="R42" i="9"/>
  <c r="W42" i="9"/>
  <c r="AB42" i="9"/>
  <c r="A43" i="9"/>
  <c r="AE43" i="9" s="1"/>
  <c r="H43" i="9"/>
  <c r="M43" i="9"/>
  <c r="R43" i="9"/>
  <c r="W43" i="9"/>
  <c r="AB43" i="9"/>
  <c r="A44" i="9"/>
  <c r="AE44" i="9" s="1"/>
  <c r="H44" i="9"/>
  <c r="M44" i="9"/>
  <c r="R44" i="9"/>
  <c r="W44" i="9"/>
  <c r="AB44" i="9"/>
  <c r="A45" i="9"/>
  <c r="AE45" i="9" s="1"/>
  <c r="H45" i="9"/>
  <c r="M45" i="9"/>
  <c r="R45" i="9"/>
  <c r="W45" i="9"/>
  <c r="AB45" i="9"/>
  <c r="A46" i="9"/>
  <c r="AE46" i="9" s="1"/>
  <c r="H46" i="9"/>
  <c r="M46" i="9"/>
  <c r="R46" i="9"/>
  <c r="W46" i="9"/>
  <c r="AB46" i="9"/>
  <c r="A47" i="9"/>
  <c r="AE47" i="9" s="1"/>
  <c r="H47" i="9"/>
  <c r="M47" i="9"/>
  <c r="R47" i="9"/>
  <c r="W47" i="9"/>
  <c r="AB47" i="9"/>
  <c r="A48" i="9"/>
  <c r="AE48" i="9" s="1"/>
  <c r="H48" i="9"/>
  <c r="M48" i="9"/>
  <c r="R48" i="9"/>
  <c r="W48" i="9"/>
  <c r="AB48" i="9"/>
  <c r="A49" i="9"/>
  <c r="AE49" i="9" s="1"/>
  <c r="H49" i="9"/>
  <c r="M49" i="9"/>
  <c r="R49" i="9"/>
  <c r="W49" i="9"/>
  <c r="AB49" i="9"/>
  <c r="A50" i="9"/>
  <c r="AE50" i="9" s="1"/>
  <c r="H50" i="9"/>
  <c r="M50" i="9"/>
  <c r="R50" i="9"/>
  <c r="W50" i="9"/>
  <c r="AB50" i="9"/>
  <c r="A51" i="9"/>
  <c r="AE51" i="9" s="1"/>
  <c r="H51" i="9"/>
  <c r="M51" i="9"/>
  <c r="R51" i="9"/>
  <c r="W51" i="9"/>
  <c r="AB51" i="9"/>
  <c r="A52" i="9"/>
  <c r="AE52" i="9" s="1"/>
  <c r="H52" i="9"/>
  <c r="M52" i="9"/>
  <c r="R52" i="9"/>
  <c r="W52" i="9"/>
  <c r="AB52" i="9"/>
  <c r="A53" i="9"/>
  <c r="AE53" i="9" s="1"/>
  <c r="H53" i="9"/>
  <c r="M53" i="9"/>
  <c r="R53" i="9"/>
  <c r="W53" i="9"/>
  <c r="AB53" i="9"/>
  <c r="A54" i="9"/>
  <c r="AE54" i="9" s="1"/>
  <c r="H54" i="9"/>
  <c r="M54" i="9"/>
  <c r="R54" i="9"/>
  <c r="W54" i="9"/>
  <c r="AB54" i="9"/>
  <c r="A55" i="9"/>
  <c r="AE55" i="9" s="1"/>
  <c r="H55" i="9"/>
  <c r="M55" i="9"/>
  <c r="R55" i="9"/>
  <c r="W55" i="9"/>
  <c r="AB55" i="9"/>
  <c r="A56" i="9"/>
  <c r="AE56" i="9" s="1"/>
  <c r="H56" i="9"/>
  <c r="M56" i="9"/>
  <c r="R56" i="9"/>
  <c r="W56" i="9"/>
  <c r="AB56" i="9"/>
  <c r="A57" i="9"/>
  <c r="AE57" i="9" s="1"/>
  <c r="H57" i="9"/>
  <c r="M57" i="9"/>
  <c r="R57" i="9"/>
  <c r="W57" i="9"/>
  <c r="AB57" i="9"/>
  <c r="A58" i="9"/>
  <c r="AE58" i="9" s="1"/>
  <c r="H58" i="9"/>
  <c r="M58" i="9"/>
  <c r="R58" i="9"/>
  <c r="W58" i="9"/>
  <c r="AB58" i="9"/>
  <c r="C60" i="9"/>
  <c r="D60" i="9"/>
  <c r="G60" i="9"/>
  <c r="L60" i="9"/>
  <c r="Q60" i="9"/>
  <c r="V60" i="9"/>
  <c r="AA60" i="9"/>
  <c r="AD1" i="18"/>
  <c r="A9" i="18"/>
  <c r="AE9" i="18" s="1"/>
  <c r="B9" i="18"/>
  <c r="H9" i="18"/>
  <c r="M9" i="18"/>
  <c r="R9" i="18"/>
  <c r="W9" i="18"/>
  <c r="AB9" i="18"/>
  <c r="A10" i="18"/>
  <c r="AE10" i="18" s="1"/>
  <c r="B10" i="18"/>
  <c r="H10" i="18"/>
  <c r="M10" i="18"/>
  <c r="R10" i="18"/>
  <c r="W10" i="18"/>
  <c r="AB10" i="18"/>
  <c r="A11" i="18"/>
  <c r="AE11" i="18" s="1"/>
  <c r="B11" i="18"/>
  <c r="H11" i="18"/>
  <c r="M11" i="18"/>
  <c r="R11" i="18"/>
  <c r="W11" i="18"/>
  <c r="AB11" i="18"/>
  <c r="A12" i="18"/>
  <c r="AE12" i="18" s="1"/>
  <c r="B12" i="18"/>
  <c r="H12" i="18"/>
  <c r="M12" i="18"/>
  <c r="R12" i="18"/>
  <c r="W12" i="18"/>
  <c r="AB12" i="18"/>
  <c r="A13" i="18"/>
  <c r="AE13" i="18" s="1"/>
  <c r="B13" i="18"/>
  <c r="H13" i="18"/>
  <c r="M13" i="18"/>
  <c r="R13" i="18"/>
  <c r="W13" i="18"/>
  <c r="AB13" i="18"/>
  <c r="A14" i="18"/>
  <c r="AE14" i="18" s="1"/>
  <c r="B14" i="18"/>
  <c r="H14" i="18"/>
  <c r="M14" i="18"/>
  <c r="R14" i="18"/>
  <c r="W14" i="18"/>
  <c r="AB14" i="18"/>
  <c r="A15" i="18"/>
  <c r="AE15" i="18" s="1"/>
  <c r="B15" i="18"/>
  <c r="H15" i="18"/>
  <c r="M15" i="18"/>
  <c r="R15" i="18"/>
  <c r="W15" i="18"/>
  <c r="AB15" i="18"/>
  <c r="A16" i="18"/>
  <c r="AE16" i="18" s="1"/>
  <c r="B16" i="18"/>
  <c r="H16" i="18"/>
  <c r="M16" i="18"/>
  <c r="R16" i="18"/>
  <c r="W16" i="18"/>
  <c r="AB16" i="18"/>
  <c r="A17" i="18"/>
  <c r="AE17" i="18" s="1"/>
  <c r="B17" i="18"/>
  <c r="H17" i="18"/>
  <c r="M17" i="18"/>
  <c r="R17" i="18"/>
  <c r="W17" i="18"/>
  <c r="AB17" i="18"/>
  <c r="A18" i="18"/>
  <c r="AE18" i="18" s="1"/>
  <c r="B18" i="18"/>
  <c r="H18" i="18"/>
  <c r="M18" i="18"/>
  <c r="R18" i="18"/>
  <c r="W18" i="18"/>
  <c r="AB18" i="18"/>
  <c r="A19" i="18"/>
  <c r="AE19" i="18" s="1"/>
  <c r="B19" i="18"/>
  <c r="H19" i="18"/>
  <c r="M19" i="18"/>
  <c r="R19" i="18"/>
  <c r="W19" i="18"/>
  <c r="AB19" i="18"/>
  <c r="A20" i="18"/>
  <c r="AE20" i="18" s="1"/>
  <c r="B20" i="18"/>
  <c r="H20" i="18"/>
  <c r="M20" i="18"/>
  <c r="R20" i="18"/>
  <c r="W20" i="18"/>
  <c r="AB20" i="18"/>
  <c r="A21" i="18"/>
  <c r="AE21" i="18" s="1"/>
  <c r="B21" i="18"/>
  <c r="H21" i="18"/>
  <c r="M21" i="18"/>
  <c r="R21" i="18"/>
  <c r="W21" i="18"/>
  <c r="AB21" i="18"/>
  <c r="A22" i="18"/>
  <c r="AE22" i="18" s="1"/>
  <c r="B22" i="18"/>
  <c r="H22" i="18"/>
  <c r="M22" i="18"/>
  <c r="R22" i="18"/>
  <c r="W22" i="18"/>
  <c r="AB22" i="18"/>
  <c r="A23" i="18"/>
  <c r="AE23" i="18" s="1"/>
  <c r="B23" i="18"/>
  <c r="H23" i="18"/>
  <c r="M23" i="18"/>
  <c r="R23" i="18"/>
  <c r="W23" i="18"/>
  <c r="AB23" i="18"/>
  <c r="A24" i="18"/>
  <c r="AE24" i="18" s="1"/>
  <c r="B24" i="18"/>
  <c r="H24" i="18"/>
  <c r="M24" i="18"/>
  <c r="R24" i="18"/>
  <c r="W24" i="18"/>
  <c r="AB24" i="18"/>
  <c r="A25" i="18"/>
  <c r="AE25" i="18" s="1"/>
  <c r="B25" i="18"/>
  <c r="H25" i="18"/>
  <c r="M25" i="18"/>
  <c r="R25" i="18"/>
  <c r="W25" i="18"/>
  <c r="AB25" i="18"/>
  <c r="A26" i="18"/>
  <c r="AE26" i="18" s="1"/>
  <c r="B26" i="18"/>
  <c r="H26" i="18"/>
  <c r="M26" i="18"/>
  <c r="R26" i="18"/>
  <c r="W26" i="18"/>
  <c r="AB26" i="18"/>
  <c r="A27" i="18"/>
  <c r="AE27" i="18" s="1"/>
  <c r="B27" i="18"/>
  <c r="H27" i="18"/>
  <c r="M27" i="18"/>
  <c r="R27" i="18"/>
  <c r="W27" i="18"/>
  <c r="AB27" i="18"/>
  <c r="A28" i="18"/>
  <c r="AE28" i="18" s="1"/>
  <c r="B28" i="18"/>
  <c r="H28" i="18"/>
  <c r="M28" i="18"/>
  <c r="R28" i="18"/>
  <c r="W28" i="18"/>
  <c r="AB28" i="18"/>
  <c r="A29" i="18"/>
  <c r="AE29" i="18" s="1"/>
  <c r="H29" i="18"/>
  <c r="M29" i="18"/>
  <c r="R29" i="18"/>
  <c r="W29" i="18"/>
  <c r="AB29" i="18"/>
  <c r="A30" i="18"/>
  <c r="H30" i="18"/>
  <c r="M30" i="18"/>
  <c r="R30" i="18"/>
  <c r="W30" i="18"/>
  <c r="AB30" i="18"/>
  <c r="AE30" i="18"/>
  <c r="A31" i="18"/>
  <c r="AE31" i="18" s="1"/>
  <c r="H31" i="18"/>
  <c r="M31" i="18"/>
  <c r="R31" i="18"/>
  <c r="W31" i="18"/>
  <c r="AB31" i="18"/>
  <c r="A32" i="18"/>
  <c r="AE32" i="18" s="1"/>
  <c r="H32" i="18"/>
  <c r="M32" i="18"/>
  <c r="R32" i="18"/>
  <c r="W32" i="18"/>
  <c r="AB32" i="18"/>
  <c r="A33" i="18"/>
  <c r="AE33" i="18" s="1"/>
  <c r="H33" i="18"/>
  <c r="M33" i="18"/>
  <c r="R33" i="18"/>
  <c r="W33" i="18"/>
  <c r="AB33" i="18"/>
  <c r="A34" i="18"/>
  <c r="AE34" i="18" s="1"/>
  <c r="H34" i="18"/>
  <c r="M34" i="18"/>
  <c r="R34" i="18"/>
  <c r="W34" i="18"/>
  <c r="AB34" i="18"/>
  <c r="A35" i="18"/>
  <c r="AE35" i="18" s="1"/>
  <c r="H35" i="18"/>
  <c r="M35" i="18"/>
  <c r="R35" i="18"/>
  <c r="W35" i="18"/>
  <c r="AB35" i="18"/>
  <c r="A36" i="18"/>
  <c r="AE36" i="18" s="1"/>
  <c r="H36" i="18"/>
  <c r="M36" i="18"/>
  <c r="R36" i="18"/>
  <c r="W36" i="18"/>
  <c r="AB36" i="18"/>
  <c r="A37" i="18"/>
  <c r="AE37" i="18" s="1"/>
  <c r="H37" i="18"/>
  <c r="M37" i="18"/>
  <c r="R37" i="18"/>
  <c r="W37" i="18"/>
  <c r="AB37" i="18"/>
  <c r="A38" i="18"/>
  <c r="AE38" i="18" s="1"/>
  <c r="H38" i="18"/>
  <c r="M38" i="18"/>
  <c r="R38" i="18"/>
  <c r="W38" i="18"/>
  <c r="AB38" i="18"/>
  <c r="A39" i="18"/>
  <c r="AE39" i="18" s="1"/>
  <c r="H39" i="18"/>
  <c r="M39" i="18"/>
  <c r="R39" i="18"/>
  <c r="W39" i="18"/>
  <c r="AB39" i="18"/>
  <c r="A40" i="18"/>
  <c r="AE40" i="18" s="1"/>
  <c r="H40" i="18"/>
  <c r="M40" i="18"/>
  <c r="R40" i="18"/>
  <c r="W40" i="18"/>
  <c r="AB40" i="18"/>
  <c r="A41" i="18"/>
  <c r="H41" i="18"/>
  <c r="M41" i="18"/>
  <c r="R41" i="18"/>
  <c r="W41" i="18"/>
  <c r="AB41" i="18"/>
  <c r="AE41" i="18"/>
  <c r="A42" i="18"/>
  <c r="AE42" i="18" s="1"/>
  <c r="H42" i="18"/>
  <c r="M42" i="18"/>
  <c r="R42" i="18"/>
  <c r="W42" i="18"/>
  <c r="AB42" i="18"/>
  <c r="A43" i="18"/>
  <c r="AE43" i="18" s="1"/>
  <c r="H43" i="18"/>
  <c r="M43" i="18"/>
  <c r="R43" i="18"/>
  <c r="W43" i="18"/>
  <c r="AB43" i="18"/>
  <c r="A44" i="18"/>
  <c r="AE44" i="18" s="1"/>
  <c r="H44" i="18"/>
  <c r="M44" i="18"/>
  <c r="R44" i="18"/>
  <c r="W44" i="18"/>
  <c r="AB44" i="18"/>
  <c r="A45" i="18"/>
  <c r="AE45" i="18" s="1"/>
  <c r="H45" i="18"/>
  <c r="M45" i="18"/>
  <c r="R45" i="18"/>
  <c r="W45" i="18"/>
  <c r="AB45" i="18"/>
  <c r="A46" i="18"/>
  <c r="AE46" i="18" s="1"/>
  <c r="H46" i="18"/>
  <c r="M46" i="18"/>
  <c r="R46" i="18"/>
  <c r="W46" i="18"/>
  <c r="AB46" i="18"/>
  <c r="A47" i="18"/>
  <c r="AE47" i="18" s="1"/>
  <c r="H47" i="18"/>
  <c r="M47" i="18"/>
  <c r="R47" i="18"/>
  <c r="W47" i="18"/>
  <c r="AB47" i="18"/>
  <c r="A48" i="18"/>
  <c r="AE48" i="18" s="1"/>
  <c r="H48" i="18"/>
  <c r="M48" i="18"/>
  <c r="R48" i="18"/>
  <c r="W48" i="18"/>
  <c r="AB48" i="18"/>
  <c r="A49" i="18"/>
  <c r="AE49" i="18" s="1"/>
  <c r="H49" i="18"/>
  <c r="M49" i="18"/>
  <c r="R49" i="18"/>
  <c r="W49" i="18"/>
  <c r="AB49" i="18"/>
  <c r="A50" i="18"/>
  <c r="AE50" i="18" s="1"/>
  <c r="H50" i="18"/>
  <c r="M50" i="18"/>
  <c r="R50" i="18"/>
  <c r="W50" i="18"/>
  <c r="AB50" i="18"/>
  <c r="A51" i="18"/>
  <c r="AE51" i="18" s="1"/>
  <c r="H51" i="18"/>
  <c r="M51" i="18"/>
  <c r="R51" i="18"/>
  <c r="W51" i="18"/>
  <c r="AB51" i="18"/>
  <c r="A52" i="18"/>
  <c r="AE52" i="18" s="1"/>
  <c r="H52" i="18"/>
  <c r="M52" i="18"/>
  <c r="R52" i="18"/>
  <c r="W52" i="18"/>
  <c r="AB52" i="18"/>
  <c r="A53" i="18"/>
  <c r="AE53" i="18" s="1"/>
  <c r="H53" i="18"/>
  <c r="M53" i="18"/>
  <c r="R53" i="18"/>
  <c r="W53" i="18"/>
  <c r="AB53" i="18"/>
  <c r="A54" i="18"/>
  <c r="AE54" i="18" s="1"/>
  <c r="H54" i="18"/>
  <c r="M54" i="18"/>
  <c r="R54" i="18"/>
  <c r="W54" i="18"/>
  <c r="AB54" i="18"/>
  <c r="A55" i="18"/>
  <c r="AE55" i="18" s="1"/>
  <c r="H55" i="18"/>
  <c r="M55" i="18"/>
  <c r="R55" i="18"/>
  <c r="W55" i="18"/>
  <c r="AB55" i="18"/>
  <c r="A56" i="18"/>
  <c r="AE56" i="18" s="1"/>
  <c r="H56" i="18"/>
  <c r="M56" i="18"/>
  <c r="R56" i="18"/>
  <c r="W56" i="18"/>
  <c r="AB56" i="18"/>
  <c r="A57" i="18"/>
  <c r="AE57" i="18" s="1"/>
  <c r="H57" i="18"/>
  <c r="M57" i="18"/>
  <c r="R57" i="18"/>
  <c r="W57" i="18"/>
  <c r="AB57" i="18"/>
  <c r="A58" i="18"/>
  <c r="AE58" i="18" s="1"/>
  <c r="H58" i="18"/>
  <c r="M58" i="18"/>
  <c r="R58" i="18"/>
  <c r="W58" i="18"/>
  <c r="AB58" i="18"/>
  <c r="C60" i="18"/>
  <c r="D60" i="18"/>
  <c r="G60" i="18"/>
  <c r="L60" i="18"/>
  <c r="Q60" i="18"/>
  <c r="V60" i="18"/>
  <c r="AA60" i="18"/>
  <c r="AD1" i="19"/>
  <c r="B9" i="19"/>
  <c r="H9" i="19"/>
  <c r="M9" i="19"/>
  <c r="W9" i="19"/>
  <c r="B10" i="19"/>
  <c r="H10" i="19"/>
  <c r="W10" i="19"/>
  <c r="B11" i="19"/>
  <c r="M11" i="19"/>
  <c r="W11" i="19"/>
  <c r="B12" i="19"/>
  <c r="H12" i="19"/>
  <c r="M12" i="19"/>
  <c r="B13" i="19"/>
  <c r="H13" i="19"/>
  <c r="M13" i="19"/>
  <c r="W13" i="19"/>
  <c r="B14" i="19"/>
  <c r="H14" i="19"/>
  <c r="M14" i="19"/>
  <c r="B15" i="19"/>
  <c r="H15" i="19"/>
  <c r="M15" i="19"/>
  <c r="W15" i="19"/>
  <c r="B16" i="19"/>
  <c r="H16" i="19"/>
  <c r="M16" i="19"/>
  <c r="W16" i="19"/>
  <c r="B17" i="19"/>
  <c r="H17" i="19"/>
  <c r="M17" i="19"/>
  <c r="W17" i="19"/>
  <c r="B18" i="19"/>
  <c r="H18" i="19"/>
  <c r="M18" i="19"/>
  <c r="W18" i="19"/>
  <c r="B19" i="19"/>
  <c r="H19" i="19"/>
  <c r="M19" i="19"/>
  <c r="A20" i="19"/>
  <c r="AE20" i="19" s="1"/>
  <c r="B20" i="19"/>
  <c r="H20" i="19"/>
  <c r="M20" i="19"/>
  <c r="R20" i="19"/>
  <c r="W20" i="19"/>
  <c r="AB20" i="19"/>
  <c r="A21" i="19"/>
  <c r="AE21" i="19" s="1"/>
  <c r="B21" i="19"/>
  <c r="H21" i="19"/>
  <c r="M21" i="19"/>
  <c r="R21" i="19"/>
  <c r="W21" i="19"/>
  <c r="AB21" i="19"/>
  <c r="A22" i="19"/>
  <c r="AE22" i="19" s="1"/>
  <c r="B22" i="19"/>
  <c r="H22" i="19"/>
  <c r="M22" i="19"/>
  <c r="R22" i="19"/>
  <c r="W22" i="19"/>
  <c r="AB22" i="19"/>
  <c r="A23" i="19"/>
  <c r="AE23" i="19" s="1"/>
  <c r="B23" i="19"/>
  <c r="H23" i="19"/>
  <c r="M23" i="19"/>
  <c r="R23" i="19"/>
  <c r="W23" i="19"/>
  <c r="AB23" i="19"/>
  <c r="A24" i="19"/>
  <c r="AE24" i="19" s="1"/>
  <c r="B24" i="19"/>
  <c r="H24" i="19"/>
  <c r="M24" i="19"/>
  <c r="R24" i="19"/>
  <c r="W24" i="19"/>
  <c r="AB24" i="19"/>
  <c r="A25" i="19"/>
  <c r="AE25" i="19" s="1"/>
  <c r="B25" i="19"/>
  <c r="H25" i="19"/>
  <c r="M25" i="19"/>
  <c r="R25" i="19"/>
  <c r="W25" i="19"/>
  <c r="AB25" i="19"/>
  <c r="A26" i="19"/>
  <c r="AE26" i="19" s="1"/>
  <c r="B26" i="19"/>
  <c r="H26" i="19"/>
  <c r="M26" i="19"/>
  <c r="R26" i="19"/>
  <c r="W26" i="19"/>
  <c r="AB26" i="19"/>
  <c r="A27" i="19"/>
  <c r="AE27" i="19" s="1"/>
  <c r="B27" i="19"/>
  <c r="H27" i="19"/>
  <c r="M27" i="19"/>
  <c r="R27" i="19"/>
  <c r="W27" i="19"/>
  <c r="AB27" i="19"/>
  <c r="A28" i="19"/>
  <c r="AE28" i="19" s="1"/>
  <c r="B28" i="19"/>
  <c r="H28" i="19"/>
  <c r="M28" i="19"/>
  <c r="R28" i="19"/>
  <c r="W28" i="19"/>
  <c r="AB28" i="19"/>
  <c r="A29" i="19"/>
  <c r="AE29" i="19" s="1"/>
  <c r="H29" i="19"/>
  <c r="M29" i="19"/>
  <c r="R29" i="19"/>
  <c r="W29" i="19"/>
  <c r="AB29" i="19"/>
  <c r="A30" i="19"/>
  <c r="AE30" i="19" s="1"/>
  <c r="H30" i="19"/>
  <c r="M30" i="19"/>
  <c r="R30" i="19"/>
  <c r="W30" i="19"/>
  <c r="AB30" i="19"/>
  <c r="A31" i="19"/>
  <c r="AE31" i="19" s="1"/>
  <c r="H31" i="19"/>
  <c r="M31" i="19"/>
  <c r="R31" i="19"/>
  <c r="W31" i="19"/>
  <c r="AB31" i="19"/>
  <c r="A32" i="19"/>
  <c r="AE32" i="19" s="1"/>
  <c r="H32" i="19"/>
  <c r="M32" i="19"/>
  <c r="R32" i="19"/>
  <c r="W32" i="19"/>
  <c r="AB32" i="19"/>
  <c r="A33" i="19"/>
  <c r="AE33" i="19" s="1"/>
  <c r="H33" i="19"/>
  <c r="M33" i="19"/>
  <c r="R33" i="19"/>
  <c r="W33" i="19"/>
  <c r="AB33" i="19"/>
  <c r="A34" i="19"/>
  <c r="AE34" i="19" s="1"/>
  <c r="H34" i="19"/>
  <c r="M34" i="19"/>
  <c r="R34" i="19"/>
  <c r="W34" i="19"/>
  <c r="AB34" i="19"/>
  <c r="A35" i="19"/>
  <c r="AE35" i="19" s="1"/>
  <c r="H35" i="19"/>
  <c r="M35" i="19"/>
  <c r="R35" i="19"/>
  <c r="W35" i="19"/>
  <c r="AB35" i="19"/>
  <c r="A36" i="19"/>
  <c r="AE36" i="19" s="1"/>
  <c r="H36" i="19"/>
  <c r="M36" i="19"/>
  <c r="R36" i="19"/>
  <c r="W36" i="19"/>
  <c r="AB36" i="19"/>
  <c r="A37" i="19"/>
  <c r="AE37" i="19" s="1"/>
  <c r="H37" i="19"/>
  <c r="M37" i="19"/>
  <c r="R37" i="19"/>
  <c r="W37" i="19"/>
  <c r="AB37" i="19"/>
  <c r="A38" i="19"/>
  <c r="AE38" i="19" s="1"/>
  <c r="H38" i="19"/>
  <c r="M38" i="19"/>
  <c r="R38" i="19"/>
  <c r="W38" i="19"/>
  <c r="AB38" i="19"/>
  <c r="A39" i="19"/>
  <c r="AE39" i="19" s="1"/>
  <c r="H39" i="19"/>
  <c r="M39" i="19"/>
  <c r="R39" i="19"/>
  <c r="W39" i="19"/>
  <c r="AB39" i="19"/>
  <c r="A40" i="19"/>
  <c r="AE40" i="19" s="1"/>
  <c r="H40" i="19"/>
  <c r="M40" i="19"/>
  <c r="R40" i="19"/>
  <c r="W40" i="19"/>
  <c r="AB40" i="19"/>
  <c r="A41" i="19"/>
  <c r="AE41" i="19" s="1"/>
  <c r="H41" i="19"/>
  <c r="M41" i="19"/>
  <c r="R41" i="19"/>
  <c r="W41" i="19"/>
  <c r="AB41" i="19"/>
  <c r="A42" i="19"/>
  <c r="AE42" i="19" s="1"/>
  <c r="H42" i="19"/>
  <c r="M42" i="19"/>
  <c r="R42" i="19"/>
  <c r="W42" i="19"/>
  <c r="AB42" i="19"/>
  <c r="A43" i="19"/>
  <c r="AE43" i="19" s="1"/>
  <c r="H43" i="19"/>
  <c r="M43" i="19"/>
  <c r="R43" i="19"/>
  <c r="W43" i="19"/>
  <c r="AB43" i="19"/>
  <c r="A44" i="19"/>
  <c r="AE44" i="19" s="1"/>
  <c r="H44" i="19"/>
  <c r="M44" i="19"/>
  <c r="R44" i="19"/>
  <c r="W44" i="19"/>
  <c r="AB44" i="19"/>
  <c r="A45" i="19"/>
  <c r="AE45" i="19" s="1"/>
  <c r="H45" i="19"/>
  <c r="M45" i="19"/>
  <c r="R45" i="19"/>
  <c r="W45" i="19"/>
  <c r="AB45" i="19"/>
  <c r="A46" i="19"/>
  <c r="AE46" i="19" s="1"/>
  <c r="H46" i="19"/>
  <c r="M46" i="19"/>
  <c r="R46" i="19"/>
  <c r="W46" i="19"/>
  <c r="AB46" i="19"/>
  <c r="A47" i="19"/>
  <c r="AE47" i="19" s="1"/>
  <c r="H47" i="19"/>
  <c r="M47" i="19"/>
  <c r="R47" i="19"/>
  <c r="W47" i="19"/>
  <c r="AB47" i="19"/>
  <c r="A48" i="19"/>
  <c r="AE48" i="19" s="1"/>
  <c r="H48" i="19"/>
  <c r="M48" i="19"/>
  <c r="R48" i="19"/>
  <c r="W48" i="19"/>
  <c r="AB48" i="19"/>
  <c r="A49" i="19"/>
  <c r="AE49" i="19" s="1"/>
  <c r="H49" i="19"/>
  <c r="M49" i="19"/>
  <c r="R49" i="19"/>
  <c r="W49" i="19"/>
  <c r="AB49" i="19"/>
  <c r="A50" i="19"/>
  <c r="AE50" i="19" s="1"/>
  <c r="H50" i="19"/>
  <c r="M50" i="19"/>
  <c r="R50" i="19"/>
  <c r="W50" i="19"/>
  <c r="AB50" i="19"/>
  <c r="A51" i="19"/>
  <c r="AE51" i="19" s="1"/>
  <c r="H51" i="19"/>
  <c r="M51" i="19"/>
  <c r="R51" i="19"/>
  <c r="W51" i="19"/>
  <c r="AB51" i="19"/>
  <c r="A52" i="19"/>
  <c r="AE52" i="19" s="1"/>
  <c r="H52" i="19"/>
  <c r="M52" i="19"/>
  <c r="R52" i="19"/>
  <c r="W52" i="19"/>
  <c r="AB52" i="19"/>
  <c r="A53" i="19"/>
  <c r="AE53" i="19" s="1"/>
  <c r="H53" i="19"/>
  <c r="M53" i="19"/>
  <c r="R53" i="19"/>
  <c r="W53" i="19"/>
  <c r="AB53" i="19"/>
  <c r="A54" i="19"/>
  <c r="AE54" i="19" s="1"/>
  <c r="H54" i="19"/>
  <c r="M54" i="19"/>
  <c r="R54" i="19"/>
  <c r="W54" i="19"/>
  <c r="AB54" i="19"/>
  <c r="A55" i="19"/>
  <c r="AE55" i="19" s="1"/>
  <c r="H55" i="19"/>
  <c r="M55" i="19"/>
  <c r="R55" i="19"/>
  <c r="W55" i="19"/>
  <c r="AB55" i="19"/>
  <c r="A56" i="19"/>
  <c r="AE56" i="19" s="1"/>
  <c r="H56" i="19"/>
  <c r="M56" i="19"/>
  <c r="R56" i="19"/>
  <c r="W56" i="19"/>
  <c r="AB56" i="19"/>
  <c r="A57" i="19"/>
  <c r="AE57" i="19" s="1"/>
  <c r="H57" i="19"/>
  <c r="M57" i="19"/>
  <c r="R57" i="19"/>
  <c r="W57" i="19"/>
  <c r="AB57" i="19"/>
  <c r="A58" i="19"/>
  <c r="AE58" i="19" s="1"/>
  <c r="H58" i="19"/>
  <c r="M58" i="19"/>
  <c r="R58" i="19"/>
  <c r="W58" i="19"/>
  <c r="AB58" i="19"/>
  <c r="C60" i="19"/>
  <c r="D60" i="19"/>
  <c r="G60" i="19"/>
  <c r="L60" i="19"/>
  <c r="Q60" i="19"/>
  <c r="V60" i="19"/>
  <c r="AA60" i="19"/>
  <c r="AD1" i="20"/>
  <c r="B9" i="20"/>
  <c r="H9" i="20"/>
  <c r="M9" i="20"/>
  <c r="R9" i="20"/>
  <c r="W9" i="20"/>
  <c r="AB9" i="20"/>
  <c r="B10" i="20"/>
  <c r="H10" i="20"/>
  <c r="M10" i="20"/>
  <c r="R10" i="20"/>
  <c r="W10" i="20"/>
  <c r="AB10" i="20"/>
  <c r="B11" i="20"/>
  <c r="H11" i="20"/>
  <c r="M11" i="20"/>
  <c r="R11" i="20"/>
  <c r="W11" i="20"/>
  <c r="AB11" i="20"/>
  <c r="B12" i="20"/>
  <c r="H12" i="20"/>
  <c r="M12" i="20"/>
  <c r="R12" i="20"/>
  <c r="W12" i="20"/>
  <c r="AB12" i="20"/>
  <c r="B13" i="20"/>
  <c r="H13" i="20"/>
  <c r="W13" i="20"/>
  <c r="B14" i="20"/>
  <c r="M14" i="20"/>
  <c r="AB14" i="20"/>
  <c r="B15" i="20"/>
  <c r="H15" i="20"/>
  <c r="M15" i="20"/>
  <c r="R15" i="20"/>
  <c r="W15" i="20"/>
  <c r="AB15" i="20"/>
  <c r="B16" i="20"/>
  <c r="H16" i="20"/>
  <c r="M16" i="20"/>
  <c r="R16" i="20"/>
  <c r="W16" i="20"/>
  <c r="AB16" i="20"/>
  <c r="A17" i="20"/>
  <c r="AE17" i="20" s="1"/>
  <c r="B17" i="20"/>
  <c r="H17" i="20"/>
  <c r="M17" i="20"/>
  <c r="R17" i="20"/>
  <c r="W17" i="20"/>
  <c r="AB17" i="20"/>
  <c r="A18" i="20"/>
  <c r="AE18" i="20" s="1"/>
  <c r="B18" i="20"/>
  <c r="H18" i="20"/>
  <c r="M18" i="20"/>
  <c r="R18" i="20"/>
  <c r="W18" i="20"/>
  <c r="AB18" i="20"/>
  <c r="A19" i="20"/>
  <c r="AE19" i="20" s="1"/>
  <c r="B19" i="20"/>
  <c r="H19" i="20"/>
  <c r="M19" i="20"/>
  <c r="R19" i="20"/>
  <c r="W19" i="20"/>
  <c r="AB19" i="20"/>
  <c r="A20" i="20"/>
  <c r="AE20" i="20" s="1"/>
  <c r="B20" i="20"/>
  <c r="H20" i="20"/>
  <c r="M20" i="20"/>
  <c r="R20" i="20"/>
  <c r="W20" i="20"/>
  <c r="AB20" i="20"/>
  <c r="A21" i="20"/>
  <c r="AE21" i="20" s="1"/>
  <c r="B21" i="20"/>
  <c r="H21" i="20"/>
  <c r="M21" i="20"/>
  <c r="R21" i="20"/>
  <c r="W21" i="20"/>
  <c r="AB21" i="20"/>
  <c r="A22" i="20"/>
  <c r="AE22" i="20" s="1"/>
  <c r="B22" i="20"/>
  <c r="H22" i="20"/>
  <c r="M22" i="20"/>
  <c r="R22" i="20"/>
  <c r="W22" i="20"/>
  <c r="AB22" i="20"/>
  <c r="A23" i="20"/>
  <c r="AE23" i="20" s="1"/>
  <c r="B23" i="20"/>
  <c r="H23" i="20"/>
  <c r="M23" i="20"/>
  <c r="R23" i="20"/>
  <c r="W23" i="20"/>
  <c r="AB23" i="20"/>
  <c r="A24" i="20"/>
  <c r="AE24" i="20" s="1"/>
  <c r="B24" i="20"/>
  <c r="H24" i="20"/>
  <c r="M24" i="20"/>
  <c r="R24" i="20"/>
  <c r="W24" i="20"/>
  <c r="AB24" i="20"/>
  <c r="A25" i="20"/>
  <c r="AE25" i="20" s="1"/>
  <c r="B25" i="20"/>
  <c r="H25" i="20"/>
  <c r="M25" i="20"/>
  <c r="R25" i="20"/>
  <c r="W25" i="20"/>
  <c r="AB25" i="20"/>
  <c r="A26" i="20"/>
  <c r="AE26" i="20" s="1"/>
  <c r="B26" i="20"/>
  <c r="H26" i="20"/>
  <c r="M26" i="20"/>
  <c r="R26" i="20"/>
  <c r="W26" i="20"/>
  <c r="AB26" i="20"/>
  <c r="A27" i="20"/>
  <c r="AE27" i="20" s="1"/>
  <c r="B27" i="20"/>
  <c r="H27" i="20"/>
  <c r="M27" i="20"/>
  <c r="R27" i="20"/>
  <c r="W27" i="20"/>
  <c r="AB27" i="20"/>
  <c r="A28" i="20"/>
  <c r="AE28" i="20" s="1"/>
  <c r="B28" i="20"/>
  <c r="H28" i="20"/>
  <c r="M28" i="20"/>
  <c r="R28" i="20"/>
  <c r="W28" i="20"/>
  <c r="AB28" i="20"/>
  <c r="A29" i="20"/>
  <c r="AE29" i="20" s="1"/>
  <c r="H29" i="20"/>
  <c r="M29" i="20"/>
  <c r="R29" i="20"/>
  <c r="W29" i="20"/>
  <c r="AB29" i="20"/>
  <c r="A30" i="20"/>
  <c r="AE30" i="20" s="1"/>
  <c r="H30" i="20"/>
  <c r="M30" i="20"/>
  <c r="R30" i="20"/>
  <c r="W30" i="20"/>
  <c r="AB30" i="20"/>
  <c r="A31" i="20"/>
  <c r="AE31" i="20" s="1"/>
  <c r="H31" i="20"/>
  <c r="M31" i="20"/>
  <c r="R31" i="20"/>
  <c r="W31" i="20"/>
  <c r="AB31" i="20"/>
  <c r="A32" i="20"/>
  <c r="AE32" i="20" s="1"/>
  <c r="H32" i="20"/>
  <c r="M32" i="20"/>
  <c r="R32" i="20"/>
  <c r="W32" i="20"/>
  <c r="AB32" i="20"/>
  <c r="A33" i="20"/>
  <c r="AE33" i="20" s="1"/>
  <c r="H33" i="20"/>
  <c r="M33" i="20"/>
  <c r="R33" i="20"/>
  <c r="W33" i="20"/>
  <c r="AB33" i="20"/>
  <c r="A34" i="20"/>
  <c r="AE34" i="20" s="1"/>
  <c r="H34" i="20"/>
  <c r="M34" i="20"/>
  <c r="R34" i="20"/>
  <c r="W34" i="20"/>
  <c r="AB34" i="20"/>
  <c r="A35" i="20"/>
  <c r="AE35" i="20" s="1"/>
  <c r="H35" i="20"/>
  <c r="M35" i="20"/>
  <c r="R35" i="20"/>
  <c r="W35" i="20"/>
  <c r="AB35" i="20"/>
  <c r="A36" i="20"/>
  <c r="AE36" i="20" s="1"/>
  <c r="H36" i="20"/>
  <c r="M36" i="20"/>
  <c r="R36" i="20"/>
  <c r="W36" i="20"/>
  <c r="AB36" i="20"/>
  <c r="A37" i="20"/>
  <c r="AE37" i="20" s="1"/>
  <c r="H37" i="20"/>
  <c r="M37" i="20"/>
  <c r="R37" i="20"/>
  <c r="W37" i="20"/>
  <c r="AB37" i="20"/>
  <c r="A38" i="20"/>
  <c r="AE38" i="20" s="1"/>
  <c r="H38" i="20"/>
  <c r="M38" i="20"/>
  <c r="R38" i="20"/>
  <c r="W38" i="20"/>
  <c r="AB38" i="20"/>
  <c r="A39" i="20"/>
  <c r="AE39" i="20" s="1"/>
  <c r="H39" i="20"/>
  <c r="M39" i="20"/>
  <c r="R39" i="20"/>
  <c r="W39" i="20"/>
  <c r="AB39" i="20"/>
  <c r="A40" i="20"/>
  <c r="H40" i="20"/>
  <c r="M40" i="20"/>
  <c r="R40" i="20"/>
  <c r="W40" i="20"/>
  <c r="AB40" i="20"/>
  <c r="AE40" i="20"/>
  <c r="A41" i="20"/>
  <c r="AE41" i="20" s="1"/>
  <c r="H41" i="20"/>
  <c r="M41" i="20"/>
  <c r="R41" i="20"/>
  <c r="W41" i="20"/>
  <c r="AB41" i="20"/>
  <c r="A42" i="20"/>
  <c r="AE42" i="20" s="1"/>
  <c r="H42" i="20"/>
  <c r="M42" i="20"/>
  <c r="R42" i="20"/>
  <c r="W42" i="20"/>
  <c r="AB42" i="20"/>
  <c r="A43" i="20"/>
  <c r="AE43" i="20" s="1"/>
  <c r="H43" i="20"/>
  <c r="M43" i="20"/>
  <c r="R43" i="20"/>
  <c r="W43" i="20"/>
  <c r="AB43" i="20"/>
  <c r="A44" i="20"/>
  <c r="AE44" i="20" s="1"/>
  <c r="H44" i="20"/>
  <c r="M44" i="20"/>
  <c r="R44" i="20"/>
  <c r="W44" i="20"/>
  <c r="AB44" i="20"/>
  <c r="A45" i="20"/>
  <c r="AE45" i="20" s="1"/>
  <c r="H45" i="20"/>
  <c r="M45" i="20"/>
  <c r="R45" i="20"/>
  <c r="W45" i="20"/>
  <c r="AB45" i="20"/>
  <c r="A46" i="20"/>
  <c r="AE46" i="20" s="1"/>
  <c r="H46" i="20"/>
  <c r="M46" i="20"/>
  <c r="R46" i="20"/>
  <c r="W46" i="20"/>
  <c r="AB46" i="20"/>
  <c r="A47" i="20"/>
  <c r="AE47" i="20" s="1"/>
  <c r="H47" i="20"/>
  <c r="M47" i="20"/>
  <c r="R47" i="20"/>
  <c r="W47" i="20"/>
  <c r="AB47" i="20"/>
  <c r="A48" i="20"/>
  <c r="AE48" i="20" s="1"/>
  <c r="H48" i="20"/>
  <c r="M48" i="20"/>
  <c r="R48" i="20"/>
  <c r="W48" i="20"/>
  <c r="AB48" i="20"/>
  <c r="A49" i="20"/>
  <c r="AE49" i="20" s="1"/>
  <c r="H49" i="20"/>
  <c r="M49" i="20"/>
  <c r="R49" i="20"/>
  <c r="W49" i="20"/>
  <c r="AB49" i="20"/>
  <c r="A50" i="20"/>
  <c r="AE50" i="20" s="1"/>
  <c r="H50" i="20"/>
  <c r="M50" i="20"/>
  <c r="R50" i="20"/>
  <c r="W50" i="20"/>
  <c r="AB50" i="20"/>
  <c r="A51" i="20"/>
  <c r="AE51" i="20" s="1"/>
  <c r="H51" i="20"/>
  <c r="M51" i="20"/>
  <c r="R51" i="20"/>
  <c r="W51" i="20"/>
  <c r="AB51" i="20"/>
  <c r="A52" i="20"/>
  <c r="AE52" i="20" s="1"/>
  <c r="H52" i="20"/>
  <c r="M52" i="20"/>
  <c r="R52" i="20"/>
  <c r="W52" i="20"/>
  <c r="AB52" i="20"/>
  <c r="A53" i="20"/>
  <c r="AE53" i="20" s="1"/>
  <c r="H53" i="20"/>
  <c r="M53" i="20"/>
  <c r="R53" i="20"/>
  <c r="W53" i="20"/>
  <c r="AB53" i="20"/>
  <c r="A54" i="20"/>
  <c r="AE54" i="20" s="1"/>
  <c r="H54" i="20"/>
  <c r="M54" i="20"/>
  <c r="R54" i="20"/>
  <c r="W54" i="20"/>
  <c r="AB54" i="20"/>
  <c r="A55" i="20"/>
  <c r="AE55" i="20" s="1"/>
  <c r="H55" i="20"/>
  <c r="M55" i="20"/>
  <c r="R55" i="20"/>
  <c r="W55" i="20"/>
  <c r="AB55" i="20"/>
  <c r="A56" i="20"/>
  <c r="AE56" i="20" s="1"/>
  <c r="H56" i="20"/>
  <c r="M56" i="20"/>
  <c r="R56" i="20"/>
  <c r="W56" i="20"/>
  <c r="AB56" i="20"/>
  <c r="A57" i="20"/>
  <c r="AE57" i="20" s="1"/>
  <c r="H57" i="20"/>
  <c r="M57" i="20"/>
  <c r="R57" i="20"/>
  <c r="W57" i="20"/>
  <c r="AB57" i="20"/>
  <c r="A58" i="20"/>
  <c r="AE58" i="20" s="1"/>
  <c r="H58" i="20"/>
  <c r="M58" i="20"/>
  <c r="R58" i="20"/>
  <c r="W58" i="20"/>
  <c r="AB58" i="20"/>
  <c r="C60" i="20"/>
  <c r="D60" i="20"/>
  <c r="G60" i="20"/>
  <c r="L60" i="20"/>
  <c r="Q60" i="20"/>
  <c r="V60" i="20"/>
  <c r="AA60" i="20"/>
  <c r="AD1" i="21"/>
  <c r="B9" i="21"/>
  <c r="H9" i="21"/>
  <c r="M9" i="21"/>
  <c r="R9" i="21"/>
  <c r="W9" i="21"/>
  <c r="AB9" i="21"/>
  <c r="B10" i="21"/>
  <c r="H10" i="21"/>
  <c r="AB10" i="21"/>
  <c r="B11" i="21"/>
  <c r="H11" i="21"/>
  <c r="W11" i="21"/>
  <c r="B12" i="21"/>
  <c r="M12" i="21"/>
  <c r="W12" i="21"/>
  <c r="B13" i="21"/>
  <c r="R13" i="21"/>
  <c r="W13" i="21"/>
  <c r="AB13" i="21"/>
  <c r="B14" i="21"/>
  <c r="H14" i="21"/>
  <c r="M14" i="21"/>
  <c r="R14" i="21"/>
  <c r="W14" i="21"/>
  <c r="AB14" i="21"/>
  <c r="B15" i="21"/>
  <c r="H15" i="21"/>
  <c r="W15" i="21"/>
  <c r="B16" i="21"/>
  <c r="M16" i="21"/>
  <c r="W16" i="21"/>
  <c r="A17" i="21"/>
  <c r="AE17" i="21" s="1"/>
  <c r="B17" i="21"/>
  <c r="H17" i="21"/>
  <c r="M17" i="21"/>
  <c r="R17" i="21"/>
  <c r="W17" i="21"/>
  <c r="AB17" i="21"/>
  <c r="A18" i="21"/>
  <c r="AE18" i="21" s="1"/>
  <c r="B18" i="21"/>
  <c r="H18" i="21"/>
  <c r="M18" i="21"/>
  <c r="R18" i="21"/>
  <c r="W18" i="21"/>
  <c r="AB18" i="21"/>
  <c r="A19" i="21"/>
  <c r="AE19" i="21" s="1"/>
  <c r="B19" i="21"/>
  <c r="H19" i="21"/>
  <c r="M19" i="21"/>
  <c r="R19" i="21"/>
  <c r="W19" i="21"/>
  <c r="AB19" i="21"/>
  <c r="A20" i="21"/>
  <c r="AE20" i="21" s="1"/>
  <c r="B20" i="21"/>
  <c r="H20" i="21"/>
  <c r="M20" i="21"/>
  <c r="R20" i="21"/>
  <c r="W20" i="21"/>
  <c r="AB20" i="21"/>
  <c r="A21" i="21"/>
  <c r="AE21" i="21" s="1"/>
  <c r="B21" i="21"/>
  <c r="H21" i="21"/>
  <c r="M21" i="21"/>
  <c r="R21" i="21"/>
  <c r="W21" i="21"/>
  <c r="AB21" i="21"/>
  <c r="A22" i="21"/>
  <c r="AE22" i="21" s="1"/>
  <c r="B22" i="21"/>
  <c r="H22" i="21"/>
  <c r="M22" i="21"/>
  <c r="R22" i="21"/>
  <c r="W22" i="21"/>
  <c r="AB22" i="21"/>
  <c r="A23" i="21"/>
  <c r="AE23" i="21" s="1"/>
  <c r="B23" i="21"/>
  <c r="H23" i="21"/>
  <c r="M23" i="21"/>
  <c r="R23" i="21"/>
  <c r="W23" i="21"/>
  <c r="AB23" i="21"/>
  <c r="A24" i="21"/>
  <c r="AE24" i="21" s="1"/>
  <c r="B24" i="21"/>
  <c r="H24" i="21"/>
  <c r="M24" i="21"/>
  <c r="R24" i="21"/>
  <c r="W24" i="21"/>
  <c r="AB24" i="21"/>
  <c r="A25" i="21"/>
  <c r="AE25" i="21" s="1"/>
  <c r="B25" i="21"/>
  <c r="H25" i="21"/>
  <c r="M25" i="21"/>
  <c r="R25" i="21"/>
  <c r="W25" i="21"/>
  <c r="AB25" i="21"/>
  <c r="A26" i="21"/>
  <c r="AE26" i="21" s="1"/>
  <c r="B26" i="21"/>
  <c r="H26" i="21"/>
  <c r="M26" i="21"/>
  <c r="R26" i="21"/>
  <c r="W26" i="21"/>
  <c r="AB26" i="21"/>
  <c r="A27" i="21"/>
  <c r="AE27" i="21" s="1"/>
  <c r="B27" i="21"/>
  <c r="H27" i="21"/>
  <c r="M27" i="21"/>
  <c r="R27" i="21"/>
  <c r="W27" i="21"/>
  <c r="AB27" i="21"/>
  <c r="A28" i="21"/>
  <c r="AE28" i="21" s="1"/>
  <c r="B28" i="21"/>
  <c r="H28" i="21"/>
  <c r="M28" i="21"/>
  <c r="R28" i="21"/>
  <c r="W28" i="21"/>
  <c r="AB28" i="21"/>
  <c r="A29" i="21"/>
  <c r="AE29" i="21" s="1"/>
  <c r="H29" i="21"/>
  <c r="M29" i="21"/>
  <c r="R29" i="21"/>
  <c r="W29" i="21"/>
  <c r="AB29" i="21"/>
  <c r="A30" i="21"/>
  <c r="AE30" i="21" s="1"/>
  <c r="H30" i="21"/>
  <c r="M30" i="21"/>
  <c r="R30" i="21"/>
  <c r="W30" i="21"/>
  <c r="AB30" i="21"/>
  <c r="A31" i="21"/>
  <c r="AE31" i="21" s="1"/>
  <c r="H31" i="21"/>
  <c r="M31" i="21"/>
  <c r="R31" i="21"/>
  <c r="W31" i="21"/>
  <c r="AB31" i="21"/>
  <c r="A32" i="21"/>
  <c r="AE32" i="21" s="1"/>
  <c r="H32" i="21"/>
  <c r="M32" i="21"/>
  <c r="R32" i="21"/>
  <c r="W32" i="21"/>
  <c r="AB32" i="21"/>
  <c r="A33" i="21"/>
  <c r="AE33" i="21" s="1"/>
  <c r="H33" i="21"/>
  <c r="M33" i="21"/>
  <c r="R33" i="21"/>
  <c r="W33" i="21"/>
  <c r="AB33" i="21"/>
  <c r="A34" i="21"/>
  <c r="AE34" i="21" s="1"/>
  <c r="H34" i="21"/>
  <c r="M34" i="21"/>
  <c r="R34" i="21"/>
  <c r="W34" i="21"/>
  <c r="AB34" i="21"/>
  <c r="A35" i="21"/>
  <c r="AE35" i="21" s="1"/>
  <c r="H35" i="21"/>
  <c r="M35" i="21"/>
  <c r="R35" i="21"/>
  <c r="W35" i="21"/>
  <c r="AB35" i="21"/>
  <c r="A36" i="21"/>
  <c r="AE36" i="21" s="1"/>
  <c r="H36" i="21"/>
  <c r="M36" i="21"/>
  <c r="R36" i="21"/>
  <c r="W36" i="21"/>
  <c r="AB36" i="21"/>
  <c r="A37" i="21"/>
  <c r="AE37" i="21" s="1"/>
  <c r="H37" i="21"/>
  <c r="M37" i="21"/>
  <c r="R37" i="21"/>
  <c r="W37" i="21"/>
  <c r="AB37" i="21"/>
  <c r="A38" i="21"/>
  <c r="AE38" i="21" s="1"/>
  <c r="H38" i="21"/>
  <c r="M38" i="21"/>
  <c r="R38" i="21"/>
  <c r="W38" i="21"/>
  <c r="AB38" i="21"/>
  <c r="A39" i="21"/>
  <c r="AE39" i="21" s="1"/>
  <c r="H39" i="21"/>
  <c r="M39" i="21"/>
  <c r="R39" i="21"/>
  <c r="W39" i="21"/>
  <c r="AB39" i="21"/>
  <c r="A40" i="21"/>
  <c r="AE40" i="21" s="1"/>
  <c r="H40" i="21"/>
  <c r="M40" i="21"/>
  <c r="R40" i="21"/>
  <c r="W40" i="21"/>
  <c r="AB40" i="21"/>
  <c r="A41" i="21"/>
  <c r="AE41" i="21" s="1"/>
  <c r="H41" i="21"/>
  <c r="M41" i="21"/>
  <c r="R41" i="21"/>
  <c r="W41" i="21"/>
  <c r="AB41" i="21"/>
  <c r="A42" i="21"/>
  <c r="AE42" i="21" s="1"/>
  <c r="H42" i="21"/>
  <c r="M42" i="21"/>
  <c r="R42" i="21"/>
  <c r="W42" i="21"/>
  <c r="AB42" i="21"/>
  <c r="A43" i="21"/>
  <c r="AE43" i="21" s="1"/>
  <c r="H43" i="21"/>
  <c r="M43" i="21"/>
  <c r="R43" i="21"/>
  <c r="W43" i="21"/>
  <c r="AB43" i="21"/>
  <c r="A44" i="21"/>
  <c r="AE44" i="21" s="1"/>
  <c r="H44" i="21"/>
  <c r="M44" i="21"/>
  <c r="R44" i="21"/>
  <c r="W44" i="21"/>
  <c r="AB44" i="21"/>
  <c r="A45" i="21"/>
  <c r="AE45" i="21" s="1"/>
  <c r="H45" i="21"/>
  <c r="M45" i="21"/>
  <c r="R45" i="21"/>
  <c r="W45" i="21"/>
  <c r="AB45" i="21"/>
  <c r="A46" i="21"/>
  <c r="AE46" i="21" s="1"/>
  <c r="H46" i="21"/>
  <c r="M46" i="21"/>
  <c r="R46" i="21"/>
  <c r="W46" i="21"/>
  <c r="AB46" i="21"/>
  <c r="A47" i="21"/>
  <c r="AE47" i="21" s="1"/>
  <c r="H47" i="21"/>
  <c r="M47" i="21"/>
  <c r="R47" i="21"/>
  <c r="W47" i="21"/>
  <c r="AB47" i="21"/>
  <c r="A48" i="21"/>
  <c r="AE48" i="21" s="1"/>
  <c r="H48" i="21"/>
  <c r="M48" i="21"/>
  <c r="R48" i="21"/>
  <c r="W48" i="21"/>
  <c r="AB48" i="21"/>
  <c r="A49" i="21"/>
  <c r="AE49" i="21" s="1"/>
  <c r="H49" i="21"/>
  <c r="M49" i="21"/>
  <c r="R49" i="21"/>
  <c r="W49" i="21"/>
  <c r="AB49" i="21"/>
  <c r="A50" i="21"/>
  <c r="AE50" i="21" s="1"/>
  <c r="H50" i="21"/>
  <c r="M50" i="21"/>
  <c r="R50" i="21"/>
  <c r="W50" i="21"/>
  <c r="AB50" i="21"/>
  <c r="A51" i="21"/>
  <c r="AE51" i="21" s="1"/>
  <c r="H51" i="21"/>
  <c r="M51" i="21"/>
  <c r="R51" i="21"/>
  <c r="W51" i="21"/>
  <c r="AB51" i="21"/>
  <c r="A52" i="21"/>
  <c r="AE52" i="21" s="1"/>
  <c r="H52" i="21"/>
  <c r="M52" i="21"/>
  <c r="R52" i="21"/>
  <c r="W52" i="21"/>
  <c r="AB52" i="21"/>
  <c r="A53" i="21"/>
  <c r="AE53" i="21" s="1"/>
  <c r="H53" i="21"/>
  <c r="M53" i="21"/>
  <c r="R53" i="21"/>
  <c r="W53" i="21"/>
  <c r="AB53" i="21"/>
  <c r="A54" i="21"/>
  <c r="AE54" i="21" s="1"/>
  <c r="H54" i="21"/>
  <c r="M54" i="21"/>
  <c r="R54" i="21"/>
  <c r="W54" i="21"/>
  <c r="AB54" i="21"/>
  <c r="A55" i="21"/>
  <c r="AE55" i="21" s="1"/>
  <c r="H55" i="21"/>
  <c r="M55" i="21"/>
  <c r="R55" i="21"/>
  <c r="W55" i="21"/>
  <c r="AB55" i="21"/>
  <c r="A56" i="21"/>
  <c r="AE56" i="21" s="1"/>
  <c r="H56" i="21"/>
  <c r="M56" i="21"/>
  <c r="R56" i="21"/>
  <c r="W56" i="21"/>
  <c r="AB56" i="21"/>
  <c r="A57" i="21"/>
  <c r="AE57" i="21" s="1"/>
  <c r="H57" i="21"/>
  <c r="M57" i="21"/>
  <c r="R57" i="21"/>
  <c r="W57" i="21"/>
  <c r="AB57" i="21"/>
  <c r="A58" i="21"/>
  <c r="AE58" i="21" s="1"/>
  <c r="H58" i="21"/>
  <c r="M58" i="21"/>
  <c r="R58" i="21"/>
  <c r="W58" i="21"/>
  <c r="AB58" i="21"/>
  <c r="C60" i="21"/>
  <c r="D60" i="21"/>
  <c r="G60" i="21"/>
  <c r="L60" i="21"/>
  <c r="Q60" i="21"/>
  <c r="V60" i="21"/>
  <c r="AA60" i="21"/>
  <c r="Q1" i="22"/>
  <c r="EJ38" i="2" s="1"/>
  <c r="D157" i="2" s="1"/>
  <c r="CS157" i="2" s="1"/>
  <c r="AD1" i="22"/>
  <c r="B9" i="22"/>
  <c r="H9" i="22"/>
  <c r="M9" i="22"/>
  <c r="W9" i="22"/>
  <c r="B10" i="22"/>
  <c r="H10" i="22"/>
  <c r="W10" i="22"/>
  <c r="B11" i="22"/>
  <c r="H11" i="22"/>
  <c r="M11" i="22"/>
  <c r="W11" i="22"/>
  <c r="B12" i="22"/>
  <c r="H12" i="22"/>
  <c r="M12" i="22"/>
  <c r="W12" i="22"/>
  <c r="B13" i="22"/>
  <c r="H13" i="22"/>
  <c r="M13" i="22"/>
  <c r="W13" i="22"/>
  <c r="B14" i="22"/>
  <c r="M14" i="22"/>
  <c r="W14" i="22"/>
  <c r="B15" i="22"/>
  <c r="H15" i="22"/>
  <c r="M15" i="22"/>
  <c r="A16" i="22"/>
  <c r="AE16" i="22" s="1"/>
  <c r="B16" i="22"/>
  <c r="H16" i="22"/>
  <c r="M16" i="22"/>
  <c r="R16" i="22"/>
  <c r="W16" i="22"/>
  <c r="AB16" i="22"/>
  <c r="A17" i="22"/>
  <c r="AE17" i="22" s="1"/>
  <c r="B17" i="22"/>
  <c r="H17" i="22"/>
  <c r="M17" i="22"/>
  <c r="R17" i="22"/>
  <c r="W17" i="22"/>
  <c r="AB17" i="22"/>
  <c r="A18" i="22"/>
  <c r="AE18" i="22" s="1"/>
  <c r="B18" i="22"/>
  <c r="H18" i="22"/>
  <c r="M18" i="22"/>
  <c r="R18" i="22"/>
  <c r="W18" i="22"/>
  <c r="AB18" i="22"/>
  <c r="A19" i="22"/>
  <c r="AE19" i="22" s="1"/>
  <c r="B19" i="22"/>
  <c r="H19" i="22"/>
  <c r="M19" i="22"/>
  <c r="R19" i="22"/>
  <c r="W19" i="22"/>
  <c r="AB19" i="22"/>
  <c r="A20" i="22"/>
  <c r="AE20" i="22" s="1"/>
  <c r="B20" i="22"/>
  <c r="H20" i="22"/>
  <c r="M20" i="22"/>
  <c r="R20" i="22"/>
  <c r="W20" i="22"/>
  <c r="AB20" i="22"/>
  <c r="A21" i="22"/>
  <c r="AE21" i="22" s="1"/>
  <c r="B21" i="22"/>
  <c r="H21" i="22"/>
  <c r="M21" i="22"/>
  <c r="R21" i="22"/>
  <c r="W21" i="22"/>
  <c r="AB21" i="22"/>
  <c r="A22" i="22"/>
  <c r="AE22" i="22" s="1"/>
  <c r="B22" i="22"/>
  <c r="H22" i="22"/>
  <c r="M22" i="22"/>
  <c r="R22" i="22"/>
  <c r="W22" i="22"/>
  <c r="AB22" i="22"/>
  <c r="A23" i="22"/>
  <c r="AE23" i="22" s="1"/>
  <c r="B23" i="22"/>
  <c r="H23" i="22"/>
  <c r="M23" i="22"/>
  <c r="R23" i="22"/>
  <c r="W23" i="22"/>
  <c r="AB23" i="22"/>
  <c r="A24" i="22"/>
  <c r="AE24" i="22" s="1"/>
  <c r="B24" i="22"/>
  <c r="H24" i="22"/>
  <c r="M24" i="22"/>
  <c r="R24" i="22"/>
  <c r="W24" i="22"/>
  <c r="AB24" i="22"/>
  <c r="A25" i="22"/>
  <c r="AE25" i="22" s="1"/>
  <c r="B25" i="22"/>
  <c r="H25" i="22"/>
  <c r="M25" i="22"/>
  <c r="R25" i="22"/>
  <c r="W25" i="22"/>
  <c r="AB25" i="22"/>
  <c r="A26" i="22"/>
  <c r="AE26" i="22" s="1"/>
  <c r="B26" i="22"/>
  <c r="H26" i="22"/>
  <c r="M26" i="22"/>
  <c r="R26" i="22"/>
  <c r="W26" i="22"/>
  <c r="AB26" i="22"/>
  <c r="A27" i="22"/>
  <c r="AE27" i="22" s="1"/>
  <c r="B27" i="22"/>
  <c r="H27" i="22"/>
  <c r="M27" i="22"/>
  <c r="R27" i="22"/>
  <c r="W27" i="22"/>
  <c r="AB27" i="22"/>
  <c r="A28" i="22"/>
  <c r="AE28" i="22" s="1"/>
  <c r="B28" i="22"/>
  <c r="H28" i="22"/>
  <c r="M28" i="22"/>
  <c r="R28" i="22"/>
  <c r="W28" i="22"/>
  <c r="AB28" i="22"/>
  <c r="A29" i="22"/>
  <c r="AE29" i="22" s="1"/>
  <c r="H29" i="22"/>
  <c r="M29" i="22"/>
  <c r="R29" i="22"/>
  <c r="W29" i="22"/>
  <c r="AB29" i="22"/>
  <c r="A30" i="22"/>
  <c r="AE30" i="22" s="1"/>
  <c r="H30" i="22"/>
  <c r="M30" i="22"/>
  <c r="R30" i="22"/>
  <c r="W30" i="22"/>
  <c r="AB30" i="22"/>
  <c r="A31" i="22"/>
  <c r="AE31" i="22" s="1"/>
  <c r="H31" i="22"/>
  <c r="M31" i="22"/>
  <c r="R31" i="22"/>
  <c r="W31" i="22"/>
  <c r="AB31" i="22"/>
  <c r="A32" i="22"/>
  <c r="AE32" i="22" s="1"/>
  <c r="H32" i="22"/>
  <c r="M32" i="22"/>
  <c r="R32" i="22"/>
  <c r="W32" i="22"/>
  <c r="AB32" i="22"/>
  <c r="A33" i="22"/>
  <c r="AE33" i="22" s="1"/>
  <c r="H33" i="22"/>
  <c r="M33" i="22"/>
  <c r="R33" i="22"/>
  <c r="W33" i="22"/>
  <c r="AB33" i="22"/>
  <c r="A34" i="22"/>
  <c r="AE34" i="22" s="1"/>
  <c r="H34" i="22"/>
  <c r="M34" i="22"/>
  <c r="R34" i="22"/>
  <c r="W34" i="22"/>
  <c r="AB34" i="22"/>
  <c r="A35" i="22"/>
  <c r="AE35" i="22" s="1"/>
  <c r="H35" i="22"/>
  <c r="M35" i="22"/>
  <c r="R35" i="22"/>
  <c r="W35" i="22"/>
  <c r="AB35" i="22"/>
  <c r="A36" i="22"/>
  <c r="AE36" i="22" s="1"/>
  <c r="H36" i="22"/>
  <c r="M36" i="22"/>
  <c r="R36" i="22"/>
  <c r="W36" i="22"/>
  <c r="AB36" i="22"/>
  <c r="A37" i="22"/>
  <c r="AE37" i="22" s="1"/>
  <c r="H37" i="22"/>
  <c r="M37" i="22"/>
  <c r="R37" i="22"/>
  <c r="W37" i="22"/>
  <c r="AB37" i="22"/>
  <c r="A38" i="22"/>
  <c r="AE38" i="22" s="1"/>
  <c r="H38" i="22"/>
  <c r="M38" i="22"/>
  <c r="R38" i="22"/>
  <c r="W38" i="22"/>
  <c r="AB38" i="22"/>
  <c r="A39" i="22"/>
  <c r="AE39" i="22" s="1"/>
  <c r="H39" i="22"/>
  <c r="M39" i="22"/>
  <c r="R39" i="22"/>
  <c r="W39" i="22"/>
  <c r="AB39" i="22"/>
  <c r="A40" i="22"/>
  <c r="AE40" i="22" s="1"/>
  <c r="H40" i="22"/>
  <c r="M40" i="22"/>
  <c r="R40" i="22"/>
  <c r="W40" i="22"/>
  <c r="AB40" i="22"/>
  <c r="A41" i="22"/>
  <c r="AE41" i="22" s="1"/>
  <c r="H41" i="22"/>
  <c r="M41" i="22"/>
  <c r="R41" i="22"/>
  <c r="W41" i="22"/>
  <c r="AB41" i="22"/>
  <c r="A42" i="22"/>
  <c r="AE42" i="22" s="1"/>
  <c r="H42" i="22"/>
  <c r="M42" i="22"/>
  <c r="R42" i="22"/>
  <c r="W42" i="22"/>
  <c r="AB42" i="22"/>
  <c r="A43" i="22"/>
  <c r="AE43" i="22" s="1"/>
  <c r="H43" i="22"/>
  <c r="M43" i="22"/>
  <c r="R43" i="22"/>
  <c r="W43" i="22"/>
  <c r="AB43" i="22"/>
  <c r="A44" i="22"/>
  <c r="AE44" i="22" s="1"/>
  <c r="H44" i="22"/>
  <c r="M44" i="22"/>
  <c r="R44" i="22"/>
  <c r="W44" i="22"/>
  <c r="AB44" i="22"/>
  <c r="A45" i="22"/>
  <c r="AE45" i="22" s="1"/>
  <c r="H45" i="22"/>
  <c r="M45" i="22"/>
  <c r="R45" i="22"/>
  <c r="W45" i="22"/>
  <c r="AB45" i="22"/>
  <c r="A46" i="22"/>
  <c r="AE46" i="22" s="1"/>
  <c r="H46" i="22"/>
  <c r="M46" i="22"/>
  <c r="R46" i="22"/>
  <c r="W46" i="22"/>
  <c r="AB46" i="22"/>
  <c r="A47" i="22"/>
  <c r="AE47" i="22" s="1"/>
  <c r="H47" i="22"/>
  <c r="M47" i="22"/>
  <c r="R47" i="22"/>
  <c r="W47" i="22"/>
  <c r="AB47" i="22"/>
  <c r="A48" i="22"/>
  <c r="AE48" i="22" s="1"/>
  <c r="H48" i="22"/>
  <c r="M48" i="22"/>
  <c r="R48" i="22"/>
  <c r="W48" i="22"/>
  <c r="AB48" i="22"/>
  <c r="A49" i="22"/>
  <c r="AE49" i="22" s="1"/>
  <c r="H49" i="22"/>
  <c r="M49" i="22"/>
  <c r="R49" i="22"/>
  <c r="W49" i="22"/>
  <c r="AB49" i="22"/>
  <c r="A50" i="22"/>
  <c r="AE50" i="22" s="1"/>
  <c r="H50" i="22"/>
  <c r="M50" i="22"/>
  <c r="R50" i="22"/>
  <c r="W50" i="22"/>
  <c r="AB50" i="22"/>
  <c r="A51" i="22"/>
  <c r="AE51" i="22" s="1"/>
  <c r="H51" i="22"/>
  <c r="M51" i="22"/>
  <c r="R51" i="22"/>
  <c r="W51" i="22"/>
  <c r="AB51" i="22"/>
  <c r="A52" i="22"/>
  <c r="AE52" i="22" s="1"/>
  <c r="H52" i="22"/>
  <c r="M52" i="22"/>
  <c r="R52" i="22"/>
  <c r="W52" i="22"/>
  <c r="AB52" i="22"/>
  <c r="A53" i="22"/>
  <c r="AE53" i="22" s="1"/>
  <c r="H53" i="22"/>
  <c r="M53" i="22"/>
  <c r="R53" i="22"/>
  <c r="W53" i="22"/>
  <c r="AB53" i="22"/>
  <c r="A54" i="22"/>
  <c r="AE54" i="22" s="1"/>
  <c r="H54" i="22"/>
  <c r="M54" i="22"/>
  <c r="R54" i="22"/>
  <c r="W54" i="22"/>
  <c r="AB54" i="22"/>
  <c r="A55" i="22"/>
  <c r="AE55" i="22" s="1"/>
  <c r="H55" i="22"/>
  <c r="M55" i="22"/>
  <c r="R55" i="22"/>
  <c r="W55" i="22"/>
  <c r="AB55" i="22"/>
  <c r="A56" i="22"/>
  <c r="AE56" i="22" s="1"/>
  <c r="H56" i="22"/>
  <c r="M56" i="22"/>
  <c r="R56" i="22"/>
  <c r="W56" i="22"/>
  <c r="AB56" i="22"/>
  <c r="A57" i="22"/>
  <c r="AE57" i="22" s="1"/>
  <c r="H57" i="22"/>
  <c r="M57" i="22"/>
  <c r="R57" i="22"/>
  <c r="W57" i="22"/>
  <c r="AB57" i="22"/>
  <c r="A58" i="22"/>
  <c r="AE58" i="22" s="1"/>
  <c r="H58" i="22"/>
  <c r="M58" i="22"/>
  <c r="R58" i="22"/>
  <c r="W58" i="22"/>
  <c r="AB58" i="22"/>
  <c r="C60" i="22"/>
  <c r="D60" i="22"/>
  <c r="G60" i="22"/>
  <c r="L60" i="22"/>
  <c r="Q60" i="22"/>
  <c r="V60" i="22"/>
  <c r="AA60" i="22"/>
  <c r="AD1" i="23"/>
  <c r="B9" i="23"/>
  <c r="H9" i="23"/>
  <c r="M9" i="23"/>
  <c r="R9" i="23"/>
  <c r="B10" i="23"/>
  <c r="H10" i="23"/>
  <c r="R10" i="23"/>
  <c r="B11" i="23"/>
  <c r="H11" i="23"/>
  <c r="M11" i="23"/>
  <c r="W11" i="23"/>
  <c r="B12" i="23"/>
  <c r="H12" i="23"/>
  <c r="M12" i="23"/>
  <c r="W12" i="23"/>
  <c r="B13" i="23"/>
  <c r="M13" i="23"/>
  <c r="W13" i="23"/>
  <c r="B14" i="23"/>
  <c r="M14" i="23"/>
  <c r="W14" i="23"/>
  <c r="B15" i="23"/>
  <c r="M15" i="23"/>
  <c r="W15" i="23"/>
  <c r="B16" i="23"/>
  <c r="M16" i="23"/>
  <c r="W16" i="23"/>
  <c r="B17" i="23"/>
  <c r="M17" i="23"/>
  <c r="W17" i="23"/>
  <c r="B18" i="23"/>
  <c r="H18" i="23"/>
  <c r="M18" i="23"/>
  <c r="W18" i="23"/>
  <c r="B19" i="23"/>
  <c r="H19" i="23"/>
  <c r="M19" i="23"/>
  <c r="W19" i="23"/>
  <c r="B20" i="23"/>
  <c r="H20" i="23"/>
  <c r="M20" i="23"/>
  <c r="W20" i="23"/>
  <c r="A21" i="23"/>
  <c r="AE21" i="23" s="1"/>
  <c r="B21" i="23"/>
  <c r="H21" i="23"/>
  <c r="M21" i="23"/>
  <c r="R21" i="23"/>
  <c r="W21" i="23"/>
  <c r="AB21" i="23"/>
  <c r="A22" i="23"/>
  <c r="AE22" i="23" s="1"/>
  <c r="B22" i="23"/>
  <c r="H22" i="23"/>
  <c r="M22" i="23"/>
  <c r="R22" i="23"/>
  <c r="W22" i="23"/>
  <c r="AB22" i="23"/>
  <c r="A23" i="23"/>
  <c r="AE23" i="23" s="1"/>
  <c r="B23" i="23"/>
  <c r="H23" i="23"/>
  <c r="M23" i="23"/>
  <c r="R23" i="23"/>
  <c r="W23" i="23"/>
  <c r="AB23" i="23"/>
  <c r="A24" i="23"/>
  <c r="AE24" i="23" s="1"/>
  <c r="B24" i="23"/>
  <c r="H24" i="23"/>
  <c r="M24" i="23"/>
  <c r="R24" i="23"/>
  <c r="W24" i="23"/>
  <c r="AB24" i="23"/>
  <c r="A25" i="23"/>
  <c r="AE25" i="23" s="1"/>
  <c r="B25" i="23"/>
  <c r="H25" i="23"/>
  <c r="M25" i="23"/>
  <c r="R25" i="23"/>
  <c r="W25" i="23"/>
  <c r="AB25" i="23"/>
  <c r="A26" i="23"/>
  <c r="AE26" i="23" s="1"/>
  <c r="B26" i="23"/>
  <c r="H26" i="23"/>
  <c r="M26" i="23"/>
  <c r="R26" i="23"/>
  <c r="W26" i="23"/>
  <c r="AB26" i="23"/>
  <c r="A27" i="23"/>
  <c r="AE27" i="23" s="1"/>
  <c r="B27" i="23"/>
  <c r="H27" i="23"/>
  <c r="M27" i="23"/>
  <c r="R27" i="23"/>
  <c r="W27" i="23"/>
  <c r="AB27" i="23"/>
  <c r="A28" i="23"/>
  <c r="AE28" i="23" s="1"/>
  <c r="B28" i="23"/>
  <c r="H28" i="23"/>
  <c r="M28" i="23"/>
  <c r="R28" i="23"/>
  <c r="W28" i="23"/>
  <c r="AB28" i="23"/>
  <c r="A29" i="23"/>
  <c r="AE29" i="23" s="1"/>
  <c r="H29" i="23"/>
  <c r="M29" i="23"/>
  <c r="R29" i="23"/>
  <c r="W29" i="23"/>
  <c r="AB29" i="23"/>
  <c r="A30" i="23"/>
  <c r="AE30" i="23" s="1"/>
  <c r="H30" i="23"/>
  <c r="M30" i="23"/>
  <c r="R30" i="23"/>
  <c r="W30" i="23"/>
  <c r="AB30" i="23"/>
  <c r="A31" i="23"/>
  <c r="AE31" i="23" s="1"/>
  <c r="H31" i="23"/>
  <c r="M31" i="23"/>
  <c r="R31" i="23"/>
  <c r="W31" i="23"/>
  <c r="AB31" i="23"/>
  <c r="A32" i="23"/>
  <c r="AE32" i="23" s="1"/>
  <c r="H32" i="23"/>
  <c r="M32" i="23"/>
  <c r="R32" i="23"/>
  <c r="W32" i="23"/>
  <c r="AB32" i="23"/>
  <c r="A33" i="23"/>
  <c r="AE33" i="23" s="1"/>
  <c r="H33" i="23"/>
  <c r="M33" i="23"/>
  <c r="R33" i="23"/>
  <c r="W33" i="23"/>
  <c r="AB33" i="23"/>
  <c r="A34" i="23"/>
  <c r="AE34" i="23" s="1"/>
  <c r="H34" i="23"/>
  <c r="M34" i="23"/>
  <c r="R34" i="23"/>
  <c r="W34" i="23"/>
  <c r="AB34" i="23"/>
  <c r="A35" i="23"/>
  <c r="AE35" i="23" s="1"/>
  <c r="H35" i="23"/>
  <c r="M35" i="23"/>
  <c r="R35" i="23"/>
  <c r="W35" i="23"/>
  <c r="AB35" i="23"/>
  <c r="A36" i="23"/>
  <c r="AE36" i="23" s="1"/>
  <c r="H36" i="23"/>
  <c r="M36" i="23"/>
  <c r="R36" i="23"/>
  <c r="W36" i="23"/>
  <c r="AB36" i="23"/>
  <c r="A37" i="23"/>
  <c r="AE37" i="23" s="1"/>
  <c r="H37" i="23"/>
  <c r="M37" i="23"/>
  <c r="R37" i="23"/>
  <c r="W37" i="23"/>
  <c r="AB37" i="23"/>
  <c r="A38" i="23"/>
  <c r="AE38" i="23" s="1"/>
  <c r="H38" i="23"/>
  <c r="M38" i="23"/>
  <c r="R38" i="23"/>
  <c r="W38" i="23"/>
  <c r="AB38" i="23"/>
  <c r="A39" i="23"/>
  <c r="AE39" i="23" s="1"/>
  <c r="H39" i="23"/>
  <c r="M39" i="23"/>
  <c r="R39" i="23"/>
  <c r="W39" i="23"/>
  <c r="AB39" i="23"/>
  <c r="A40" i="23"/>
  <c r="AE40" i="23" s="1"/>
  <c r="H40" i="23"/>
  <c r="M40" i="23"/>
  <c r="R40" i="23"/>
  <c r="W40" i="23"/>
  <c r="AB40" i="23"/>
  <c r="A41" i="23"/>
  <c r="AE41" i="23" s="1"/>
  <c r="H41" i="23"/>
  <c r="M41" i="23"/>
  <c r="R41" i="23"/>
  <c r="W41" i="23"/>
  <c r="AB41" i="23"/>
  <c r="A42" i="23"/>
  <c r="AE42" i="23" s="1"/>
  <c r="H42" i="23"/>
  <c r="M42" i="23"/>
  <c r="R42" i="23"/>
  <c r="W42" i="23"/>
  <c r="AB42" i="23"/>
  <c r="A43" i="23"/>
  <c r="AE43" i="23" s="1"/>
  <c r="H43" i="23"/>
  <c r="M43" i="23"/>
  <c r="R43" i="23"/>
  <c r="W43" i="23"/>
  <c r="AB43" i="23"/>
  <c r="A44" i="23"/>
  <c r="AE44" i="23" s="1"/>
  <c r="H44" i="23"/>
  <c r="M44" i="23"/>
  <c r="R44" i="23"/>
  <c r="W44" i="23"/>
  <c r="AB44" i="23"/>
  <c r="A45" i="23"/>
  <c r="AE45" i="23" s="1"/>
  <c r="H45" i="23"/>
  <c r="M45" i="23"/>
  <c r="R45" i="23"/>
  <c r="W45" i="23"/>
  <c r="AB45" i="23"/>
  <c r="A46" i="23"/>
  <c r="AE46" i="23" s="1"/>
  <c r="H46" i="23"/>
  <c r="M46" i="23"/>
  <c r="R46" i="23"/>
  <c r="W46" i="23"/>
  <c r="AB46" i="23"/>
  <c r="A47" i="23"/>
  <c r="AE47" i="23" s="1"/>
  <c r="H47" i="23"/>
  <c r="M47" i="23"/>
  <c r="R47" i="23"/>
  <c r="W47" i="23"/>
  <c r="AB47" i="23"/>
  <c r="A48" i="23"/>
  <c r="AE48" i="23" s="1"/>
  <c r="H48" i="23"/>
  <c r="M48" i="23"/>
  <c r="R48" i="23"/>
  <c r="W48" i="23"/>
  <c r="AB48" i="23"/>
  <c r="A49" i="23"/>
  <c r="AE49" i="23" s="1"/>
  <c r="H49" i="23"/>
  <c r="M49" i="23"/>
  <c r="R49" i="23"/>
  <c r="W49" i="23"/>
  <c r="AB49" i="23"/>
  <c r="A50" i="23"/>
  <c r="AE50" i="23" s="1"/>
  <c r="H50" i="23"/>
  <c r="M50" i="23"/>
  <c r="R50" i="23"/>
  <c r="W50" i="23"/>
  <c r="AB50" i="23"/>
  <c r="A51" i="23"/>
  <c r="AE51" i="23" s="1"/>
  <c r="H51" i="23"/>
  <c r="M51" i="23"/>
  <c r="R51" i="23"/>
  <c r="W51" i="23"/>
  <c r="AB51" i="23"/>
  <c r="A52" i="23"/>
  <c r="AE52" i="23" s="1"/>
  <c r="H52" i="23"/>
  <c r="M52" i="23"/>
  <c r="R52" i="23"/>
  <c r="W52" i="23"/>
  <c r="AB52" i="23"/>
  <c r="A53" i="23"/>
  <c r="AE53" i="23" s="1"/>
  <c r="H53" i="23"/>
  <c r="M53" i="23"/>
  <c r="R53" i="23"/>
  <c r="W53" i="23"/>
  <c r="AB53" i="23"/>
  <c r="A54" i="23"/>
  <c r="AE54" i="23" s="1"/>
  <c r="H54" i="23"/>
  <c r="M54" i="23"/>
  <c r="R54" i="23"/>
  <c r="W54" i="23"/>
  <c r="AB54" i="23"/>
  <c r="A55" i="23"/>
  <c r="AE55" i="23" s="1"/>
  <c r="H55" i="23"/>
  <c r="M55" i="23"/>
  <c r="R55" i="23"/>
  <c r="W55" i="23"/>
  <c r="AB55" i="23"/>
  <c r="A56" i="23"/>
  <c r="AE56" i="23" s="1"/>
  <c r="H56" i="23"/>
  <c r="M56" i="23"/>
  <c r="R56" i="23"/>
  <c r="W56" i="23"/>
  <c r="AB56" i="23"/>
  <c r="A57" i="23"/>
  <c r="AE57" i="23" s="1"/>
  <c r="H57" i="23"/>
  <c r="M57" i="23"/>
  <c r="R57" i="23"/>
  <c r="W57" i="23"/>
  <c r="AB57" i="23"/>
  <c r="A58" i="23"/>
  <c r="AE58" i="23" s="1"/>
  <c r="H58" i="23"/>
  <c r="M58" i="23"/>
  <c r="R58" i="23"/>
  <c r="W58" i="23"/>
  <c r="AB58" i="23"/>
  <c r="C60" i="23"/>
  <c r="D60" i="23"/>
  <c r="G60" i="23"/>
  <c r="L60" i="23"/>
  <c r="Q60" i="23"/>
  <c r="V60" i="23"/>
  <c r="AA60" i="23"/>
  <c r="Q1" i="10"/>
  <c r="CZ38" i="2" s="1"/>
  <c r="D49" i="2" s="1"/>
  <c r="CS49" i="2" s="1"/>
  <c r="AD1" i="10"/>
  <c r="B9" i="10"/>
  <c r="M9" i="10"/>
  <c r="W9" i="10"/>
  <c r="B10" i="10"/>
  <c r="W10" i="10"/>
  <c r="B11" i="10"/>
  <c r="M11" i="10"/>
  <c r="W11" i="10"/>
  <c r="B12" i="10"/>
  <c r="W12" i="10"/>
  <c r="B13" i="10"/>
  <c r="M13" i="10"/>
  <c r="B14" i="10"/>
  <c r="M14" i="10"/>
  <c r="W14" i="10"/>
  <c r="B15" i="10"/>
  <c r="M15" i="10"/>
  <c r="W15" i="10"/>
  <c r="B16" i="10"/>
  <c r="W16" i="10"/>
  <c r="B17" i="10"/>
  <c r="H17" i="10"/>
  <c r="M17" i="10"/>
  <c r="W17" i="10"/>
  <c r="B18" i="10"/>
  <c r="H18" i="10"/>
  <c r="M18" i="10"/>
  <c r="W18" i="10"/>
  <c r="B19" i="10"/>
  <c r="H19" i="10"/>
  <c r="M19" i="10"/>
  <c r="W19" i="10"/>
  <c r="B20" i="10"/>
  <c r="H20" i="10"/>
  <c r="W20" i="10"/>
  <c r="B21" i="10"/>
  <c r="H21" i="10"/>
  <c r="M21" i="10"/>
  <c r="W21" i="10"/>
  <c r="A22" i="10"/>
  <c r="AE22" i="10" s="1"/>
  <c r="B22" i="10"/>
  <c r="H22" i="10"/>
  <c r="M22" i="10"/>
  <c r="R22" i="10"/>
  <c r="W22" i="10"/>
  <c r="AB22" i="10"/>
  <c r="A23" i="10"/>
  <c r="AE23" i="10" s="1"/>
  <c r="B23" i="10"/>
  <c r="H23" i="10"/>
  <c r="M23" i="10"/>
  <c r="R23" i="10"/>
  <c r="W23" i="10"/>
  <c r="AB23" i="10"/>
  <c r="A24" i="10"/>
  <c r="AE24" i="10" s="1"/>
  <c r="B24" i="10"/>
  <c r="H24" i="10"/>
  <c r="M24" i="10"/>
  <c r="R24" i="10"/>
  <c r="W24" i="10"/>
  <c r="AB24" i="10"/>
  <c r="A25" i="10"/>
  <c r="AE25" i="10" s="1"/>
  <c r="B25" i="10"/>
  <c r="H25" i="10"/>
  <c r="M25" i="10"/>
  <c r="R25" i="10"/>
  <c r="W25" i="10"/>
  <c r="AB25" i="10"/>
  <c r="A26" i="10"/>
  <c r="AE26" i="10" s="1"/>
  <c r="B26" i="10"/>
  <c r="H26" i="10"/>
  <c r="M26" i="10"/>
  <c r="R26" i="10"/>
  <c r="W26" i="10"/>
  <c r="AB26" i="10"/>
  <c r="A27" i="10"/>
  <c r="AE27" i="10" s="1"/>
  <c r="B27" i="10"/>
  <c r="H27" i="10"/>
  <c r="M27" i="10"/>
  <c r="R27" i="10"/>
  <c r="W27" i="10"/>
  <c r="AB27" i="10"/>
  <c r="A28" i="10"/>
  <c r="AE28" i="10" s="1"/>
  <c r="B28" i="10"/>
  <c r="H28" i="10"/>
  <c r="M28" i="10"/>
  <c r="R28" i="10"/>
  <c r="W28" i="10"/>
  <c r="AB28" i="10"/>
  <c r="A29" i="10"/>
  <c r="AE29" i="10" s="1"/>
  <c r="H29" i="10"/>
  <c r="M29" i="10"/>
  <c r="R29" i="10"/>
  <c r="W29" i="10"/>
  <c r="AB29" i="10"/>
  <c r="A30" i="10"/>
  <c r="AE30" i="10" s="1"/>
  <c r="H30" i="10"/>
  <c r="M30" i="10"/>
  <c r="R30" i="10"/>
  <c r="W30" i="10"/>
  <c r="AB30" i="10"/>
  <c r="A31" i="10"/>
  <c r="AE31" i="10" s="1"/>
  <c r="H31" i="10"/>
  <c r="M31" i="10"/>
  <c r="R31" i="10"/>
  <c r="W31" i="10"/>
  <c r="AB31" i="10"/>
  <c r="A32" i="10"/>
  <c r="AE32" i="10" s="1"/>
  <c r="H32" i="10"/>
  <c r="M32" i="10"/>
  <c r="R32" i="10"/>
  <c r="W32" i="10"/>
  <c r="AB32" i="10"/>
  <c r="A33" i="10"/>
  <c r="AE33" i="10" s="1"/>
  <c r="H33" i="10"/>
  <c r="M33" i="10"/>
  <c r="R33" i="10"/>
  <c r="W33" i="10"/>
  <c r="AB33" i="10"/>
  <c r="A34" i="10"/>
  <c r="AE34" i="10" s="1"/>
  <c r="H34" i="10"/>
  <c r="M34" i="10"/>
  <c r="R34" i="10"/>
  <c r="W34" i="10"/>
  <c r="AB34" i="10"/>
  <c r="A35" i="10"/>
  <c r="AE35" i="10" s="1"/>
  <c r="H35" i="10"/>
  <c r="M35" i="10"/>
  <c r="R35" i="10"/>
  <c r="W35" i="10"/>
  <c r="AB35" i="10"/>
  <c r="A36" i="10"/>
  <c r="AE36" i="10" s="1"/>
  <c r="H36" i="10"/>
  <c r="M36" i="10"/>
  <c r="R36" i="10"/>
  <c r="W36" i="10"/>
  <c r="AB36" i="10"/>
  <c r="A37" i="10"/>
  <c r="AE37" i="10" s="1"/>
  <c r="H37" i="10"/>
  <c r="M37" i="10"/>
  <c r="R37" i="10"/>
  <c r="W37" i="10"/>
  <c r="AB37" i="10"/>
  <c r="A38" i="10"/>
  <c r="AE38" i="10" s="1"/>
  <c r="H38" i="10"/>
  <c r="M38" i="10"/>
  <c r="R38" i="10"/>
  <c r="W38" i="10"/>
  <c r="AB38" i="10"/>
  <c r="A39" i="10"/>
  <c r="AE39" i="10" s="1"/>
  <c r="H39" i="10"/>
  <c r="M39" i="10"/>
  <c r="R39" i="10"/>
  <c r="W39" i="10"/>
  <c r="AB39" i="10"/>
  <c r="A40" i="10"/>
  <c r="AE40" i="10" s="1"/>
  <c r="H40" i="10"/>
  <c r="M40" i="10"/>
  <c r="R40" i="10"/>
  <c r="W40" i="10"/>
  <c r="AB40" i="10"/>
  <c r="A41" i="10"/>
  <c r="AE41" i="10" s="1"/>
  <c r="H41" i="10"/>
  <c r="M41" i="10"/>
  <c r="R41" i="10"/>
  <c r="W41" i="10"/>
  <c r="AB41" i="10"/>
  <c r="A42" i="10"/>
  <c r="AE42" i="10" s="1"/>
  <c r="H42" i="10"/>
  <c r="M42" i="10"/>
  <c r="R42" i="10"/>
  <c r="W42" i="10"/>
  <c r="AB42" i="10"/>
  <c r="A43" i="10"/>
  <c r="AE43" i="10" s="1"/>
  <c r="H43" i="10"/>
  <c r="M43" i="10"/>
  <c r="R43" i="10"/>
  <c r="W43" i="10"/>
  <c r="AB43" i="10"/>
  <c r="A44" i="10"/>
  <c r="AE44" i="10" s="1"/>
  <c r="H44" i="10"/>
  <c r="M44" i="10"/>
  <c r="R44" i="10"/>
  <c r="W44" i="10"/>
  <c r="AB44" i="10"/>
  <c r="A45" i="10"/>
  <c r="AE45" i="10" s="1"/>
  <c r="H45" i="10"/>
  <c r="M45" i="10"/>
  <c r="R45" i="10"/>
  <c r="W45" i="10"/>
  <c r="AB45" i="10"/>
  <c r="A46" i="10"/>
  <c r="AE46" i="10" s="1"/>
  <c r="H46" i="10"/>
  <c r="M46" i="10"/>
  <c r="R46" i="10"/>
  <c r="W46" i="10"/>
  <c r="AB46" i="10"/>
  <c r="A47" i="10"/>
  <c r="AE47" i="10" s="1"/>
  <c r="H47" i="10"/>
  <c r="M47" i="10"/>
  <c r="R47" i="10"/>
  <c r="W47" i="10"/>
  <c r="AB47" i="10"/>
  <c r="A48" i="10"/>
  <c r="AE48" i="10" s="1"/>
  <c r="H48" i="10"/>
  <c r="M48" i="10"/>
  <c r="R48" i="10"/>
  <c r="W48" i="10"/>
  <c r="AB48" i="10"/>
  <c r="A49" i="10"/>
  <c r="AE49" i="10" s="1"/>
  <c r="H49" i="10"/>
  <c r="M49" i="10"/>
  <c r="R49" i="10"/>
  <c r="W49" i="10"/>
  <c r="AB49" i="10"/>
  <c r="A50" i="10"/>
  <c r="AE50" i="10" s="1"/>
  <c r="H50" i="10"/>
  <c r="M50" i="10"/>
  <c r="R50" i="10"/>
  <c r="W50" i="10"/>
  <c r="AB50" i="10"/>
  <c r="A51" i="10"/>
  <c r="AE51" i="10" s="1"/>
  <c r="H51" i="10"/>
  <c r="M51" i="10"/>
  <c r="R51" i="10"/>
  <c r="W51" i="10"/>
  <c r="AB51" i="10"/>
  <c r="A52" i="10"/>
  <c r="AE52" i="10" s="1"/>
  <c r="H52" i="10"/>
  <c r="M52" i="10"/>
  <c r="R52" i="10"/>
  <c r="W52" i="10"/>
  <c r="AB52" i="10"/>
  <c r="A53" i="10"/>
  <c r="AE53" i="10" s="1"/>
  <c r="H53" i="10"/>
  <c r="M53" i="10"/>
  <c r="R53" i="10"/>
  <c r="W53" i="10"/>
  <c r="AB53" i="10"/>
  <c r="A54" i="10"/>
  <c r="AE54" i="10" s="1"/>
  <c r="H54" i="10"/>
  <c r="M54" i="10"/>
  <c r="R54" i="10"/>
  <c r="W54" i="10"/>
  <c r="AB54" i="10"/>
  <c r="A55" i="10"/>
  <c r="AE55" i="10" s="1"/>
  <c r="H55" i="10"/>
  <c r="M55" i="10"/>
  <c r="R55" i="10"/>
  <c r="W55" i="10"/>
  <c r="AB55" i="10"/>
  <c r="A56" i="10"/>
  <c r="AE56" i="10" s="1"/>
  <c r="H56" i="10"/>
  <c r="M56" i="10"/>
  <c r="R56" i="10"/>
  <c r="W56" i="10"/>
  <c r="AB56" i="10"/>
  <c r="A57" i="10"/>
  <c r="AE57" i="10" s="1"/>
  <c r="H57" i="10"/>
  <c r="M57" i="10"/>
  <c r="R57" i="10"/>
  <c r="W57" i="10"/>
  <c r="AB57" i="10"/>
  <c r="A58" i="10"/>
  <c r="AE58" i="10" s="1"/>
  <c r="H58" i="10"/>
  <c r="M58" i="10"/>
  <c r="R58" i="10"/>
  <c r="W58" i="10"/>
  <c r="AB58" i="10"/>
  <c r="C60" i="10"/>
  <c r="D60" i="10"/>
  <c r="G60" i="10"/>
  <c r="L60" i="10"/>
  <c r="Q60" i="10"/>
  <c r="V60" i="10"/>
  <c r="AA60" i="10"/>
  <c r="Q1" i="11"/>
  <c r="DC38" i="2" s="1"/>
  <c r="D58" i="2" s="1"/>
  <c r="CS58" i="2" s="1"/>
  <c r="AD1" i="11"/>
  <c r="B9" i="11"/>
  <c r="H9" i="11"/>
  <c r="W9" i="11"/>
  <c r="B10" i="11"/>
  <c r="M10" i="11"/>
  <c r="B11" i="11"/>
  <c r="W11" i="11"/>
  <c r="B12" i="11"/>
  <c r="M12" i="11"/>
  <c r="W12" i="11"/>
  <c r="B13" i="11"/>
  <c r="H13" i="11"/>
  <c r="M13" i="11"/>
  <c r="W13" i="11"/>
  <c r="B14" i="11"/>
  <c r="H14" i="11"/>
  <c r="M14" i="11"/>
  <c r="W14" i="11"/>
  <c r="B15" i="11"/>
  <c r="H15" i="11"/>
  <c r="M15" i="11"/>
  <c r="W15" i="11"/>
  <c r="B16" i="11"/>
  <c r="H16" i="11"/>
  <c r="M16" i="11"/>
  <c r="W16" i="11"/>
  <c r="B17" i="11"/>
  <c r="H17" i="11"/>
  <c r="M17" i="11"/>
  <c r="W17" i="11"/>
  <c r="B18" i="11"/>
  <c r="H18" i="11"/>
  <c r="M18" i="11"/>
  <c r="W18" i="11"/>
  <c r="B19" i="11"/>
  <c r="H19" i="11"/>
  <c r="M19" i="11"/>
  <c r="W19" i="11"/>
  <c r="B20" i="11"/>
  <c r="H20" i="11"/>
  <c r="M20" i="11"/>
  <c r="W20" i="11"/>
  <c r="A21" i="11"/>
  <c r="AE21" i="11" s="1"/>
  <c r="B21" i="11"/>
  <c r="H21" i="11"/>
  <c r="M21" i="11"/>
  <c r="R21" i="11"/>
  <c r="W21" i="11"/>
  <c r="AB21" i="11"/>
  <c r="A22" i="11"/>
  <c r="AE22" i="11" s="1"/>
  <c r="B22" i="11"/>
  <c r="H22" i="11"/>
  <c r="M22" i="11"/>
  <c r="R22" i="11"/>
  <c r="W22" i="11"/>
  <c r="AB22" i="11"/>
  <c r="A23" i="11"/>
  <c r="AE23" i="11" s="1"/>
  <c r="B23" i="11"/>
  <c r="H23" i="11"/>
  <c r="M23" i="11"/>
  <c r="R23" i="11"/>
  <c r="W23" i="11"/>
  <c r="AB23" i="11"/>
  <c r="A24" i="11"/>
  <c r="AE24" i="11" s="1"/>
  <c r="B24" i="11"/>
  <c r="H24" i="11"/>
  <c r="M24" i="11"/>
  <c r="R24" i="11"/>
  <c r="W24" i="11"/>
  <c r="AB24" i="11"/>
  <c r="A25" i="11"/>
  <c r="AE25" i="11" s="1"/>
  <c r="B25" i="11"/>
  <c r="H25" i="11"/>
  <c r="M25" i="11"/>
  <c r="R25" i="11"/>
  <c r="W25" i="11"/>
  <c r="AB25" i="11"/>
  <c r="A26" i="11"/>
  <c r="AE26" i="11" s="1"/>
  <c r="B26" i="11"/>
  <c r="H26" i="11"/>
  <c r="M26" i="11"/>
  <c r="R26" i="11"/>
  <c r="W26" i="11"/>
  <c r="AB26" i="11"/>
  <c r="A27" i="11"/>
  <c r="AE27" i="11" s="1"/>
  <c r="B27" i="11"/>
  <c r="H27" i="11"/>
  <c r="M27" i="11"/>
  <c r="R27" i="11"/>
  <c r="W27" i="11"/>
  <c r="AB27" i="11"/>
  <c r="A28" i="11"/>
  <c r="AE28" i="11" s="1"/>
  <c r="B28" i="11"/>
  <c r="H28" i="11"/>
  <c r="M28" i="11"/>
  <c r="R28" i="11"/>
  <c r="W28" i="11"/>
  <c r="AB28" i="11"/>
  <c r="A29" i="11"/>
  <c r="AE29" i="11" s="1"/>
  <c r="H29" i="11"/>
  <c r="M29" i="11"/>
  <c r="R29" i="11"/>
  <c r="W29" i="11"/>
  <c r="AB29" i="11"/>
  <c r="A30" i="11"/>
  <c r="AE30" i="11" s="1"/>
  <c r="H30" i="11"/>
  <c r="M30" i="11"/>
  <c r="R30" i="11"/>
  <c r="W30" i="11"/>
  <c r="AB30" i="11"/>
  <c r="A31" i="11"/>
  <c r="AE31" i="11" s="1"/>
  <c r="H31" i="11"/>
  <c r="M31" i="11"/>
  <c r="R31" i="11"/>
  <c r="W31" i="11"/>
  <c r="AB31" i="11"/>
  <c r="A32" i="11"/>
  <c r="AE32" i="11" s="1"/>
  <c r="H32" i="11"/>
  <c r="M32" i="11"/>
  <c r="R32" i="11"/>
  <c r="W32" i="11"/>
  <c r="AB32" i="11"/>
  <c r="A33" i="11"/>
  <c r="AE33" i="11" s="1"/>
  <c r="H33" i="11"/>
  <c r="M33" i="11"/>
  <c r="R33" i="11"/>
  <c r="W33" i="11"/>
  <c r="AB33" i="11"/>
  <c r="A34" i="11"/>
  <c r="AE34" i="11" s="1"/>
  <c r="H34" i="11"/>
  <c r="M34" i="11"/>
  <c r="R34" i="11"/>
  <c r="W34" i="11"/>
  <c r="AB34" i="11"/>
  <c r="A35" i="11"/>
  <c r="AE35" i="11" s="1"/>
  <c r="H35" i="11"/>
  <c r="M35" i="11"/>
  <c r="R35" i="11"/>
  <c r="W35" i="11"/>
  <c r="AB35" i="11"/>
  <c r="A36" i="11"/>
  <c r="AE36" i="11" s="1"/>
  <c r="H36" i="11"/>
  <c r="M36" i="11"/>
  <c r="R36" i="11"/>
  <c r="W36" i="11"/>
  <c r="AB36" i="11"/>
  <c r="A37" i="11"/>
  <c r="AE37" i="11" s="1"/>
  <c r="H37" i="11"/>
  <c r="M37" i="11"/>
  <c r="R37" i="11"/>
  <c r="W37" i="11"/>
  <c r="AB37" i="11"/>
  <c r="A38" i="11"/>
  <c r="AE38" i="11" s="1"/>
  <c r="H38" i="11"/>
  <c r="M38" i="11"/>
  <c r="R38" i="11"/>
  <c r="W38" i="11"/>
  <c r="AB38" i="11"/>
  <c r="A39" i="11"/>
  <c r="AE39" i="11" s="1"/>
  <c r="H39" i="11"/>
  <c r="M39" i="11"/>
  <c r="R39" i="11"/>
  <c r="W39" i="11"/>
  <c r="AB39" i="11"/>
  <c r="A40" i="11"/>
  <c r="AE40" i="11" s="1"/>
  <c r="H40" i="11"/>
  <c r="M40" i="11"/>
  <c r="R40" i="11"/>
  <c r="W40" i="11"/>
  <c r="AB40" i="11"/>
  <c r="A41" i="11"/>
  <c r="AE41" i="11" s="1"/>
  <c r="H41" i="11"/>
  <c r="M41" i="11"/>
  <c r="R41" i="11"/>
  <c r="W41" i="11"/>
  <c r="AB41" i="11"/>
  <c r="A42" i="11"/>
  <c r="AE42" i="11" s="1"/>
  <c r="H42" i="11"/>
  <c r="M42" i="11"/>
  <c r="R42" i="11"/>
  <c r="W42" i="11"/>
  <c r="AB42" i="11"/>
  <c r="A43" i="11"/>
  <c r="AE43" i="11" s="1"/>
  <c r="H43" i="11"/>
  <c r="M43" i="11"/>
  <c r="R43" i="11"/>
  <c r="W43" i="11"/>
  <c r="AB43" i="11"/>
  <c r="A44" i="11"/>
  <c r="AE44" i="11" s="1"/>
  <c r="H44" i="11"/>
  <c r="M44" i="11"/>
  <c r="R44" i="11"/>
  <c r="W44" i="11"/>
  <c r="AB44" i="11"/>
  <c r="A45" i="11"/>
  <c r="AE45" i="11" s="1"/>
  <c r="H45" i="11"/>
  <c r="M45" i="11"/>
  <c r="R45" i="11"/>
  <c r="W45" i="11"/>
  <c r="AB45" i="11"/>
  <c r="A46" i="11"/>
  <c r="AE46" i="11" s="1"/>
  <c r="H46" i="11"/>
  <c r="M46" i="11"/>
  <c r="R46" i="11"/>
  <c r="W46" i="11"/>
  <c r="AB46" i="11"/>
  <c r="A47" i="11"/>
  <c r="AE47" i="11" s="1"/>
  <c r="H47" i="11"/>
  <c r="M47" i="11"/>
  <c r="R47" i="11"/>
  <c r="W47" i="11"/>
  <c r="AB47" i="11"/>
  <c r="A48" i="11"/>
  <c r="AE48" i="11" s="1"/>
  <c r="H48" i="11"/>
  <c r="M48" i="11"/>
  <c r="R48" i="11"/>
  <c r="W48" i="11"/>
  <c r="AB48" i="11"/>
  <c r="A49" i="11"/>
  <c r="AE49" i="11" s="1"/>
  <c r="H49" i="11"/>
  <c r="M49" i="11"/>
  <c r="R49" i="11"/>
  <c r="W49" i="11"/>
  <c r="AB49" i="11"/>
  <c r="A50" i="11"/>
  <c r="AE50" i="11" s="1"/>
  <c r="H50" i="11"/>
  <c r="M50" i="11"/>
  <c r="R50" i="11"/>
  <c r="W50" i="11"/>
  <c r="AB50" i="11"/>
  <c r="A51" i="11"/>
  <c r="AE51" i="11" s="1"/>
  <c r="H51" i="11"/>
  <c r="M51" i="11"/>
  <c r="R51" i="11"/>
  <c r="W51" i="11"/>
  <c r="AB51" i="11"/>
  <c r="A52" i="11"/>
  <c r="AE52" i="11" s="1"/>
  <c r="H52" i="11"/>
  <c r="M52" i="11"/>
  <c r="R52" i="11"/>
  <c r="W52" i="11"/>
  <c r="AB52" i="11"/>
  <c r="A53" i="11"/>
  <c r="AE53" i="11" s="1"/>
  <c r="H53" i="11"/>
  <c r="M53" i="11"/>
  <c r="R53" i="11"/>
  <c r="W53" i="11"/>
  <c r="AB53" i="11"/>
  <c r="A54" i="11"/>
  <c r="AE54" i="11" s="1"/>
  <c r="H54" i="11"/>
  <c r="M54" i="11"/>
  <c r="R54" i="11"/>
  <c r="W54" i="11"/>
  <c r="AB54" i="11"/>
  <c r="A55" i="11"/>
  <c r="AE55" i="11" s="1"/>
  <c r="H55" i="11"/>
  <c r="M55" i="11"/>
  <c r="R55" i="11"/>
  <c r="W55" i="11"/>
  <c r="AB55" i="11"/>
  <c r="A56" i="11"/>
  <c r="AE56" i="11" s="1"/>
  <c r="H56" i="11"/>
  <c r="M56" i="11"/>
  <c r="R56" i="11"/>
  <c r="W56" i="11"/>
  <c r="AB56" i="11"/>
  <c r="A57" i="11"/>
  <c r="AE57" i="11" s="1"/>
  <c r="H57" i="11"/>
  <c r="M57" i="11"/>
  <c r="R57" i="11"/>
  <c r="W57" i="11"/>
  <c r="AB57" i="11"/>
  <c r="A58" i="11"/>
  <c r="AE58" i="11" s="1"/>
  <c r="H58" i="11"/>
  <c r="M58" i="11"/>
  <c r="R58" i="11"/>
  <c r="W58" i="11"/>
  <c r="AB58" i="11"/>
  <c r="C60" i="11"/>
  <c r="D60" i="11"/>
  <c r="G60" i="11"/>
  <c r="L60" i="11"/>
  <c r="Q60" i="11"/>
  <c r="V60" i="11"/>
  <c r="AA60" i="11"/>
  <c r="AD1" i="12"/>
  <c r="B9" i="12"/>
  <c r="H9" i="12"/>
  <c r="M9" i="12"/>
  <c r="R9" i="12"/>
  <c r="W9" i="12"/>
  <c r="AB9" i="12"/>
  <c r="B10" i="12"/>
  <c r="H10" i="12"/>
  <c r="M10" i="12"/>
  <c r="R10" i="12"/>
  <c r="W10" i="12"/>
  <c r="AB10" i="12"/>
  <c r="B11" i="12"/>
  <c r="H11" i="12"/>
  <c r="M11" i="12"/>
  <c r="R11" i="12"/>
  <c r="W11" i="12"/>
  <c r="AB11" i="12"/>
  <c r="A12" i="12"/>
  <c r="AE12" i="12" s="1"/>
  <c r="B12" i="12"/>
  <c r="H12" i="12"/>
  <c r="M12" i="12"/>
  <c r="R12" i="12"/>
  <c r="W12" i="12"/>
  <c r="AB12" i="12"/>
  <c r="A13" i="12"/>
  <c r="AE13" i="12" s="1"/>
  <c r="B13" i="12"/>
  <c r="H13" i="12"/>
  <c r="M13" i="12"/>
  <c r="R13" i="12"/>
  <c r="W13" i="12"/>
  <c r="AB13" i="12"/>
  <c r="A14" i="12"/>
  <c r="AE14" i="12" s="1"/>
  <c r="B14" i="12"/>
  <c r="H14" i="12"/>
  <c r="M14" i="12"/>
  <c r="R14" i="12"/>
  <c r="W14" i="12"/>
  <c r="AB14" i="12"/>
  <c r="A15" i="12"/>
  <c r="AE15" i="12" s="1"/>
  <c r="B15" i="12"/>
  <c r="H15" i="12"/>
  <c r="M15" i="12"/>
  <c r="R15" i="12"/>
  <c r="W15" i="12"/>
  <c r="AB15" i="12"/>
  <c r="A16" i="12"/>
  <c r="AE16" i="12" s="1"/>
  <c r="B16" i="12"/>
  <c r="H16" i="12"/>
  <c r="M16" i="12"/>
  <c r="R16" i="12"/>
  <c r="W16" i="12"/>
  <c r="AB16" i="12"/>
  <c r="A17" i="12"/>
  <c r="AE17" i="12" s="1"/>
  <c r="B17" i="12"/>
  <c r="H17" i="12"/>
  <c r="M17" i="12"/>
  <c r="R17" i="12"/>
  <c r="W17" i="12"/>
  <c r="AB17" i="12"/>
  <c r="A18" i="12"/>
  <c r="AE18" i="12" s="1"/>
  <c r="B18" i="12"/>
  <c r="H18" i="12"/>
  <c r="M18" i="12"/>
  <c r="R18" i="12"/>
  <c r="W18" i="12"/>
  <c r="AB18" i="12"/>
  <c r="A19" i="12"/>
  <c r="AE19" i="12" s="1"/>
  <c r="B19" i="12"/>
  <c r="H19" i="12"/>
  <c r="M19" i="12"/>
  <c r="R19" i="12"/>
  <c r="W19" i="12"/>
  <c r="AB19" i="12"/>
  <c r="A20" i="12"/>
  <c r="AE20" i="12" s="1"/>
  <c r="B20" i="12"/>
  <c r="H20" i="12"/>
  <c r="M20" i="12"/>
  <c r="R20" i="12"/>
  <c r="W20" i="12"/>
  <c r="AB20" i="12"/>
  <c r="A21" i="12"/>
  <c r="AE21" i="12" s="1"/>
  <c r="B21" i="12"/>
  <c r="H21" i="12"/>
  <c r="M21" i="12"/>
  <c r="R21" i="12"/>
  <c r="W21" i="12"/>
  <c r="AB21" i="12"/>
  <c r="A22" i="12"/>
  <c r="AE22" i="12" s="1"/>
  <c r="B22" i="12"/>
  <c r="H22" i="12"/>
  <c r="M22" i="12"/>
  <c r="R22" i="12"/>
  <c r="W22" i="12"/>
  <c r="AB22" i="12"/>
  <c r="A23" i="12"/>
  <c r="AE23" i="12" s="1"/>
  <c r="B23" i="12"/>
  <c r="H23" i="12"/>
  <c r="M23" i="12"/>
  <c r="R23" i="12"/>
  <c r="W23" i="12"/>
  <c r="AB23" i="12"/>
  <c r="A24" i="12"/>
  <c r="AE24" i="12" s="1"/>
  <c r="B24" i="12"/>
  <c r="H24" i="12"/>
  <c r="M24" i="12"/>
  <c r="R24" i="12"/>
  <c r="W24" i="12"/>
  <c r="AB24" i="12"/>
  <c r="A25" i="12"/>
  <c r="AE25" i="12" s="1"/>
  <c r="B25" i="12"/>
  <c r="H25" i="12"/>
  <c r="M25" i="12"/>
  <c r="R25" i="12"/>
  <c r="W25" i="12"/>
  <c r="AB25" i="12"/>
  <c r="A26" i="12"/>
  <c r="AE26" i="12" s="1"/>
  <c r="B26" i="12"/>
  <c r="H26" i="12"/>
  <c r="M26" i="12"/>
  <c r="R26" i="12"/>
  <c r="W26" i="12"/>
  <c r="AB26" i="12"/>
  <c r="A27" i="12"/>
  <c r="AE27" i="12" s="1"/>
  <c r="B27" i="12"/>
  <c r="H27" i="12"/>
  <c r="M27" i="12"/>
  <c r="R27" i="12"/>
  <c r="W27" i="12"/>
  <c r="AB27" i="12"/>
  <c r="A28" i="12"/>
  <c r="AE28" i="12" s="1"/>
  <c r="B28" i="12"/>
  <c r="H28" i="12"/>
  <c r="M28" i="12"/>
  <c r="R28" i="12"/>
  <c r="W28" i="12"/>
  <c r="AB28" i="12"/>
  <c r="A29" i="12"/>
  <c r="AE29" i="12" s="1"/>
  <c r="H29" i="12"/>
  <c r="M29" i="12"/>
  <c r="R29" i="12"/>
  <c r="W29" i="12"/>
  <c r="AB29" i="12"/>
  <c r="A30" i="12"/>
  <c r="AE30" i="12" s="1"/>
  <c r="H30" i="12"/>
  <c r="M30" i="12"/>
  <c r="R30" i="12"/>
  <c r="W30" i="12"/>
  <c r="AB30" i="12"/>
  <c r="A31" i="12"/>
  <c r="AE31" i="12" s="1"/>
  <c r="H31" i="12"/>
  <c r="M31" i="12"/>
  <c r="R31" i="12"/>
  <c r="W31" i="12"/>
  <c r="AB31" i="12"/>
  <c r="A32" i="12"/>
  <c r="AE32" i="12" s="1"/>
  <c r="H32" i="12"/>
  <c r="M32" i="12"/>
  <c r="R32" i="12"/>
  <c r="W32" i="12"/>
  <c r="AB32" i="12"/>
  <c r="A33" i="12"/>
  <c r="AE33" i="12" s="1"/>
  <c r="H33" i="12"/>
  <c r="M33" i="12"/>
  <c r="R33" i="12"/>
  <c r="W33" i="12"/>
  <c r="AB33" i="12"/>
  <c r="A34" i="12"/>
  <c r="AE34" i="12" s="1"/>
  <c r="H34" i="12"/>
  <c r="M34" i="12"/>
  <c r="R34" i="12"/>
  <c r="W34" i="12"/>
  <c r="AB34" i="12"/>
  <c r="A35" i="12"/>
  <c r="AE35" i="12" s="1"/>
  <c r="H35" i="12"/>
  <c r="M35" i="12"/>
  <c r="R35" i="12"/>
  <c r="W35" i="12"/>
  <c r="AB35" i="12"/>
  <c r="A36" i="12"/>
  <c r="AE36" i="12" s="1"/>
  <c r="H36" i="12"/>
  <c r="M36" i="12"/>
  <c r="R36" i="12"/>
  <c r="W36" i="12"/>
  <c r="AB36" i="12"/>
  <c r="A37" i="12"/>
  <c r="AE37" i="12" s="1"/>
  <c r="H37" i="12"/>
  <c r="M37" i="12"/>
  <c r="R37" i="12"/>
  <c r="W37" i="12"/>
  <c r="AB37" i="12"/>
  <c r="A38" i="12"/>
  <c r="AE38" i="12" s="1"/>
  <c r="H38" i="12"/>
  <c r="M38" i="12"/>
  <c r="R38" i="12"/>
  <c r="W38" i="12"/>
  <c r="AB38" i="12"/>
  <c r="A39" i="12"/>
  <c r="AE39" i="12" s="1"/>
  <c r="H39" i="12"/>
  <c r="M39" i="12"/>
  <c r="R39" i="12"/>
  <c r="W39" i="12"/>
  <c r="AB39" i="12"/>
  <c r="A40" i="12"/>
  <c r="AE40" i="12" s="1"/>
  <c r="H40" i="12"/>
  <c r="M40" i="12"/>
  <c r="R40" i="12"/>
  <c r="W40" i="12"/>
  <c r="AB40" i="12"/>
  <c r="A41" i="12"/>
  <c r="AE41" i="12" s="1"/>
  <c r="H41" i="12"/>
  <c r="M41" i="12"/>
  <c r="R41" i="12"/>
  <c r="W41" i="12"/>
  <c r="AB41" i="12"/>
  <c r="A42" i="12"/>
  <c r="AE42" i="12" s="1"/>
  <c r="H42" i="12"/>
  <c r="M42" i="12"/>
  <c r="R42" i="12"/>
  <c r="W42" i="12"/>
  <c r="AB42" i="12"/>
  <c r="A43" i="12"/>
  <c r="AE43" i="12" s="1"/>
  <c r="H43" i="12"/>
  <c r="M43" i="12"/>
  <c r="R43" i="12"/>
  <c r="W43" i="12"/>
  <c r="AB43" i="12"/>
  <c r="A44" i="12"/>
  <c r="AE44" i="12" s="1"/>
  <c r="H44" i="12"/>
  <c r="M44" i="12"/>
  <c r="R44" i="12"/>
  <c r="W44" i="12"/>
  <c r="AB44" i="12"/>
  <c r="A45" i="12"/>
  <c r="AE45" i="12" s="1"/>
  <c r="H45" i="12"/>
  <c r="M45" i="12"/>
  <c r="R45" i="12"/>
  <c r="W45" i="12"/>
  <c r="AB45" i="12"/>
  <c r="A46" i="12"/>
  <c r="AE46" i="12" s="1"/>
  <c r="H46" i="12"/>
  <c r="M46" i="12"/>
  <c r="R46" i="12"/>
  <c r="W46" i="12"/>
  <c r="AB46" i="12"/>
  <c r="A47" i="12"/>
  <c r="AE47" i="12" s="1"/>
  <c r="H47" i="12"/>
  <c r="M47" i="12"/>
  <c r="R47" i="12"/>
  <c r="W47" i="12"/>
  <c r="AB47" i="12"/>
  <c r="A48" i="12"/>
  <c r="AE48" i="12" s="1"/>
  <c r="H48" i="12"/>
  <c r="M48" i="12"/>
  <c r="R48" i="12"/>
  <c r="W48" i="12"/>
  <c r="AB48" i="12"/>
  <c r="A49" i="12"/>
  <c r="AE49" i="12" s="1"/>
  <c r="H49" i="12"/>
  <c r="M49" i="12"/>
  <c r="R49" i="12"/>
  <c r="W49" i="12"/>
  <c r="AB49" i="12"/>
  <c r="A50" i="12"/>
  <c r="AE50" i="12" s="1"/>
  <c r="H50" i="12"/>
  <c r="M50" i="12"/>
  <c r="R50" i="12"/>
  <c r="W50" i="12"/>
  <c r="AB50" i="12"/>
  <c r="A51" i="12"/>
  <c r="AE51" i="12" s="1"/>
  <c r="H51" i="12"/>
  <c r="M51" i="12"/>
  <c r="R51" i="12"/>
  <c r="W51" i="12"/>
  <c r="AB51" i="12"/>
  <c r="A52" i="12"/>
  <c r="AE52" i="12" s="1"/>
  <c r="H52" i="12"/>
  <c r="M52" i="12"/>
  <c r="R52" i="12"/>
  <c r="W52" i="12"/>
  <c r="AB52" i="12"/>
  <c r="A53" i="12"/>
  <c r="AE53" i="12" s="1"/>
  <c r="H53" i="12"/>
  <c r="M53" i="12"/>
  <c r="R53" i="12"/>
  <c r="W53" i="12"/>
  <c r="AB53" i="12"/>
  <c r="A54" i="12"/>
  <c r="AE54" i="12" s="1"/>
  <c r="H54" i="12"/>
  <c r="M54" i="12"/>
  <c r="R54" i="12"/>
  <c r="W54" i="12"/>
  <c r="AB54" i="12"/>
  <c r="A55" i="12"/>
  <c r="AE55" i="12" s="1"/>
  <c r="H55" i="12"/>
  <c r="M55" i="12"/>
  <c r="R55" i="12"/>
  <c r="W55" i="12"/>
  <c r="AB55" i="12"/>
  <c r="A56" i="12"/>
  <c r="AE56" i="12" s="1"/>
  <c r="H56" i="12"/>
  <c r="M56" i="12"/>
  <c r="R56" i="12"/>
  <c r="W56" i="12"/>
  <c r="AB56" i="12"/>
  <c r="A57" i="12"/>
  <c r="AE57" i="12" s="1"/>
  <c r="H57" i="12"/>
  <c r="M57" i="12"/>
  <c r="R57" i="12"/>
  <c r="W57" i="12"/>
  <c r="AB57" i="12"/>
  <c r="A58" i="12"/>
  <c r="AE58" i="12" s="1"/>
  <c r="H58" i="12"/>
  <c r="M58" i="12"/>
  <c r="R58" i="12"/>
  <c r="W58" i="12"/>
  <c r="AB58" i="12"/>
  <c r="C60" i="12"/>
  <c r="D60" i="12"/>
  <c r="G60" i="12"/>
  <c r="L60" i="12"/>
  <c r="Q60" i="12"/>
  <c r="V60" i="12"/>
  <c r="AA60" i="12"/>
  <c r="Q1" i="13"/>
  <c r="DI38" i="2" s="1"/>
  <c r="D76" i="2" s="1"/>
  <c r="CS76" i="2" s="1"/>
  <c r="AD1" i="13"/>
  <c r="B9" i="13"/>
  <c r="H9" i="13"/>
  <c r="M9" i="13"/>
  <c r="R9" i="13"/>
  <c r="W9" i="13"/>
  <c r="AB9" i="13"/>
  <c r="B10" i="13"/>
  <c r="H10" i="13"/>
  <c r="M10" i="13"/>
  <c r="R10" i="13"/>
  <c r="W10" i="13"/>
  <c r="AB10" i="13"/>
  <c r="B11" i="13"/>
  <c r="H11" i="13"/>
  <c r="M11" i="13"/>
  <c r="R11" i="13"/>
  <c r="W11" i="13"/>
  <c r="AB11" i="13"/>
  <c r="B12" i="13"/>
  <c r="H12" i="13"/>
  <c r="M12" i="13"/>
  <c r="R12" i="13"/>
  <c r="W12" i="13"/>
  <c r="AB12" i="13"/>
  <c r="A13" i="13"/>
  <c r="AE13" i="13" s="1"/>
  <c r="B13" i="13"/>
  <c r="H13" i="13"/>
  <c r="M13" i="13"/>
  <c r="R13" i="13"/>
  <c r="W13" i="13"/>
  <c r="AB13" i="13"/>
  <c r="A14" i="13"/>
  <c r="AE14" i="13" s="1"/>
  <c r="B14" i="13"/>
  <c r="H14" i="13"/>
  <c r="M14" i="13"/>
  <c r="R14" i="13"/>
  <c r="W14" i="13"/>
  <c r="AB14" i="13"/>
  <c r="A15" i="13"/>
  <c r="AE15" i="13" s="1"/>
  <c r="B15" i="13"/>
  <c r="H15" i="13"/>
  <c r="M15" i="13"/>
  <c r="R15" i="13"/>
  <c r="W15" i="13"/>
  <c r="AB15" i="13"/>
  <c r="A16" i="13"/>
  <c r="AE16" i="13" s="1"/>
  <c r="B16" i="13"/>
  <c r="H16" i="13"/>
  <c r="M16" i="13"/>
  <c r="R16" i="13"/>
  <c r="W16" i="13"/>
  <c r="AB16" i="13"/>
  <c r="A17" i="13"/>
  <c r="AE17" i="13" s="1"/>
  <c r="B17" i="13"/>
  <c r="H17" i="13"/>
  <c r="M17" i="13"/>
  <c r="R17" i="13"/>
  <c r="W17" i="13"/>
  <c r="AB17" i="13"/>
  <c r="A18" i="13"/>
  <c r="AE18" i="13" s="1"/>
  <c r="B18" i="13"/>
  <c r="H18" i="13"/>
  <c r="M18" i="13"/>
  <c r="R18" i="13"/>
  <c r="W18" i="13"/>
  <c r="AB18" i="13"/>
  <c r="A19" i="13"/>
  <c r="AE19" i="13" s="1"/>
  <c r="B19" i="13"/>
  <c r="H19" i="13"/>
  <c r="M19" i="13"/>
  <c r="R19" i="13"/>
  <c r="W19" i="13"/>
  <c r="AB19" i="13"/>
  <c r="A20" i="13"/>
  <c r="AE20" i="13" s="1"/>
  <c r="B20" i="13"/>
  <c r="H20" i="13"/>
  <c r="M20" i="13"/>
  <c r="R20" i="13"/>
  <c r="W20" i="13"/>
  <c r="AB20" i="13"/>
  <c r="A21" i="13"/>
  <c r="AE21" i="13" s="1"/>
  <c r="B21" i="13"/>
  <c r="H21" i="13"/>
  <c r="M21" i="13"/>
  <c r="R21" i="13"/>
  <c r="W21" i="13"/>
  <c r="AB21" i="13"/>
  <c r="A22" i="13"/>
  <c r="AE22" i="13" s="1"/>
  <c r="B22" i="13"/>
  <c r="H22" i="13"/>
  <c r="M22" i="13"/>
  <c r="R22" i="13"/>
  <c r="W22" i="13"/>
  <c r="AB22" i="13"/>
  <c r="A23" i="13"/>
  <c r="AE23" i="13" s="1"/>
  <c r="B23" i="13"/>
  <c r="H23" i="13"/>
  <c r="M23" i="13"/>
  <c r="R23" i="13"/>
  <c r="W23" i="13"/>
  <c r="AB23" i="13"/>
  <c r="A24" i="13"/>
  <c r="AE24" i="13" s="1"/>
  <c r="B24" i="13"/>
  <c r="H24" i="13"/>
  <c r="M24" i="13"/>
  <c r="R24" i="13"/>
  <c r="W24" i="13"/>
  <c r="AB24" i="13"/>
  <c r="A25" i="13"/>
  <c r="AE25" i="13" s="1"/>
  <c r="B25" i="13"/>
  <c r="H25" i="13"/>
  <c r="M25" i="13"/>
  <c r="R25" i="13"/>
  <c r="W25" i="13"/>
  <c r="AB25" i="13"/>
  <c r="A26" i="13"/>
  <c r="AE26" i="13" s="1"/>
  <c r="B26" i="13"/>
  <c r="H26" i="13"/>
  <c r="M26" i="13"/>
  <c r="R26" i="13"/>
  <c r="W26" i="13"/>
  <c r="AB26" i="13"/>
  <c r="A27" i="13"/>
  <c r="AE27" i="13" s="1"/>
  <c r="B27" i="13"/>
  <c r="H27" i="13"/>
  <c r="M27" i="13"/>
  <c r="R27" i="13"/>
  <c r="W27" i="13"/>
  <c r="AB27" i="13"/>
  <c r="A28" i="13"/>
  <c r="AE28" i="13" s="1"/>
  <c r="B28" i="13"/>
  <c r="H28" i="13"/>
  <c r="M28" i="13"/>
  <c r="R28" i="13"/>
  <c r="W28" i="13"/>
  <c r="AB28" i="13"/>
  <c r="A29" i="13"/>
  <c r="AE29" i="13" s="1"/>
  <c r="H29" i="13"/>
  <c r="M29" i="13"/>
  <c r="R29" i="13"/>
  <c r="W29" i="13"/>
  <c r="AB29" i="13"/>
  <c r="A30" i="13"/>
  <c r="AE30" i="13" s="1"/>
  <c r="H30" i="13"/>
  <c r="M30" i="13"/>
  <c r="R30" i="13"/>
  <c r="W30" i="13"/>
  <c r="AB30" i="13"/>
  <c r="A31" i="13"/>
  <c r="AE31" i="13" s="1"/>
  <c r="H31" i="13"/>
  <c r="M31" i="13"/>
  <c r="R31" i="13"/>
  <c r="W31" i="13"/>
  <c r="AB31" i="13"/>
  <c r="A32" i="13"/>
  <c r="AE32" i="13" s="1"/>
  <c r="H32" i="13"/>
  <c r="M32" i="13"/>
  <c r="R32" i="13"/>
  <c r="W32" i="13"/>
  <c r="AB32" i="13"/>
  <c r="A33" i="13"/>
  <c r="AE33" i="13" s="1"/>
  <c r="H33" i="13"/>
  <c r="M33" i="13"/>
  <c r="R33" i="13"/>
  <c r="W33" i="13"/>
  <c r="AB33" i="13"/>
  <c r="A34" i="13"/>
  <c r="AE34" i="13" s="1"/>
  <c r="H34" i="13"/>
  <c r="M34" i="13"/>
  <c r="R34" i="13"/>
  <c r="W34" i="13"/>
  <c r="AB34" i="13"/>
  <c r="A35" i="13"/>
  <c r="AE35" i="13" s="1"/>
  <c r="H35" i="13"/>
  <c r="M35" i="13"/>
  <c r="R35" i="13"/>
  <c r="W35" i="13"/>
  <c r="AB35" i="13"/>
  <c r="A36" i="13"/>
  <c r="AE36" i="13" s="1"/>
  <c r="H36" i="13"/>
  <c r="M36" i="13"/>
  <c r="R36" i="13"/>
  <c r="W36" i="13"/>
  <c r="AB36" i="13"/>
  <c r="A37" i="13"/>
  <c r="AE37" i="13" s="1"/>
  <c r="H37" i="13"/>
  <c r="M37" i="13"/>
  <c r="R37" i="13"/>
  <c r="W37" i="13"/>
  <c r="AB37" i="13"/>
  <c r="A38" i="13"/>
  <c r="AE38" i="13" s="1"/>
  <c r="H38" i="13"/>
  <c r="M38" i="13"/>
  <c r="R38" i="13"/>
  <c r="W38" i="13"/>
  <c r="AB38" i="13"/>
  <c r="A39" i="13"/>
  <c r="AE39" i="13" s="1"/>
  <c r="H39" i="13"/>
  <c r="M39" i="13"/>
  <c r="R39" i="13"/>
  <c r="W39" i="13"/>
  <c r="AB39" i="13"/>
  <c r="A40" i="13"/>
  <c r="AE40" i="13" s="1"/>
  <c r="H40" i="13"/>
  <c r="M40" i="13"/>
  <c r="R40" i="13"/>
  <c r="W40" i="13"/>
  <c r="AB40" i="13"/>
  <c r="A41" i="13"/>
  <c r="AE41" i="13" s="1"/>
  <c r="H41" i="13"/>
  <c r="M41" i="13"/>
  <c r="R41" i="13"/>
  <c r="W41" i="13"/>
  <c r="AB41" i="13"/>
  <c r="A42" i="13"/>
  <c r="AE42" i="13" s="1"/>
  <c r="H42" i="13"/>
  <c r="M42" i="13"/>
  <c r="R42" i="13"/>
  <c r="W42" i="13"/>
  <c r="AB42" i="13"/>
  <c r="A43" i="13"/>
  <c r="AE43" i="13" s="1"/>
  <c r="H43" i="13"/>
  <c r="M43" i="13"/>
  <c r="R43" i="13"/>
  <c r="W43" i="13"/>
  <c r="AB43" i="13"/>
  <c r="A44" i="13"/>
  <c r="AE44" i="13" s="1"/>
  <c r="H44" i="13"/>
  <c r="M44" i="13"/>
  <c r="R44" i="13"/>
  <c r="W44" i="13"/>
  <c r="AB44" i="13"/>
  <c r="A45" i="13"/>
  <c r="AE45" i="13" s="1"/>
  <c r="H45" i="13"/>
  <c r="M45" i="13"/>
  <c r="R45" i="13"/>
  <c r="W45" i="13"/>
  <c r="AB45" i="13"/>
  <c r="A46" i="13"/>
  <c r="AE46" i="13" s="1"/>
  <c r="H46" i="13"/>
  <c r="M46" i="13"/>
  <c r="R46" i="13"/>
  <c r="W46" i="13"/>
  <c r="AB46" i="13"/>
  <c r="A47" i="13"/>
  <c r="AE47" i="13" s="1"/>
  <c r="H47" i="13"/>
  <c r="M47" i="13"/>
  <c r="R47" i="13"/>
  <c r="W47" i="13"/>
  <c r="AB47" i="13"/>
  <c r="A48" i="13"/>
  <c r="AE48" i="13" s="1"/>
  <c r="H48" i="13"/>
  <c r="M48" i="13"/>
  <c r="R48" i="13"/>
  <c r="W48" i="13"/>
  <c r="AB48" i="13"/>
  <c r="A49" i="13"/>
  <c r="AE49" i="13" s="1"/>
  <c r="H49" i="13"/>
  <c r="M49" i="13"/>
  <c r="R49" i="13"/>
  <c r="W49" i="13"/>
  <c r="AB49" i="13"/>
  <c r="A50" i="13"/>
  <c r="AE50" i="13" s="1"/>
  <c r="H50" i="13"/>
  <c r="M50" i="13"/>
  <c r="R50" i="13"/>
  <c r="W50" i="13"/>
  <c r="AB50" i="13"/>
  <c r="A51" i="13"/>
  <c r="AE51" i="13" s="1"/>
  <c r="H51" i="13"/>
  <c r="M51" i="13"/>
  <c r="R51" i="13"/>
  <c r="W51" i="13"/>
  <c r="AB51" i="13"/>
  <c r="A52" i="13"/>
  <c r="AE52" i="13" s="1"/>
  <c r="H52" i="13"/>
  <c r="M52" i="13"/>
  <c r="R52" i="13"/>
  <c r="W52" i="13"/>
  <c r="AB52" i="13"/>
  <c r="A53" i="13"/>
  <c r="AE53" i="13" s="1"/>
  <c r="H53" i="13"/>
  <c r="M53" i="13"/>
  <c r="R53" i="13"/>
  <c r="W53" i="13"/>
  <c r="AB53" i="13"/>
  <c r="A54" i="13"/>
  <c r="AE54" i="13" s="1"/>
  <c r="H54" i="13"/>
  <c r="M54" i="13"/>
  <c r="R54" i="13"/>
  <c r="W54" i="13"/>
  <c r="AB54" i="13"/>
  <c r="A55" i="13"/>
  <c r="AE55" i="13" s="1"/>
  <c r="H55" i="13"/>
  <c r="M55" i="13"/>
  <c r="R55" i="13"/>
  <c r="W55" i="13"/>
  <c r="AB55" i="13"/>
  <c r="A56" i="13"/>
  <c r="AE56" i="13" s="1"/>
  <c r="H56" i="13"/>
  <c r="M56" i="13"/>
  <c r="R56" i="13"/>
  <c r="W56" i="13"/>
  <c r="AB56" i="13"/>
  <c r="A57" i="13"/>
  <c r="AE57" i="13" s="1"/>
  <c r="H57" i="13"/>
  <c r="M57" i="13"/>
  <c r="R57" i="13"/>
  <c r="W57" i="13"/>
  <c r="AB57" i="13"/>
  <c r="A58" i="13"/>
  <c r="AE58" i="13" s="1"/>
  <c r="H58" i="13"/>
  <c r="M58" i="13"/>
  <c r="R58" i="13"/>
  <c r="W58" i="13"/>
  <c r="AB58" i="13"/>
  <c r="C60" i="13"/>
  <c r="D60" i="13"/>
  <c r="G60" i="13"/>
  <c r="L60" i="13"/>
  <c r="Q60" i="13"/>
  <c r="V60" i="13"/>
  <c r="AA60" i="13"/>
  <c r="AD1" i="14"/>
  <c r="B9" i="14"/>
  <c r="H9" i="14"/>
  <c r="M9" i="14"/>
  <c r="R9" i="14"/>
  <c r="W9" i="14"/>
  <c r="AB9" i="14"/>
  <c r="B10" i="14"/>
  <c r="H10" i="14"/>
  <c r="M10" i="14"/>
  <c r="R10" i="14"/>
  <c r="W10" i="14"/>
  <c r="AB10" i="14"/>
  <c r="B11" i="14"/>
  <c r="H11" i="14"/>
  <c r="M11" i="14"/>
  <c r="R11" i="14"/>
  <c r="W11" i="14"/>
  <c r="AB11" i="14"/>
  <c r="B12" i="14"/>
  <c r="H12" i="14"/>
  <c r="M12" i="14"/>
  <c r="R12" i="14"/>
  <c r="W12" i="14"/>
  <c r="AB12" i="14"/>
  <c r="B13" i="14"/>
  <c r="H13" i="14"/>
  <c r="M13" i="14"/>
  <c r="R13" i="14"/>
  <c r="W13" i="14"/>
  <c r="AB13" i="14"/>
  <c r="B14" i="14"/>
  <c r="H14" i="14"/>
  <c r="M14" i="14"/>
  <c r="R14" i="14"/>
  <c r="W14" i="14"/>
  <c r="AB14" i="14"/>
  <c r="B15" i="14"/>
  <c r="H15" i="14"/>
  <c r="M15" i="14"/>
  <c r="R15" i="14"/>
  <c r="W15" i="14"/>
  <c r="AB15" i="14"/>
  <c r="B16" i="14"/>
  <c r="H16" i="14"/>
  <c r="M16" i="14"/>
  <c r="R16" i="14"/>
  <c r="W16" i="14"/>
  <c r="AB16" i="14"/>
  <c r="A17" i="14"/>
  <c r="AE17" i="14" s="1"/>
  <c r="B17" i="14"/>
  <c r="H17" i="14"/>
  <c r="M17" i="14"/>
  <c r="R17" i="14"/>
  <c r="W17" i="14"/>
  <c r="AB17" i="14"/>
  <c r="A18" i="14"/>
  <c r="AE18" i="14" s="1"/>
  <c r="B18" i="14"/>
  <c r="H18" i="14"/>
  <c r="M18" i="14"/>
  <c r="R18" i="14"/>
  <c r="W18" i="14"/>
  <c r="AB18" i="14"/>
  <c r="A19" i="14"/>
  <c r="AE19" i="14" s="1"/>
  <c r="B19" i="14"/>
  <c r="H19" i="14"/>
  <c r="M19" i="14"/>
  <c r="R19" i="14"/>
  <c r="W19" i="14"/>
  <c r="AB19" i="14"/>
  <c r="A20" i="14"/>
  <c r="AE20" i="14" s="1"/>
  <c r="B20" i="14"/>
  <c r="H20" i="14"/>
  <c r="M20" i="14"/>
  <c r="R20" i="14"/>
  <c r="W20" i="14"/>
  <c r="AB20" i="14"/>
  <c r="A21" i="14"/>
  <c r="AE21" i="14" s="1"/>
  <c r="B21" i="14"/>
  <c r="H21" i="14"/>
  <c r="M21" i="14"/>
  <c r="R21" i="14"/>
  <c r="W21" i="14"/>
  <c r="AB21" i="14"/>
  <c r="A22" i="14"/>
  <c r="AE22" i="14" s="1"/>
  <c r="B22" i="14"/>
  <c r="H22" i="14"/>
  <c r="M22" i="14"/>
  <c r="R22" i="14"/>
  <c r="W22" i="14"/>
  <c r="AB22" i="14"/>
  <c r="A23" i="14"/>
  <c r="AE23" i="14" s="1"/>
  <c r="B23" i="14"/>
  <c r="H23" i="14"/>
  <c r="M23" i="14"/>
  <c r="R23" i="14"/>
  <c r="W23" i="14"/>
  <c r="AB23" i="14"/>
  <c r="A24" i="14"/>
  <c r="AE24" i="14" s="1"/>
  <c r="B24" i="14"/>
  <c r="H24" i="14"/>
  <c r="M24" i="14"/>
  <c r="R24" i="14"/>
  <c r="W24" i="14"/>
  <c r="AB24" i="14"/>
  <c r="A25" i="14"/>
  <c r="AE25" i="14" s="1"/>
  <c r="B25" i="14"/>
  <c r="H25" i="14"/>
  <c r="M25" i="14"/>
  <c r="R25" i="14"/>
  <c r="W25" i="14"/>
  <c r="AB25" i="14"/>
  <c r="A26" i="14"/>
  <c r="AE26" i="14" s="1"/>
  <c r="B26" i="14"/>
  <c r="H26" i="14"/>
  <c r="M26" i="14"/>
  <c r="R26" i="14"/>
  <c r="W26" i="14"/>
  <c r="AB26" i="14"/>
  <c r="A27" i="14"/>
  <c r="AE27" i="14" s="1"/>
  <c r="B27" i="14"/>
  <c r="H27" i="14"/>
  <c r="M27" i="14"/>
  <c r="R27" i="14"/>
  <c r="W27" i="14"/>
  <c r="AB27" i="14"/>
  <c r="A28" i="14"/>
  <c r="AE28" i="14" s="1"/>
  <c r="B28" i="14"/>
  <c r="H28" i="14"/>
  <c r="M28" i="14"/>
  <c r="R28" i="14"/>
  <c r="W28" i="14"/>
  <c r="AB28" i="14"/>
  <c r="A29" i="14"/>
  <c r="AE29" i="14" s="1"/>
  <c r="H29" i="14"/>
  <c r="M29" i="14"/>
  <c r="R29" i="14"/>
  <c r="W29" i="14"/>
  <c r="AB29" i="14"/>
  <c r="A30" i="14"/>
  <c r="AE30" i="14" s="1"/>
  <c r="H30" i="14"/>
  <c r="M30" i="14"/>
  <c r="R30" i="14"/>
  <c r="W30" i="14"/>
  <c r="AB30" i="14"/>
  <c r="A31" i="14"/>
  <c r="AE31" i="14" s="1"/>
  <c r="H31" i="14"/>
  <c r="M31" i="14"/>
  <c r="R31" i="14"/>
  <c r="W31" i="14"/>
  <c r="AB31" i="14"/>
  <c r="A32" i="14"/>
  <c r="AE32" i="14" s="1"/>
  <c r="H32" i="14"/>
  <c r="M32" i="14"/>
  <c r="R32" i="14"/>
  <c r="W32" i="14"/>
  <c r="AB32" i="14"/>
  <c r="A33" i="14"/>
  <c r="AE33" i="14" s="1"/>
  <c r="H33" i="14"/>
  <c r="M33" i="14"/>
  <c r="R33" i="14"/>
  <c r="W33" i="14"/>
  <c r="AB33" i="14"/>
  <c r="A34" i="14"/>
  <c r="AE34" i="14" s="1"/>
  <c r="H34" i="14"/>
  <c r="M34" i="14"/>
  <c r="R34" i="14"/>
  <c r="W34" i="14"/>
  <c r="AB34" i="14"/>
  <c r="A35" i="14"/>
  <c r="AE35" i="14" s="1"/>
  <c r="H35" i="14"/>
  <c r="M35" i="14"/>
  <c r="R35" i="14"/>
  <c r="W35" i="14"/>
  <c r="AB35" i="14"/>
  <c r="A36" i="14"/>
  <c r="AE36" i="14" s="1"/>
  <c r="H36" i="14"/>
  <c r="M36" i="14"/>
  <c r="R36" i="14"/>
  <c r="W36" i="14"/>
  <c r="AB36" i="14"/>
  <c r="A37" i="14"/>
  <c r="AE37" i="14" s="1"/>
  <c r="H37" i="14"/>
  <c r="M37" i="14"/>
  <c r="R37" i="14"/>
  <c r="W37" i="14"/>
  <c r="AB37" i="14"/>
  <c r="A38" i="14"/>
  <c r="AE38" i="14" s="1"/>
  <c r="H38" i="14"/>
  <c r="M38" i="14"/>
  <c r="R38" i="14"/>
  <c r="W38" i="14"/>
  <c r="AB38" i="14"/>
  <c r="A39" i="14"/>
  <c r="AE39" i="14" s="1"/>
  <c r="H39" i="14"/>
  <c r="M39" i="14"/>
  <c r="R39" i="14"/>
  <c r="W39" i="14"/>
  <c r="AB39" i="14"/>
  <c r="A40" i="14"/>
  <c r="AE40" i="14" s="1"/>
  <c r="H40" i="14"/>
  <c r="M40" i="14"/>
  <c r="R40" i="14"/>
  <c r="W40" i="14"/>
  <c r="AB40" i="14"/>
  <c r="A41" i="14"/>
  <c r="AE41" i="14" s="1"/>
  <c r="H41" i="14"/>
  <c r="M41" i="14"/>
  <c r="R41" i="14"/>
  <c r="W41" i="14"/>
  <c r="AB41" i="14"/>
  <c r="A42" i="14"/>
  <c r="AE42" i="14" s="1"/>
  <c r="H42" i="14"/>
  <c r="M42" i="14"/>
  <c r="R42" i="14"/>
  <c r="W42" i="14"/>
  <c r="AB42" i="14"/>
  <c r="A43" i="14"/>
  <c r="AE43" i="14" s="1"/>
  <c r="H43" i="14"/>
  <c r="M43" i="14"/>
  <c r="R43" i="14"/>
  <c r="W43" i="14"/>
  <c r="AB43" i="14"/>
  <c r="A44" i="14"/>
  <c r="AE44" i="14" s="1"/>
  <c r="H44" i="14"/>
  <c r="M44" i="14"/>
  <c r="R44" i="14"/>
  <c r="W44" i="14"/>
  <c r="AB44" i="14"/>
  <c r="A45" i="14"/>
  <c r="AE45" i="14" s="1"/>
  <c r="H45" i="14"/>
  <c r="M45" i="14"/>
  <c r="R45" i="14"/>
  <c r="W45" i="14"/>
  <c r="AB45" i="14"/>
  <c r="A46" i="14"/>
  <c r="AE46" i="14" s="1"/>
  <c r="H46" i="14"/>
  <c r="M46" i="14"/>
  <c r="R46" i="14"/>
  <c r="W46" i="14"/>
  <c r="AB46" i="14"/>
  <c r="A47" i="14"/>
  <c r="AE47" i="14" s="1"/>
  <c r="H47" i="14"/>
  <c r="M47" i="14"/>
  <c r="R47" i="14"/>
  <c r="W47" i="14"/>
  <c r="AB47" i="14"/>
  <c r="A48" i="14"/>
  <c r="AE48" i="14" s="1"/>
  <c r="H48" i="14"/>
  <c r="M48" i="14"/>
  <c r="R48" i="14"/>
  <c r="W48" i="14"/>
  <c r="AB48" i="14"/>
  <c r="A49" i="14"/>
  <c r="AE49" i="14" s="1"/>
  <c r="H49" i="14"/>
  <c r="M49" i="14"/>
  <c r="R49" i="14"/>
  <c r="W49" i="14"/>
  <c r="AB49" i="14"/>
  <c r="A50" i="14"/>
  <c r="AE50" i="14" s="1"/>
  <c r="H50" i="14"/>
  <c r="M50" i="14"/>
  <c r="R50" i="14"/>
  <c r="W50" i="14"/>
  <c r="AB50" i="14"/>
  <c r="A51" i="14"/>
  <c r="AE51" i="14" s="1"/>
  <c r="H51" i="14"/>
  <c r="M51" i="14"/>
  <c r="R51" i="14"/>
  <c r="W51" i="14"/>
  <c r="AB51" i="14"/>
  <c r="A52" i="14"/>
  <c r="AE52" i="14" s="1"/>
  <c r="H52" i="14"/>
  <c r="M52" i="14"/>
  <c r="R52" i="14"/>
  <c r="W52" i="14"/>
  <c r="AB52" i="14"/>
  <c r="A53" i="14"/>
  <c r="AE53" i="14" s="1"/>
  <c r="H53" i="14"/>
  <c r="M53" i="14"/>
  <c r="R53" i="14"/>
  <c r="W53" i="14"/>
  <c r="AB53" i="14"/>
  <c r="A54" i="14"/>
  <c r="AE54" i="14" s="1"/>
  <c r="H54" i="14"/>
  <c r="M54" i="14"/>
  <c r="R54" i="14"/>
  <c r="W54" i="14"/>
  <c r="AB54" i="14"/>
  <c r="A55" i="14"/>
  <c r="AE55" i="14" s="1"/>
  <c r="H55" i="14"/>
  <c r="M55" i="14"/>
  <c r="R55" i="14"/>
  <c r="W55" i="14"/>
  <c r="AB55" i="14"/>
  <c r="A56" i="14"/>
  <c r="AE56" i="14" s="1"/>
  <c r="H56" i="14"/>
  <c r="M56" i="14"/>
  <c r="R56" i="14"/>
  <c r="W56" i="14"/>
  <c r="AB56" i="14"/>
  <c r="A57" i="14"/>
  <c r="AE57" i="14" s="1"/>
  <c r="H57" i="14"/>
  <c r="M57" i="14"/>
  <c r="R57" i="14"/>
  <c r="W57" i="14"/>
  <c r="AB57" i="14"/>
  <c r="A58" i="14"/>
  <c r="AE58" i="14" s="1"/>
  <c r="H58" i="14"/>
  <c r="M58" i="14"/>
  <c r="R58" i="14"/>
  <c r="W58" i="14"/>
  <c r="AB58" i="14"/>
  <c r="C60" i="14"/>
  <c r="D60" i="14"/>
  <c r="G60" i="14"/>
  <c r="L60" i="14"/>
  <c r="Q60" i="14"/>
  <c r="V60" i="14"/>
  <c r="AA60" i="14"/>
  <c r="AD1" i="15"/>
  <c r="B9" i="15"/>
  <c r="H9" i="15"/>
  <c r="M9" i="15"/>
  <c r="R9" i="15"/>
  <c r="W9" i="15"/>
  <c r="AB9" i="15"/>
  <c r="B10" i="15"/>
  <c r="H10" i="15"/>
  <c r="M10" i="15"/>
  <c r="R10" i="15"/>
  <c r="W10" i="15"/>
  <c r="AB10" i="15"/>
  <c r="B11" i="15"/>
  <c r="H11" i="15"/>
  <c r="M11" i="15"/>
  <c r="R11" i="15"/>
  <c r="W11" i="15"/>
  <c r="AB11" i="15"/>
  <c r="B12" i="15"/>
  <c r="H12" i="15"/>
  <c r="M12" i="15"/>
  <c r="R12" i="15"/>
  <c r="W12" i="15"/>
  <c r="AB12" i="15"/>
  <c r="B13" i="15"/>
  <c r="H13" i="15"/>
  <c r="M13" i="15"/>
  <c r="R13" i="15"/>
  <c r="W13" i="15"/>
  <c r="AB13" i="15"/>
  <c r="B14" i="15"/>
  <c r="H14" i="15"/>
  <c r="M14" i="15"/>
  <c r="R14" i="15"/>
  <c r="W14" i="15"/>
  <c r="AB14" i="15"/>
  <c r="B15" i="15"/>
  <c r="H15" i="15"/>
  <c r="M15" i="15"/>
  <c r="R15" i="15"/>
  <c r="W15" i="15"/>
  <c r="AB15" i="15"/>
  <c r="B16" i="15"/>
  <c r="H16" i="15"/>
  <c r="M16" i="15"/>
  <c r="R16" i="15"/>
  <c r="W16" i="15"/>
  <c r="AB16" i="15"/>
  <c r="B17" i="15"/>
  <c r="H17" i="15"/>
  <c r="M17" i="15"/>
  <c r="R17" i="15"/>
  <c r="W17" i="15"/>
  <c r="AB17" i="15"/>
  <c r="B18" i="15"/>
  <c r="H18" i="15"/>
  <c r="M18" i="15"/>
  <c r="R18" i="15"/>
  <c r="W18" i="15"/>
  <c r="AB18" i="15"/>
  <c r="B19" i="15"/>
  <c r="H19" i="15"/>
  <c r="M19" i="15"/>
  <c r="R19" i="15"/>
  <c r="W19" i="15"/>
  <c r="AB19" i="15"/>
  <c r="B20" i="15"/>
  <c r="H20" i="15"/>
  <c r="M20" i="15"/>
  <c r="R20" i="15"/>
  <c r="W20" i="15"/>
  <c r="AB20" i="15"/>
  <c r="A21" i="15"/>
  <c r="AE21" i="15" s="1"/>
  <c r="B21" i="15"/>
  <c r="H21" i="15"/>
  <c r="M21" i="15"/>
  <c r="R21" i="15"/>
  <c r="W21" i="15"/>
  <c r="AB21" i="15"/>
  <c r="A22" i="15"/>
  <c r="AE22" i="15" s="1"/>
  <c r="B22" i="15"/>
  <c r="H22" i="15"/>
  <c r="M22" i="15"/>
  <c r="R22" i="15"/>
  <c r="W22" i="15"/>
  <c r="AB22" i="15"/>
  <c r="A23" i="15"/>
  <c r="AE23" i="15" s="1"/>
  <c r="B23" i="15"/>
  <c r="H23" i="15"/>
  <c r="M23" i="15"/>
  <c r="R23" i="15"/>
  <c r="W23" i="15"/>
  <c r="AB23" i="15"/>
  <c r="A24" i="15"/>
  <c r="AE24" i="15" s="1"/>
  <c r="B24" i="15"/>
  <c r="H24" i="15"/>
  <c r="M24" i="15"/>
  <c r="R24" i="15"/>
  <c r="W24" i="15"/>
  <c r="AB24" i="15"/>
  <c r="A25" i="15"/>
  <c r="AE25" i="15" s="1"/>
  <c r="B25" i="15"/>
  <c r="H25" i="15"/>
  <c r="M25" i="15"/>
  <c r="R25" i="15"/>
  <c r="W25" i="15"/>
  <c r="AB25" i="15"/>
  <c r="A26" i="15"/>
  <c r="AE26" i="15" s="1"/>
  <c r="B26" i="15"/>
  <c r="H26" i="15"/>
  <c r="M26" i="15"/>
  <c r="R26" i="15"/>
  <c r="W26" i="15"/>
  <c r="AB26" i="15"/>
  <c r="A27" i="15"/>
  <c r="AE27" i="15" s="1"/>
  <c r="B27" i="15"/>
  <c r="H27" i="15"/>
  <c r="M27" i="15"/>
  <c r="R27" i="15"/>
  <c r="W27" i="15"/>
  <c r="AB27" i="15"/>
  <c r="A28" i="15"/>
  <c r="AE28" i="15" s="1"/>
  <c r="B28" i="15"/>
  <c r="H28" i="15"/>
  <c r="M28" i="15"/>
  <c r="R28" i="15"/>
  <c r="W28" i="15"/>
  <c r="AB28" i="15"/>
  <c r="A29" i="15"/>
  <c r="AE29" i="15" s="1"/>
  <c r="H29" i="15"/>
  <c r="M29" i="15"/>
  <c r="R29" i="15"/>
  <c r="W29" i="15"/>
  <c r="AB29" i="15"/>
  <c r="A30" i="15"/>
  <c r="AE30" i="15" s="1"/>
  <c r="H30" i="15"/>
  <c r="M30" i="15"/>
  <c r="R30" i="15"/>
  <c r="W30" i="15"/>
  <c r="AB30" i="15"/>
  <c r="A31" i="15"/>
  <c r="AE31" i="15" s="1"/>
  <c r="H31" i="15"/>
  <c r="M31" i="15"/>
  <c r="R31" i="15"/>
  <c r="W31" i="15"/>
  <c r="AB31" i="15"/>
  <c r="A32" i="15"/>
  <c r="AE32" i="15" s="1"/>
  <c r="H32" i="15"/>
  <c r="M32" i="15"/>
  <c r="R32" i="15"/>
  <c r="W32" i="15"/>
  <c r="AB32" i="15"/>
  <c r="A33" i="15"/>
  <c r="AE33" i="15" s="1"/>
  <c r="H33" i="15"/>
  <c r="M33" i="15"/>
  <c r="R33" i="15"/>
  <c r="W33" i="15"/>
  <c r="AB33" i="15"/>
  <c r="A34" i="15"/>
  <c r="AE34" i="15" s="1"/>
  <c r="H34" i="15"/>
  <c r="M34" i="15"/>
  <c r="R34" i="15"/>
  <c r="W34" i="15"/>
  <c r="AB34" i="15"/>
  <c r="A35" i="15"/>
  <c r="AE35" i="15" s="1"/>
  <c r="H35" i="15"/>
  <c r="M35" i="15"/>
  <c r="R35" i="15"/>
  <c r="W35" i="15"/>
  <c r="AB35" i="15"/>
  <c r="A36" i="15"/>
  <c r="AE36" i="15" s="1"/>
  <c r="H36" i="15"/>
  <c r="M36" i="15"/>
  <c r="R36" i="15"/>
  <c r="W36" i="15"/>
  <c r="AB36" i="15"/>
  <c r="A37" i="15"/>
  <c r="AE37" i="15" s="1"/>
  <c r="H37" i="15"/>
  <c r="M37" i="15"/>
  <c r="R37" i="15"/>
  <c r="W37" i="15"/>
  <c r="AB37" i="15"/>
  <c r="A38" i="15"/>
  <c r="AE38" i="15" s="1"/>
  <c r="H38" i="15"/>
  <c r="M38" i="15"/>
  <c r="R38" i="15"/>
  <c r="W38" i="15"/>
  <c r="AB38" i="15"/>
  <c r="A39" i="15"/>
  <c r="AE39" i="15" s="1"/>
  <c r="H39" i="15"/>
  <c r="M39" i="15"/>
  <c r="R39" i="15"/>
  <c r="W39" i="15"/>
  <c r="AB39" i="15"/>
  <c r="A40" i="15"/>
  <c r="AE40" i="15" s="1"/>
  <c r="H40" i="15"/>
  <c r="M40" i="15"/>
  <c r="R40" i="15"/>
  <c r="W40" i="15"/>
  <c r="AB40" i="15"/>
  <c r="A41" i="15"/>
  <c r="AE41" i="15" s="1"/>
  <c r="H41" i="15"/>
  <c r="M41" i="15"/>
  <c r="R41" i="15"/>
  <c r="W41" i="15"/>
  <c r="AB41" i="15"/>
  <c r="A42" i="15"/>
  <c r="AE42" i="15" s="1"/>
  <c r="H42" i="15"/>
  <c r="M42" i="15"/>
  <c r="R42" i="15"/>
  <c r="W42" i="15"/>
  <c r="AB42" i="15"/>
  <c r="A43" i="15"/>
  <c r="AE43" i="15" s="1"/>
  <c r="H43" i="15"/>
  <c r="M43" i="15"/>
  <c r="R43" i="15"/>
  <c r="W43" i="15"/>
  <c r="AB43" i="15"/>
  <c r="A44" i="15"/>
  <c r="AE44" i="15" s="1"/>
  <c r="H44" i="15"/>
  <c r="M44" i="15"/>
  <c r="R44" i="15"/>
  <c r="W44" i="15"/>
  <c r="AB44" i="15"/>
  <c r="A45" i="15"/>
  <c r="AE45" i="15" s="1"/>
  <c r="H45" i="15"/>
  <c r="M45" i="15"/>
  <c r="R45" i="15"/>
  <c r="W45" i="15"/>
  <c r="AB45" i="15"/>
  <c r="A46" i="15"/>
  <c r="AE46" i="15" s="1"/>
  <c r="H46" i="15"/>
  <c r="M46" i="15"/>
  <c r="R46" i="15"/>
  <c r="W46" i="15"/>
  <c r="AB46" i="15"/>
  <c r="A47" i="15"/>
  <c r="AE47" i="15" s="1"/>
  <c r="H47" i="15"/>
  <c r="M47" i="15"/>
  <c r="R47" i="15"/>
  <c r="W47" i="15"/>
  <c r="AB47" i="15"/>
  <c r="A48" i="15"/>
  <c r="AE48" i="15" s="1"/>
  <c r="H48" i="15"/>
  <c r="M48" i="15"/>
  <c r="R48" i="15"/>
  <c r="W48" i="15"/>
  <c r="AB48" i="15"/>
  <c r="A49" i="15"/>
  <c r="AE49" i="15" s="1"/>
  <c r="H49" i="15"/>
  <c r="M49" i="15"/>
  <c r="R49" i="15"/>
  <c r="W49" i="15"/>
  <c r="AB49" i="15"/>
  <c r="A50" i="15"/>
  <c r="AE50" i="15" s="1"/>
  <c r="H50" i="15"/>
  <c r="M50" i="15"/>
  <c r="R50" i="15"/>
  <c r="W50" i="15"/>
  <c r="AB50" i="15"/>
  <c r="A51" i="15"/>
  <c r="AE51" i="15" s="1"/>
  <c r="H51" i="15"/>
  <c r="M51" i="15"/>
  <c r="R51" i="15"/>
  <c r="W51" i="15"/>
  <c r="AB51" i="15"/>
  <c r="A52" i="15"/>
  <c r="AE52" i="15" s="1"/>
  <c r="H52" i="15"/>
  <c r="M52" i="15"/>
  <c r="R52" i="15"/>
  <c r="W52" i="15"/>
  <c r="AB52" i="15"/>
  <c r="A53" i="15"/>
  <c r="AE53" i="15" s="1"/>
  <c r="H53" i="15"/>
  <c r="M53" i="15"/>
  <c r="R53" i="15"/>
  <c r="W53" i="15"/>
  <c r="AB53" i="15"/>
  <c r="A54" i="15"/>
  <c r="AE54" i="15" s="1"/>
  <c r="H54" i="15"/>
  <c r="M54" i="15"/>
  <c r="R54" i="15"/>
  <c r="W54" i="15"/>
  <c r="AB54" i="15"/>
  <c r="A55" i="15"/>
  <c r="AE55" i="15" s="1"/>
  <c r="H55" i="15"/>
  <c r="M55" i="15"/>
  <c r="R55" i="15"/>
  <c r="W55" i="15"/>
  <c r="AB55" i="15"/>
  <c r="A56" i="15"/>
  <c r="AE56" i="15" s="1"/>
  <c r="H56" i="15"/>
  <c r="M56" i="15"/>
  <c r="R56" i="15"/>
  <c r="W56" i="15"/>
  <c r="AB56" i="15"/>
  <c r="A57" i="15"/>
  <c r="AE57" i="15" s="1"/>
  <c r="H57" i="15"/>
  <c r="M57" i="15"/>
  <c r="R57" i="15"/>
  <c r="W57" i="15"/>
  <c r="AB57" i="15"/>
  <c r="A58" i="15"/>
  <c r="AE58" i="15" s="1"/>
  <c r="H58" i="15"/>
  <c r="M58" i="15"/>
  <c r="R58" i="15"/>
  <c r="W58" i="15"/>
  <c r="AB58" i="15"/>
  <c r="C60" i="15"/>
  <c r="D60" i="15"/>
  <c r="G60" i="15"/>
  <c r="L60" i="15"/>
  <c r="Q60" i="15"/>
  <c r="V60" i="15"/>
  <c r="AA60" i="15"/>
  <c r="AD1" i="16"/>
  <c r="B9" i="16"/>
  <c r="H9" i="16"/>
  <c r="M9" i="16"/>
  <c r="R9" i="16"/>
  <c r="W9" i="16"/>
  <c r="AB9" i="16"/>
  <c r="B10" i="16"/>
  <c r="H10" i="16"/>
  <c r="M10" i="16"/>
  <c r="R10" i="16"/>
  <c r="W10" i="16"/>
  <c r="AB10" i="16"/>
  <c r="B11" i="16"/>
  <c r="H11" i="16"/>
  <c r="M11" i="16"/>
  <c r="R11" i="16"/>
  <c r="W11" i="16"/>
  <c r="AB11" i="16"/>
  <c r="B12" i="16"/>
  <c r="H12" i="16"/>
  <c r="M12" i="16"/>
  <c r="R12" i="16"/>
  <c r="W12" i="16"/>
  <c r="AB12" i="16"/>
  <c r="B13" i="16"/>
  <c r="H13" i="16"/>
  <c r="M13" i="16"/>
  <c r="R13" i="16"/>
  <c r="W13" i="16"/>
  <c r="AB13" i="16"/>
  <c r="B14" i="16"/>
  <c r="H14" i="16"/>
  <c r="M14" i="16"/>
  <c r="R14" i="16"/>
  <c r="W14" i="16"/>
  <c r="AB14" i="16"/>
  <c r="A15" i="16"/>
  <c r="AE15" i="16" s="1"/>
  <c r="B15" i="16"/>
  <c r="H15" i="16"/>
  <c r="M15" i="16"/>
  <c r="R15" i="16"/>
  <c r="W15" i="16"/>
  <c r="AB15" i="16"/>
  <c r="A16" i="16"/>
  <c r="AE16" i="16" s="1"/>
  <c r="B16" i="16"/>
  <c r="H16" i="16"/>
  <c r="M16" i="16"/>
  <c r="R16" i="16"/>
  <c r="W16" i="16"/>
  <c r="AB16" i="16"/>
  <c r="A17" i="16"/>
  <c r="AE17" i="16" s="1"/>
  <c r="B17" i="16"/>
  <c r="H17" i="16"/>
  <c r="M17" i="16"/>
  <c r="R17" i="16"/>
  <c r="W17" i="16"/>
  <c r="AB17" i="16"/>
  <c r="A18" i="16"/>
  <c r="AE18" i="16" s="1"/>
  <c r="B18" i="16"/>
  <c r="H18" i="16"/>
  <c r="M18" i="16"/>
  <c r="R18" i="16"/>
  <c r="W18" i="16"/>
  <c r="AB18" i="16"/>
  <c r="A19" i="16"/>
  <c r="AE19" i="16" s="1"/>
  <c r="B19" i="16"/>
  <c r="H19" i="16"/>
  <c r="M19" i="16"/>
  <c r="R19" i="16"/>
  <c r="W19" i="16"/>
  <c r="AB19" i="16"/>
  <c r="A20" i="16"/>
  <c r="AE20" i="16" s="1"/>
  <c r="B20" i="16"/>
  <c r="H20" i="16"/>
  <c r="M20" i="16"/>
  <c r="R20" i="16"/>
  <c r="W20" i="16"/>
  <c r="AB20" i="16"/>
  <c r="A21" i="16"/>
  <c r="AE21" i="16" s="1"/>
  <c r="B21" i="16"/>
  <c r="H21" i="16"/>
  <c r="M21" i="16"/>
  <c r="R21" i="16"/>
  <c r="W21" i="16"/>
  <c r="AB21" i="16"/>
  <c r="A22" i="16"/>
  <c r="AE22" i="16" s="1"/>
  <c r="B22" i="16"/>
  <c r="H22" i="16"/>
  <c r="M22" i="16"/>
  <c r="R22" i="16"/>
  <c r="W22" i="16"/>
  <c r="AB22" i="16"/>
  <c r="A23" i="16"/>
  <c r="AE23" i="16" s="1"/>
  <c r="B23" i="16"/>
  <c r="H23" i="16"/>
  <c r="M23" i="16"/>
  <c r="R23" i="16"/>
  <c r="W23" i="16"/>
  <c r="AB23" i="16"/>
  <c r="A24" i="16"/>
  <c r="AE24" i="16" s="1"/>
  <c r="B24" i="16"/>
  <c r="H24" i="16"/>
  <c r="M24" i="16"/>
  <c r="R24" i="16"/>
  <c r="W24" i="16"/>
  <c r="AB24" i="16"/>
  <c r="A25" i="16"/>
  <c r="AE25" i="16" s="1"/>
  <c r="B25" i="16"/>
  <c r="H25" i="16"/>
  <c r="M25" i="16"/>
  <c r="R25" i="16"/>
  <c r="W25" i="16"/>
  <c r="AB25" i="16"/>
  <c r="A26" i="16"/>
  <c r="AE26" i="16" s="1"/>
  <c r="B26" i="16"/>
  <c r="H26" i="16"/>
  <c r="M26" i="16"/>
  <c r="R26" i="16"/>
  <c r="W26" i="16"/>
  <c r="AB26" i="16"/>
  <c r="A27" i="16"/>
  <c r="AE27" i="16" s="1"/>
  <c r="B27" i="16"/>
  <c r="H27" i="16"/>
  <c r="M27" i="16"/>
  <c r="R27" i="16"/>
  <c r="W27" i="16"/>
  <c r="AB27" i="16"/>
  <c r="A28" i="16"/>
  <c r="AE28" i="16" s="1"/>
  <c r="B28" i="16"/>
  <c r="H28" i="16"/>
  <c r="M28" i="16"/>
  <c r="R28" i="16"/>
  <c r="W28" i="16"/>
  <c r="AB28" i="16"/>
  <c r="A29" i="16"/>
  <c r="AE29" i="16" s="1"/>
  <c r="H29" i="16"/>
  <c r="M29" i="16"/>
  <c r="R29" i="16"/>
  <c r="W29" i="16"/>
  <c r="AB29" i="16"/>
  <c r="A30" i="16"/>
  <c r="AE30" i="16" s="1"/>
  <c r="H30" i="16"/>
  <c r="M30" i="16"/>
  <c r="R30" i="16"/>
  <c r="W30" i="16"/>
  <c r="AB30" i="16"/>
  <c r="A31" i="16"/>
  <c r="AE31" i="16" s="1"/>
  <c r="H31" i="16"/>
  <c r="M31" i="16"/>
  <c r="R31" i="16"/>
  <c r="W31" i="16"/>
  <c r="AB31" i="16"/>
  <c r="A32" i="16"/>
  <c r="AE32" i="16" s="1"/>
  <c r="H32" i="16"/>
  <c r="M32" i="16"/>
  <c r="R32" i="16"/>
  <c r="W32" i="16"/>
  <c r="AB32" i="16"/>
  <c r="A33" i="16"/>
  <c r="AE33" i="16" s="1"/>
  <c r="H33" i="16"/>
  <c r="M33" i="16"/>
  <c r="R33" i="16"/>
  <c r="W33" i="16"/>
  <c r="AB33" i="16"/>
  <c r="A34" i="16"/>
  <c r="AE34" i="16" s="1"/>
  <c r="H34" i="16"/>
  <c r="M34" i="16"/>
  <c r="R34" i="16"/>
  <c r="W34" i="16"/>
  <c r="AB34" i="16"/>
  <c r="A35" i="16"/>
  <c r="AE35" i="16" s="1"/>
  <c r="H35" i="16"/>
  <c r="M35" i="16"/>
  <c r="R35" i="16"/>
  <c r="W35" i="16"/>
  <c r="AB35" i="16"/>
  <c r="A36" i="16"/>
  <c r="AE36" i="16" s="1"/>
  <c r="H36" i="16"/>
  <c r="M36" i="16"/>
  <c r="R36" i="16"/>
  <c r="W36" i="16"/>
  <c r="AB36" i="16"/>
  <c r="A37" i="16"/>
  <c r="AE37" i="16" s="1"/>
  <c r="H37" i="16"/>
  <c r="M37" i="16"/>
  <c r="R37" i="16"/>
  <c r="W37" i="16"/>
  <c r="AB37" i="16"/>
  <c r="A38" i="16"/>
  <c r="AE38" i="16" s="1"/>
  <c r="H38" i="16"/>
  <c r="M38" i="16"/>
  <c r="R38" i="16"/>
  <c r="W38" i="16"/>
  <c r="AB38" i="16"/>
  <c r="A39" i="16"/>
  <c r="AE39" i="16" s="1"/>
  <c r="H39" i="16"/>
  <c r="M39" i="16"/>
  <c r="R39" i="16"/>
  <c r="W39" i="16"/>
  <c r="AB39" i="16"/>
  <c r="A40" i="16"/>
  <c r="AE40" i="16" s="1"/>
  <c r="H40" i="16"/>
  <c r="M40" i="16"/>
  <c r="R40" i="16"/>
  <c r="W40" i="16"/>
  <c r="AB40" i="16"/>
  <c r="A41" i="16"/>
  <c r="AE41" i="16" s="1"/>
  <c r="H41" i="16"/>
  <c r="M41" i="16"/>
  <c r="R41" i="16"/>
  <c r="W41" i="16"/>
  <c r="AB41" i="16"/>
  <c r="A42" i="16"/>
  <c r="AE42" i="16" s="1"/>
  <c r="H42" i="16"/>
  <c r="M42" i="16"/>
  <c r="R42" i="16"/>
  <c r="W42" i="16"/>
  <c r="AB42" i="16"/>
  <c r="A43" i="16"/>
  <c r="AE43" i="16" s="1"/>
  <c r="H43" i="16"/>
  <c r="M43" i="16"/>
  <c r="R43" i="16"/>
  <c r="W43" i="16"/>
  <c r="AB43" i="16"/>
  <c r="A44" i="16"/>
  <c r="AE44" i="16" s="1"/>
  <c r="H44" i="16"/>
  <c r="M44" i="16"/>
  <c r="R44" i="16"/>
  <c r="W44" i="16"/>
  <c r="AB44" i="16"/>
  <c r="A45" i="16"/>
  <c r="AE45" i="16" s="1"/>
  <c r="H45" i="16"/>
  <c r="M45" i="16"/>
  <c r="R45" i="16"/>
  <c r="W45" i="16"/>
  <c r="AB45" i="16"/>
  <c r="A46" i="16"/>
  <c r="AE46" i="16" s="1"/>
  <c r="H46" i="16"/>
  <c r="M46" i="16"/>
  <c r="R46" i="16"/>
  <c r="W46" i="16"/>
  <c r="AB46" i="16"/>
  <c r="A47" i="16"/>
  <c r="AE47" i="16" s="1"/>
  <c r="H47" i="16"/>
  <c r="M47" i="16"/>
  <c r="R47" i="16"/>
  <c r="W47" i="16"/>
  <c r="AB47" i="16"/>
  <c r="A48" i="16"/>
  <c r="AE48" i="16" s="1"/>
  <c r="H48" i="16"/>
  <c r="M48" i="16"/>
  <c r="R48" i="16"/>
  <c r="W48" i="16"/>
  <c r="AB48" i="16"/>
  <c r="A49" i="16"/>
  <c r="AE49" i="16" s="1"/>
  <c r="H49" i="16"/>
  <c r="M49" i="16"/>
  <c r="R49" i="16"/>
  <c r="W49" i="16"/>
  <c r="AB49" i="16"/>
  <c r="A50" i="16"/>
  <c r="AE50" i="16" s="1"/>
  <c r="H50" i="16"/>
  <c r="M50" i="16"/>
  <c r="R50" i="16"/>
  <c r="W50" i="16"/>
  <c r="AB50" i="16"/>
  <c r="A51" i="16"/>
  <c r="AE51" i="16" s="1"/>
  <c r="H51" i="16"/>
  <c r="M51" i="16"/>
  <c r="R51" i="16"/>
  <c r="W51" i="16"/>
  <c r="AB51" i="16"/>
  <c r="A52" i="16"/>
  <c r="AE52" i="16" s="1"/>
  <c r="H52" i="16"/>
  <c r="M52" i="16"/>
  <c r="R52" i="16"/>
  <c r="W52" i="16"/>
  <c r="AB52" i="16"/>
  <c r="A53" i="16"/>
  <c r="AE53" i="16" s="1"/>
  <c r="H53" i="16"/>
  <c r="M53" i="16"/>
  <c r="R53" i="16"/>
  <c r="W53" i="16"/>
  <c r="AB53" i="16"/>
  <c r="A54" i="16"/>
  <c r="AE54" i="16" s="1"/>
  <c r="H54" i="16"/>
  <c r="M54" i="16"/>
  <c r="R54" i="16"/>
  <c r="W54" i="16"/>
  <c r="AB54" i="16"/>
  <c r="A55" i="16"/>
  <c r="AE55" i="16" s="1"/>
  <c r="H55" i="16"/>
  <c r="M55" i="16"/>
  <c r="R55" i="16"/>
  <c r="W55" i="16"/>
  <c r="AB55" i="16"/>
  <c r="A56" i="16"/>
  <c r="AE56" i="16" s="1"/>
  <c r="H56" i="16"/>
  <c r="M56" i="16"/>
  <c r="R56" i="16"/>
  <c r="W56" i="16"/>
  <c r="AB56" i="16"/>
  <c r="A57" i="16"/>
  <c r="AE57" i="16" s="1"/>
  <c r="H57" i="16"/>
  <c r="M57" i="16"/>
  <c r="R57" i="16"/>
  <c r="W57" i="16"/>
  <c r="AB57" i="16"/>
  <c r="A58" i="16"/>
  <c r="AE58" i="16" s="1"/>
  <c r="H58" i="16"/>
  <c r="M58" i="16"/>
  <c r="R58" i="16"/>
  <c r="W58" i="16"/>
  <c r="AB58" i="16"/>
  <c r="C60" i="16"/>
  <c r="D60" i="16"/>
  <c r="G60" i="16"/>
  <c r="L60" i="16"/>
  <c r="Q60" i="16"/>
  <c r="V60" i="16"/>
  <c r="AA60" i="16"/>
  <c r="AD1" i="17"/>
  <c r="B9" i="17"/>
  <c r="H9" i="17"/>
  <c r="M9" i="17"/>
  <c r="R9" i="17"/>
  <c r="W9" i="17"/>
  <c r="AB9" i="17"/>
  <c r="B10" i="17"/>
  <c r="H10" i="17"/>
  <c r="M10" i="17"/>
  <c r="R10" i="17"/>
  <c r="W10" i="17"/>
  <c r="AB10" i="17"/>
  <c r="B11" i="17"/>
  <c r="H11" i="17"/>
  <c r="M11" i="17"/>
  <c r="R11" i="17"/>
  <c r="W11" i="17"/>
  <c r="AB11" i="17"/>
  <c r="B12" i="17"/>
  <c r="H12" i="17"/>
  <c r="M12" i="17"/>
  <c r="R12" i="17"/>
  <c r="W12" i="17"/>
  <c r="AB12" i="17"/>
  <c r="B13" i="17"/>
  <c r="H13" i="17"/>
  <c r="M13" i="17"/>
  <c r="R13" i="17"/>
  <c r="W13" i="17"/>
  <c r="AB13" i="17"/>
  <c r="B14" i="17"/>
  <c r="H14" i="17"/>
  <c r="M14" i="17"/>
  <c r="R14" i="17"/>
  <c r="W14" i="17"/>
  <c r="AB14" i="17"/>
  <c r="A15" i="17"/>
  <c r="AE15" i="17" s="1"/>
  <c r="B15" i="17"/>
  <c r="H15" i="17"/>
  <c r="M15" i="17"/>
  <c r="R15" i="17"/>
  <c r="W15" i="17"/>
  <c r="AB15" i="17"/>
  <c r="A16" i="17"/>
  <c r="AE16" i="17" s="1"/>
  <c r="B16" i="17"/>
  <c r="H16" i="17"/>
  <c r="M16" i="17"/>
  <c r="R16" i="17"/>
  <c r="W16" i="17"/>
  <c r="AB16" i="17"/>
  <c r="A17" i="17"/>
  <c r="AE17" i="17" s="1"/>
  <c r="B17" i="17"/>
  <c r="H17" i="17"/>
  <c r="M17" i="17"/>
  <c r="R17" i="17"/>
  <c r="W17" i="17"/>
  <c r="AB17" i="17"/>
  <c r="A18" i="17"/>
  <c r="AE18" i="17" s="1"/>
  <c r="B18" i="17"/>
  <c r="H18" i="17"/>
  <c r="M18" i="17"/>
  <c r="R18" i="17"/>
  <c r="W18" i="17"/>
  <c r="AB18" i="17"/>
  <c r="A19" i="17"/>
  <c r="AE19" i="17" s="1"/>
  <c r="B19" i="17"/>
  <c r="H19" i="17"/>
  <c r="M19" i="17"/>
  <c r="R19" i="17"/>
  <c r="W19" i="17"/>
  <c r="AB19" i="17"/>
  <c r="A20" i="17"/>
  <c r="AE20" i="17" s="1"/>
  <c r="B20" i="17"/>
  <c r="H20" i="17"/>
  <c r="M20" i="17"/>
  <c r="R20" i="17"/>
  <c r="W20" i="17"/>
  <c r="AB20" i="17"/>
  <c r="A21" i="17"/>
  <c r="AE21" i="17" s="1"/>
  <c r="B21" i="17"/>
  <c r="H21" i="17"/>
  <c r="M21" i="17"/>
  <c r="R21" i="17"/>
  <c r="W21" i="17"/>
  <c r="AB21" i="17"/>
  <c r="A22" i="17"/>
  <c r="AE22" i="17" s="1"/>
  <c r="B22" i="17"/>
  <c r="H22" i="17"/>
  <c r="M22" i="17"/>
  <c r="R22" i="17"/>
  <c r="W22" i="17"/>
  <c r="AB22" i="17"/>
  <c r="A23" i="17"/>
  <c r="AE23" i="17" s="1"/>
  <c r="B23" i="17"/>
  <c r="H23" i="17"/>
  <c r="M23" i="17"/>
  <c r="R23" i="17"/>
  <c r="W23" i="17"/>
  <c r="AB23" i="17"/>
  <c r="A24" i="17"/>
  <c r="AE24" i="17" s="1"/>
  <c r="B24" i="17"/>
  <c r="H24" i="17"/>
  <c r="M24" i="17"/>
  <c r="R24" i="17"/>
  <c r="W24" i="17"/>
  <c r="AB24" i="17"/>
  <c r="A25" i="17"/>
  <c r="AE25" i="17" s="1"/>
  <c r="B25" i="17"/>
  <c r="H25" i="17"/>
  <c r="M25" i="17"/>
  <c r="R25" i="17"/>
  <c r="W25" i="17"/>
  <c r="AB25" i="17"/>
  <c r="A26" i="17"/>
  <c r="AE26" i="17" s="1"/>
  <c r="B26" i="17"/>
  <c r="H26" i="17"/>
  <c r="M26" i="17"/>
  <c r="R26" i="17"/>
  <c r="W26" i="17"/>
  <c r="AB26" i="17"/>
  <c r="A27" i="17"/>
  <c r="AE27" i="17" s="1"/>
  <c r="B27" i="17"/>
  <c r="H27" i="17"/>
  <c r="M27" i="17"/>
  <c r="R27" i="17"/>
  <c r="W27" i="17"/>
  <c r="AB27" i="17"/>
  <c r="A28" i="17"/>
  <c r="AE28" i="17" s="1"/>
  <c r="B28" i="17"/>
  <c r="H28" i="17"/>
  <c r="M28" i="17"/>
  <c r="R28" i="17"/>
  <c r="W28" i="17"/>
  <c r="AB28" i="17"/>
  <c r="A29" i="17"/>
  <c r="AE29" i="17" s="1"/>
  <c r="H29" i="17"/>
  <c r="M29" i="17"/>
  <c r="R29" i="17"/>
  <c r="W29" i="17"/>
  <c r="AB29" i="17"/>
  <c r="A30" i="17"/>
  <c r="AE30" i="17" s="1"/>
  <c r="H30" i="17"/>
  <c r="M30" i="17"/>
  <c r="R30" i="17"/>
  <c r="W30" i="17"/>
  <c r="AB30" i="17"/>
  <c r="A31" i="17"/>
  <c r="AE31" i="17" s="1"/>
  <c r="H31" i="17"/>
  <c r="M31" i="17"/>
  <c r="R31" i="17"/>
  <c r="W31" i="17"/>
  <c r="AB31" i="17"/>
  <c r="A32" i="17"/>
  <c r="AE32" i="17" s="1"/>
  <c r="H32" i="17"/>
  <c r="M32" i="17"/>
  <c r="R32" i="17"/>
  <c r="W32" i="17"/>
  <c r="AB32" i="17"/>
  <c r="A33" i="17"/>
  <c r="AE33" i="17" s="1"/>
  <c r="H33" i="17"/>
  <c r="M33" i="17"/>
  <c r="R33" i="17"/>
  <c r="W33" i="17"/>
  <c r="AB33" i="17"/>
  <c r="A34" i="17"/>
  <c r="AE34" i="17" s="1"/>
  <c r="H34" i="17"/>
  <c r="M34" i="17"/>
  <c r="R34" i="17"/>
  <c r="W34" i="17"/>
  <c r="AB34" i="17"/>
  <c r="A35" i="17"/>
  <c r="AE35" i="17" s="1"/>
  <c r="H35" i="17"/>
  <c r="M35" i="17"/>
  <c r="R35" i="17"/>
  <c r="W35" i="17"/>
  <c r="AB35" i="17"/>
  <c r="A36" i="17"/>
  <c r="AE36" i="17" s="1"/>
  <c r="H36" i="17"/>
  <c r="M36" i="17"/>
  <c r="R36" i="17"/>
  <c r="W36" i="17"/>
  <c r="AB36" i="17"/>
  <c r="A37" i="17"/>
  <c r="AE37" i="17" s="1"/>
  <c r="H37" i="17"/>
  <c r="M37" i="17"/>
  <c r="R37" i="17"/>
  <c r="W37" i="17"/>
  <c r="AB37" i="17"/>
  <c r="A38" i="17"/>
  <c r="AE38" i="17" s="1"/>
  <c r="H38" i="17"/>
  <c r="M38" i="17"/>
  <c r="R38" i="17"/>
  <c r="W38" i="17"/>
  <c r="AB38" i="17"/>
  <c r="A39" i="17"/>
  <c r="AE39" i="17" s="1"/>
  <c r="H39" i="17"/>
  <c r="M39" i="17"/>
  <c r="R39" i="17"/>
  <c r="W39" i="17"/>
  <c r="AB39" i="17"/>
  <c r="A40" i="17"/>
  <c r="AE40" i="17" s="1"/>
  <c r="H40" i="17"/>
  <c r="M40" i="17"/>
  <c r="R40" i="17"/>
  <c r="W40" i="17"/>
  <c r="AB40" i="17"/>
  <c r="A41" i="17"/>
  <c r="AE41" i="17" s="1"/>
  <c r="H41" i="17"/>
  <c r="M41" i="17"/>
  <c r="R41" i="17"/>
  <c r="W41" i="17"/>
  <c r="AB41" i="17"/>
  <c r="A42" i="17"/>
  <c r="AE42" i="17" s="1"/>
  <c r="H42" i="17"/>
  <c r="M42" i="17"/>
  <c r="R42" i="17"/>
  <c r="W42" i="17"/>
  <c r="AB42" i="17"/>
  <c r="A43" i="17"/>
  <c r="AE43" i="17" s="1"/>
  <c r="H43" i="17"/>
  <c r="M43" i="17"/>
  <c r="R43" i="17"/>
  <c r="W43" i="17"/>
  <c r="AB43" i="17"/>
  <c r="A44" i="17"/>
  <c r="AE44" i="17" s="1"/>
  <c r="H44" i="17"/>
  <c r="M44" i="17"/>
  <c r="R44" i="17"/>
  <c r="W44" i="17"/>
  <c r="AB44" i="17"/>
  <c r="A45" i="17"/>
  <c r="AE45" i="17" s="1"/>
  <c r="H45" i="17"/>
  <c r="M45" i="17"/>
  <c r="R45" i="17"/>
  <c r="W45" i="17"/>
  <c r="AB45" i="17"/>
  <c r="A46" i="17"/>
  <c r="AE46" i="17" s="1"/>
  <c r="H46" i="17"/>
  <c r="M46" i="17"/>
  <c r="R46" i="17"/>
  <c r="W46" i="17"/>
  <c r="AB46" i="17"/>
  <c r="A47" i="17"/>
  <c r="AE47" i="17" s="1"/>
  <c r="H47" i="17"/>
  <c r="M47" i="17"/>
  <c r="R47" i="17"/>
  <c r="W47" i="17"/>
  <c r="AB47" i="17"/>
  <c r="A48" i="17"/>
  <c r="AE48" i="17" s="1"/>
  <c r="H48" i="17"/>
  <c r="M48" i="17"/>
  <c r="R48" i="17"/>
  <c r="W48" i="17"/>
  <c r="AB48" i="17"/>
  <c r="A49" i="17"/>
  <c r="AE49" i="17" s="1"/>
  <c r="H49" i="17"/>
  <c r="M49" i="17"/>
  <c r="R49" i="17"/>
  <c r="W49" i="17"/>
  <c r="AB49" i="17"/>
  <c r="A50" i="17"/>
  <c r="AE50" i="17" s="1"/>
  <c r="H50" i="17"/>
  <c r="M50" i="17"/>
  <c r="R50" i="17"/>
  <c r="W50" i="17"/>
  <c r="AB50" i="17"/>
  <c r="A51" i="17"/>
  <c r="AE51" i="17" s="1"/>
  <c r="H51" i="17"/>
  <c r="M51" i="17"/>
  <c r="R51" i="17"/>
  <c r="W51" i="17"/>
  <c r="AB51" i="17"/>
  <c r="A52" i="17"/>
  <c r="AE52" i="17" s="1"/>
  <c r="H52" i="17"/>
  <c r="M52" i="17"/>
  <c r="R52" i="17"/>
  <c r="W52" i="17"/>
  <c r="AB52" i="17"/>
  <c r="A53" i="17"/>
  <c r="AE53" i="17" s="1"/>
  <c r="H53" i="17"/>
  <c r="M53" i="17"/>
  <c r="R53" i="17"/>
  <c r="W53" i="17"/>
  <c r="AB53" i="17"/>
  <c r="A54" i="17"/>
  <c r="AE54" i="17" s="1"/>
  <c r="H54" i="17"/>
  <c r="M54" i="17"/>
  <c r="R54" i="17"/>
  <c r="W54" i="17"/>
  <c r="AB54" i="17"/>
  <c r="A55" i="17"/>
  <c r="AE55" i="17" s="1"/>
  <c r="H55" i="17"/>
  <c r="M55" i="17"/>
  <c r="R55" i="17"/>
  <c r="W55" i="17"/>
  <c r="AB55" i="17"/>
  <c r="A56" i="17"/>
  <c r="AE56" i="17" s="1"/>
  <c r="H56" i="17"/>
  <c r="M56" i="17"/>
  <c r="R56" i="17"/>
  <c r="W56" i="17"/>
  <c r="AB56" i="17"/>
  <c r="A57" i="17"/>
  <c r="AE57" i="17" s="1"/>
  <c r="H57" i="17"/>
  <c r="M57" i="17"/>
  <c r="R57" i="17"/>
  <c r="W57" i="17"/>
  <c r="AB57" i="17"/>
  <c r="A58" i="17"/>
  <c r="AE58" i="17" s="1"/>
  <c r="H58" i="17"/>
  <c r="M58" i="17"/>
  <c r="R58" i="17"/>
  <c r="W58" i="17"/>
  <c r="AB58" i="17"/>
  <c r="C60" i="17"/>
  <c r="D60" i="17"/>
  <c r="G60" i="17"/>
  <c r="L60" i="17"/>
  <c r="Q60" i="17"/>
  <c r="V60" i="17"/>
  <c r="AA60" i="17"/>
  <c r="A1" i="5"/>
  <c r="C3" i="5"/>
  <c r="A3" i="5" s="1"/>
  <c r="E3" i="5"/>
  <c r="W1" i="8"/>
  <c r="X3" i="8"/>
  <c r="AB3" i="8"/>
  <c r="B5" i="8"/>
  <c r="I5" i="8"/>
  <c r="P5" i="8"/>
  <c r="W5" i="8"/>
  <c r="A6" i="8"/>
  <c r="B6" i="8"/>
  <c r="I6" i="8"/>
  <c r="P6" i="8"/>
  <c r="W6" i="8"/>
  <c r="AC6" i="8"/>
  <c r="AD6" i="8"/>
  <c r="B7" i="8"/>
  <c r="I7" i="8"/>
  <c r="P7" i="8"/>
  <c r="W7" i="8"/>
  <c r="AC7" i="8"/>
  <c r="AD7" i="8"/>
  <c r="B8" i="8"/>
  <c r="I8" i="8"/>
  <c r="P8" i="8"/>
  <c r="W8" i="8"/>
  <c r="AC8" i="8"/>
  <c r="AD8" i="8"/>
  <c r="B9" i="8"/>
  <c r="I9" i="8"/>
  <c r="W9" i="8"/>
  <c r="B10" i="8"/>
  <c r="I10" i="8"/>
  <c r="W10" i="8"/>
  <c r="B11" i="8"/>
  <c r="I11" i="8"/>
  <c r="W11" i="8"/>
  <c r="B12" i="8"/>
  <c r="H12" i="8"/>
  <c r="I12" i="8"/>
  <c r="W12" i="8"/>
  <c r="B13" i="8"/>
  <c r="I13" i="8"/>
  <c r="W13" i="8"/>
  <c r="B14" i="8"/>
  <c r="H14" i="8"/>
  <c r="I14" i="8"/>
  <c r="W14" i="8"/>
  <c r="B15" i="8"/>
  <c r="I15" i="8"/>
  <c r="V15" i="8"/>
  <c r="W15" i="8"/>
  <c r="B16" i="8"/>
  <c r="I16" i="8"/>
  <c r="W16" i="8"/>
  <c r="B17" i="8"/>
  <c r="I17" i="8"/>
  <c r="W17" i="8"/>
  <c r="D5" i="1"/>
  <c r="W5" i="1"/>
  <c r="A64" i="1" s="1"/>
  <c r="D6" i="1"/>
  <c r="L6" i="1"/>
  <c r="D7" i="1"/>
  <c r="W7" i="1"/>
  <c r="AA64" i="1" s="1"/>
  <c r="J8" i="1"/>
  <c r="Z43" i="1"/>
  <c r="Z46" i="1"/>
  <c r="Z49" i="1"/>
  <c r="L65" i="1"/>
  <c r="E66" i="1"/>
  <c r="E67" i="1"/>
  <c r="E68" i="1"/>
  <c r="E69" i="1"/>
  <c r="E70" i="1"/>
  <c r="E71" i="1"/>
  <c r="E72" i="1"/>
  <c r="E73" i="1"/>
  <c r="E74" i="1"/>
  <c r="E75" i="1"/>
  <c r="E76" i="1"/>
  <c r="E77" i="1"/>
  <c r="E88" i="1"/>
  <c r="E89" i="1"/>
  <c r="E90" i="1"/>
  <c r="E91" i="1"/>
  <c r="E92" i="1"/>
  <c r="E93" i="1"/>
  <c r="E94" i="1"/>
  <c r="E95" i="1"/>
  <c r="E96" i="1"/>
  <c r="E97" i="1"/>
  <c r="E98" i="1"/>
  <c r="E9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A1" i="3"/>
  <c r="C3" i="3"/>
  <c r="A3" i="3" s="1"/>
  <c r="E3" i="3"/>
  <c r="AC532" i="2" l="1"/>
  <c r="A19" i="15" s="1"/>
  <c r="AC524" i="2"/>
  <c r="A11" i="15" s="1"/>
  <c r="DO42" i="2" s="1"/>
  <c r="AC479" i="2"/>
  <c r="A16" i="14" s="1"/>
  <c r="AC478" i="2"/>
  <c r="A15" i="14" s="1"/>
  <c r="AC476" i="2"/>
  <c r="A13" i="14" s="1"/>
  <c r="DL44" i="2" s="1"/>
  <c r="AC475" i="2"/>
  <c r="AC474" i="2"/>
  <c r="A11" i="14" s="1"/>
  <c r="DL42" i="2" s="1"/>
  <c r="AC473" i="2"/>
  <c r="A10" i="14" s="1"/>
  <c r="DN41" i="2" s="1"/>
  <c r="AC472" i="2"/>
  <c r="A9" i="14" s="1"/>
  <c r="DL40" i="2" s="1"/>
  <c r="E923" i="2"/>
  <c r="D876" i="2"/>
  <c r="E872" i="2"/>
  <c r="D872" i="2"/>
  <c r="AC626" i="2"/>
  <c r="AC624" i="2"/>
  <c r="D826" i="2"/>
  <c r="D824" i="2"/>
  <c r="H824" i="2" s="1"/>
  <c r="K824" i="2" s="1"/>
  <c r="N824" i="2" s="1"/>
  <c r="Q824" i="2" s="1"/>
  <c r="E822" i="2"/>
  <c r="AC573" i="2"/>
  <c r="A10" i="16" s="1"/>
  <c r="DR41" i="2" s="1"/>
  <c r="E778" i="2"/>
  <c r="E776" i="2"/>
  <c r="AC424" i="2"/>
  <c r="A11" i="13" s="1"/>
  <c r="DI42" i="2" s="1"/>
  <c r="AC373" i="2"/>
  <c r="E372" i="2"/>
  <c r="D372" i="2"/>
  <c r="D274" i="2"/>
  <c r="E272" i="2"/>
  <c r="E226" i="2"/>
  <c r="D226" i="2"/>
  <c r="H226" i="2" s="1"/>
  <c r="K226" i="2" s="1"/>
  <c r="N226" i="2" s="1"/>
  <c r="Q226" i="2" s="1"/>
  <c r="AC681" i="2"/>
  <c r="AJ128" i="2" s="1"/>
  <c r="H680" i="2"/>
  <c r="K680" i="2" s="1"/>
  <c r="N680" i="2" s="1"/>
  <c r="Q680" i="2" s="1"/>
  <c r="AC621" i="2"/>
  <c r="BX110" i="2" s="1"/>
  <c r="H620" i="2"/>
  <c r="K620" i="2" s="1"/>
  <c r="N620" i="2" s="1"/>
  <c r="Q620" i="2" s="1"/>
  <c r="AC619" i="2"/>
  <c r="BV110" i="2" s="1"/>
  <c r="H618" i="2"/>
  <c r="K618" i="2" s="1"/>
  <c r="N618" i="2" s="1"/>
  <c r="Q618" i="2" s="1"/>
  <c r="AC617" i="2"/>
  <c r="BT110" i="2" s="1"/>
  <c r="H616" i="2"/>
  <c r="K616" i="2" s="1"/>
  <c r="N616" i="2" s="1"/>
  <c r="Q616" i="2" s="1"/>
  <c r="AC615" i="2"/>
  <c r="BR110" i="2" s="1"/>
  <c r="H566" i="2"/>
  <c r="K566" i="2" s="1"/>
  <c r="N566" i="2" s="1"/>
  <c r="Q566" i="2" s="1"/>
  <c r="H565" i="2"/>
  <c r="K565" i="2" s="1"/>
  <c r="N565" i="2" s="1"/>
  <c r="Q565" i="2" s="1"/>
  <c r="AC564" i="2"/>
  <c r="BQ101" i="2" s="1"/>
  <c r="H563" i="2"/>
  <c r="K563" i="2" s="1"/>
  <c r="N563" i="2" s="1"/>
  <c r="Q563" i="2" s="1"/>
  <c r="H464" i="2"/>
  <c r="K464" i="2" s="1"/>
  <c r="N464" i="2" s="1"/>
  <c r="Q464" i="2" s="1"/>
  <c r="H911" i="2"/>
  <c r="K911" i="2" s="1"/>
  <c r="N911" i="2" s="1"/>
  <c r="Q911" i="2" s="1"/>
  <c r="H903" i="2"/>
  <c r="K903" i="2" s="1"/>
  <c r="N903" i="2" s="1"/>
  <c r="Q903" i="2" s="1"/>
  <c r="H895" i="2"/>
  <c r="K895" i="2" s="1"/>
  <c r="N895" i="2" s="1"/>
  <c r="Q895" i="2" s="1"/>
  <c r="H887" i="2"/>
  <c r="K887" i="2" s="1"/>
  <c r="N887" i="2" s="1"/>
  <c r="Q887" i="2" s="1"/>
  <c r="AC793" i="2"/>
  <c r="H792" i="2"/>
  <c r="K792" i="2" s="1"/>
  <c r="N792" i="2" s="1"/>
  <c r="Q792" i="2" s="1"/>
  <c r="AC791" i="2"/>
  <c r="H514" i="2"/>
  <c r="K514" i="2" s="1"/>
  <c r="N514" i="2" s="1"/>
  <c r="Q514" i="2" s="1"/>
  <c r="AC431" i="2"/>
  <c r="H430" i="2"/>
  <c r="K430" i="2" s="1"/>
  <c r="N430" i="2" s="1"/>
  <c r="Q430" i="2" s="1"/>
  <c r="AC429" i="2"/>
  <c r="H301" i="2"/>
  <c r="K301" i="2" s="1"/>
  <c r="N301" i="2" s="1"/>
  <c r="Q301" i="2" s="1"/>
  <c r="M11" i="11"/>
  <c r="W10" i="11"/>
  <c r="M9" i="11"/>
  <c r="M20" i="10"/>
  <c r="M16" i="10"/>
  <c r="W13" i="10"/>
  <c r="M12" i="10"/>
  <c r="M10" i="10"/>
  <c r="AB20" i="23"/>
  <c r="R20" i="23"/>
  <c r="AB19" i="23"/>
  <c r="R19" i="23"/>
  <c r="AD19" i="23" s="1"/>
  <c r="AB18" i="23"/>
  <c r="R18" i="23"/>
  <c r="AB17" i="23"/>
  <c r="R17" i="23"/>
  <c r="AD17" i="23" s="1"/>
  <c r="H17" i="23"/>
  <c r="AB16" i="23"/>
  <c r="R16" i="23"/>
  <c r="H16" i="23"/>
  <c r="AB15" i="23"/>
  <c r="R15" i="23"/>
  <c r="AD15" i="23" s="1"/>
  <c r="H15" i="23"/>
  <c r="AB14" i="23"/>
  <c r="R14" i="23"/>
  <c r="H14" i="23"/>
  <c r="AB13" i="23"/>
  <c r="R13" i="23"/>
  <c r="H13" i="23"/>
  <c r="AB12" i="23"/>
  <c r="R12" i="23"/>
  <c r="AB11" i="23"/>
  <c r="R11" i="23"/>
  <c r="AD11" i="23" s="1"/>
  <c r="AB10" i="23"/>
  <c r="AB9" i="23"/>
  <c r="M10" i="22"/>
  <c r="AB16" i="21"/>
  <c r="R16" i="21"/>
  <c r="H16" i="21"/>
  <c r="AB15" i="21"/>
  <c r="R15" i="21"/>
  <c r="H13" i="21"/>
  <c r="AB12" i="21"/>
  <c r="R12" i="21"/>
  <c r="H12" i="21"/>
  <c r="AB11" i="21"/>
  <c r="R11" i="21"/>
  <c r="AD11" i="21" s="1"/>
  <c r="R10" i="21"/>
  <c r="R14" i="20"/>
  <c r="H14" i="20"/>
  <c r="AB13" i="20"/>
  <c r="R13" i="20"/>
  <c r="AD13" i="20" s="1"/>
  <c r="W19" i="19"/>
  <c r="W14" i="19"/>
  <c r="W12" i="19"/>
  <c r="M10" i="19"/>
  <c r="M28" i="9"/>
  <c r="W27" i="9"/>
  <c r="M26" i="9"/>
  <c r="W23" i="9"/>
  <c r="W16" i="9"/>
  <c r="M13" i="9"/>
  <c r="R10" i="9"/>
  <c r="AB20" i="11"/>
  <c r="R20" i="11"/>
  <c r="AD20" i="11" s="1"/>
  <c r="AB19" i="11"/>
  <c r="R19" i="11"/>
  <c r="AB18" i="11"/>
  <c r="R18" i="11"/>
  <c r="AB17" i="11"/>
  <c r="R17" i="11"/>
  <c r="AD17" i="11" s="1"/>
  <c r="AB16" i="11"/>
  <c r="R16" i="11"/>
  <c r="AB15" i="11"/>
  <c r="R15" i="11"/>
  <c r="AD15" i="11" s="1"/>
  <c r="AB14" i="11"/>
  <c r="R14" i="11"/>
  <c r="AB13" i="11"/>
  <c r="R13" i="11"/>
  <c r="AB12" i="11"/>
  <c r="R12" i="11"/>
  <c r="H12" i="11"/>
  <c r="AB11" i="11"/>
  <c r="R11" i="11"/>
  <c r="H11" i="11"/>
  <c r="AB10" i="11"/>
  <c r="H10" i="11"/>
  <c r="AB9" i="11"/>
  <c r="R9" i="11"/>
  <c r="AB21" i="10"/>
  <c r="R21" i="10"/>
  <c r="AD21" i="10" s="1"/>
  <c r="AB20" i="10"/>
  <c r="R20" i="10"/>
  <c r="AB19" i="10"/>
  <c r="R19" i="10"/>
  <c r="AB18" i="10"/>
  <c r="R18" i="10"/>
  <c r="AB17" i="10"/>
  <c r="R17" i="10"/>
  <c r="AB16" i="10"/>
  <c r="R16" i="10"/>
  <c r="H16" i="10"/>
  <c r="AB15" i="10"/>
  <c r="R15" i="10"/>
  <c r="H15" i="10"/>
  <c r="AB14" i="10"/>
  <c r="R14" i="10"/>
  <c r="H14" i="10"/>
  <c r="AB13" i="10"/>
  <c r="R13" i="10"/>
  <c r="H13" i="10"/>
  <c r="AB12" i="10"/>
  <c r="R12" i="10"/>
  <c r="H12" i="10"/>
  <c r="AB11" i="10"/>
  <c r="R11" i="10"/>
  <c r="H11" i="10"/>
  <c r="AB10" i="10"/>
  <c r="R10" i="10"/>
  <c r="H10" i="10"/>
  <c r="AB9" i="10"/>
  <c r="R9" i="10"/>
  <c r="H9" i="10"/>
  <c r="W10" i="23"/>
  <c r="M10" i="23"/>
  <c r="W9" i="23"/>
  <c r="AD9" i="23" s="1"/>
  <c r="AB15" i="22"/>
  <c r="R15" i="22"/>
  <c r="AD15" i="22" s="1"/>
  <c r="AB14" i="22"/>
  <c r="R14" i="22"/>
  <c r="AD14" i="22" s="1"/>
  <c r="AB13" i="22"/>
  <c r="R13" i="22"/>
  <c r="AD13" i="22" s="1"/>
  <c r="AB12" i="22"/>
  <c r="R12" i="22"/>
  <c r="AD12" i="22" s="1"/>
  <c r="AB11" i="22"/>
  <c r="R11" i="22"/>
  <c r="AD11" i="22" s="1"/>
  <c r="AB10" i="22"/>
  <c r="R10" i="22"/>
  <c r="AB9" i="22"/>
  <c r="R9" i="22"/>
  <c r="AD9" i="22" s="1"/>
  <c r="M15" i="21"/>
  <c r="M13" i="21"/>
  <c r="W10" i="21"/>
  <c r="M10" i="21"/>
  <c r="AB19" i="19"/>
  <c r="R19" i="19"/>
  <c r="AB18" i="19"/>
  <c r="R18" i="19"/>
  <c r="AD18" i="19" s="1"/>
  <c r="AB17" i="19"/>
  <c r="R17" i="19"/>
  <c r="AD17" i="19" s="1"/>
  <c r="AB16" i="19"/>
  <c r="R16" i="19"/>
  <c r="AD16" i="19" s="1"/>
  <c r="AB15" i="19"/>
  <c r="R15" i="19"/>
  <c r="AD15" i="19" s="1"/>
  <c r="AB14" i="19"/>
  <c r="R14" i="19"/>
  <c r="AD14" i="19" s="1"/>
  <c r="AB13" i="19"/>
  <c r="R13" i="19"/>
  <c r="AD13" i="19" s="1"/>
  <c r="AB12" i="19"/>
  <c r="R12" i="19"/>
  <c r="AB11" i="19"/>
  <c r="R11" i="19"/>
  <c r="H11" i="19"/>
  <c r="AB10" i="19"/>
  <c r="R10" i="19"/>
  <c r="AB9" i="19"/>
  <c r="R9" i="19"/>
  <c r="AD9" i="19" s="1"/>
  <c r="AB28" i="9"/>
  <c r="R28" i="9"/>
  <c r="H28" i="9"/>
  <c r="R27" i="9"/>
  <c r="H27" i="9"/>
  <c r="AB26" i="9"/>
  <c r="R26" i="9"/>
  <c r="H26" i="9"/>
  <c r="AB25" i="9"/>
  <c r="R25" i="9"/>
  <c r="H25" i="9"/>
  <c r="AB24" i="9"/>
  <c r="R24" i="9"/>
  <c r="AD24" i="9" s="1"/>
  <c r="AB23" i="9"/>
  <c r="R23" i="9"/>
  <c r="AB22" i="9"/>
  <c r="R22" i="9"/>
  <c r="AD22" i="9" s="1"/>
  <c r="AB21" i="9"/>
  <c r="R21" i="9"/>
  <c r="AD21" i="9" s="1"/>
  <c r="AB20" i="9"/>
  <c r="R20" i="9"/>
  <c r="AD20" i="9" s="1"/>
  <c r="AB19" i="9"/>
  <c r="R19" i="9"/>
  <c r="AD19" i="9" s="1"/>
  <c r="AB18" i="9"/>
  <c r="R18" i="9"/>
  <c r="AD18" i="9" s="1"/>
  <c r="AB17" i="9"/>
  <c r="R17" i="9"/>
  <c r="AD17" i="9" s="1"/>
  <c r="AB16" i="9"/>
  <c r="H16" i="9"/>
  <c r="AB15" i="9"/>
  <c r="R15" i="9"/>
  <c r="H15" i="9"/>
  <c r="AB14" i="9"/>
  <c r="R14" i="9"/>
  <c r="H14" i="9"/>
  <c r="AB13" i="9"/>
  <c r="R13" i="9"/>
  <c r="H13" i="9"/>
  <c r="AB11" i="9"/>
  <c r="AB10" i="9"/>
  <c r="E932" i="2"/>
  <c r="E930" i="2"/>
  <c r="D930" i="2"/>
  <c r="H930" i="2" s="1"/>
  <c r="K930" i="2" s="1"/>
  <c r="N930" i="2" s="1"/>
  <c r="Q930" i="2" s="1"/>
  <c r="E928" i="2"/>
  <c r="D928" i="2"/>
  <c r="H928" i="2" s="1"/>
  <c r="K928" i="2" s="1"/>
  <c r="N928" i="2" s="1"/>
  <c r="Q928" i="2" s="1"/>
  <c r="E926" i="2"/>
  <c r="D926" i="2"/>
  <c r="H926" i="2" s="1"/>
  <c r="K926" i="2" s="1"/>
  <c r="N926" i="2" s="1"/>
  <c r="Q926" i="2" s="1"/>
  <c r="E924" i="2"/>
  <c r="D924" i="2"/>
  <c r="H924" i="2" s="1"/>
  <c r="K924" i="2" s="1"/>
  <c r="N924" i="2" s="1"/>
  <c r="Q924" i="2" s="1"/>
  <c r="E922" i="2"/>
  <c r="D922" i="2"/>
  <c r="E877" i="2"/>
  <c r="D877" i="2"/>
  <c r="AC877" i="2" s="1"/>
  <c r="E875" i="2"/>
  <c r="D875" i="2"/>
  <c r="H875" i="2" s="1"/>
  <c r="K875" i="2" s="1"/>
  <c r="N875" i="2" s="1"/>
  <c r="Q875" i="2" s="1"/>
  <c r="E873" i="2"/>
  <c r="D873" i="2"/>
  <c r="E829" i="2"/>
  <c r="D829" i="2"/>
  <c r="H829" i="2" s="1"/>
  <c r="K829" i="2" s="1"/>
  <c r="N829" i="2" s="1"/>
  <c r="Q829" i="2" s="1"/>
  <c r="E827" i="2"/>
  <c r="E825" i="2"/>
  <c r="D825" i="2"/>
  <c r="E823" i="2"/>
  <c r="D823" i="2"/>
  <c r="E779" i="2"/>
  <c r="D779" i="2"/>
  <c r="H779" i="2" s="1"/>
  <c r="K779" i="2" s="1"/>
  <c r="N779" i="2" s="1"/>
  <c r="Q779" i="2" s="1"/>
  <c r="E777" i="2"/>
  <c r="D777" i="2"/>
  <c r="H777" i="2" s="1"/>
  <c r="K777" i="2" s="1"/>
  <c r="N777" i="2" s="1"/>
  <c r="Q777" i="2" s="1"/>
  <c r="D775" i="2"/>
  <c r="E773" i="2"/>
  <c r="D773" i="2"/>
  <c r="D731" i="2"/>
  <c r="H731" i="2" s="1"/>
  <c r="K731" i="2" s="1"/>
  <c r="E729" i="2"/>
  <c r="D729" i="2"/>
  <c r="H729" i="2" s="1"/>
  <c r="K729" i="2" s="1"/>
  <c r="E727" i="2"/>
  <c r="D727" i="2"/>
  <c r="H727" i="2" s="1"/>
  <c r="K727" i="2" s="1"/>
  <c r="E725" i="2"/>
  <c r="D725" i="2"/>
  <c r="H725" i="2" s="1"/>
  <c r="K725" i="2" s="1"/>
  <c r="E723" i="2"/>
  <c r="D723" i="2"/>
  <c r="H723" i="2" s="1"/>
  <c r="K723" i="2" s="1"/>
  <c r="E722" i="2"/>
  <c r="Y722" i="2" s="1"/>
  <c r="AA722" i="2" s="1"/>
  <c r="E332" i="2"/>
  <c r="D332" i="2"/>
  <c r="E330" i="2"/>
  <c r="D330" i="2"/>
  <c r="H330" i="2" s="1"/>
  <c r="K330" i="2" s="1"/>
  <c r="N330" i="2" s="1"/>
  <c r="Q330" i="2" s="1"/>
  <c r="E328" i="2"/>
  <c r="D328" i="2"/>
  <c r="E326" i="2"/>
  <c r="D326" i="2"/>
  <c r="H326" i="2" s="1"/>
  <c r="K326" i="2" s="1"/>
  <c r="N326" i="2" s="1"/>
  <c r="Q326" i="2" s="1"/>
  <c r="E324" i="2"/>
  <c r="D324" i="2"/>
  <c r="E283" i="2"/>
  <c r="D283" i="2"/>
  <c r="E281" i="2"/>
  <c r="D281" i="2"/>
  <c r="E279" i="2"/>
  <c r="D279" i="2"/>
  <c r="H279" i="2" s="1"/>
  <c r="K279" i="2" s="1"/>
  <c r="N279" i="2" s="1"/>
  <c r="Q279" i="2" s="1"/>
  <c r="E277" i="2"/>
  <c r="D277" i="2"/>
  <c r="E275" i="2"/>
  <c r="D275" i="2"/>
  <c r="H275" i="2" s="1"/>
  <c r="K275" i="2" s="1"/>
  <c r="N275" i="2" s="1"/>
  <c r="Q275" i="2" s="1"/>
  <c r="E274" i="2"/>
  <c r="E273" i="2"/>
  <c r="D273" i="2"/>
  <c r="E241" i="2"/>
  <c r="D241" i="2"/>
  <c r="AC241" i="2" s="1"/>
  <c r="E239" i="2"/>
  <c r="D239" i="2"/>
  <c r="AC239" i="2" s="1"/>
  <c r="AE239" i="2" s="1"/>
  <c r="D237" i="2"/>
  <c r="AC237" i="2" s="1"/>
  <c r="AE237" i="2" s="1"/>
  <c r="E235" i="2"/>
  <c r="D235" i="2"/>
  <c r="E233" i="2"/>
  <c r="D233" i="2"/>
  <c r="E231" i="2"/>
  <c r="D231" i="2"/>
  <c r="E229" i="2"/>
  <c r="D229" i="2"/>
  <c r="H229" i="2" s="1"/>
  <c r="K229" i="2" s="1"/>
  <c r="N229" i="2" s="1"/>
  <c r="Q229" i="2" s="1"/>
  <c r="E227" i="2"/>
  <c r="D227" i="2"/>
  <c r="H227" i="2" s="1"/>
  <c r="K227" i="2" s="1"/>
  <c r="N227" i="2" s="1"/>
  <c r="Q227" i="2" s="1"/>
  <c r="E225" i="2"/>
  <c r="D225" i="2"/>
  <c r="H225" i="2" s="1"/>
  <c r="K225" i="2" s="1"/>
  <c r="N225" i="2" s="1"/>
  <c r="Q225" i="2" s="1"/>
  <c r="A122" i="2"/>
  <c r="A113" i="2"/>
  <c r="A86" i="2"/>
  <c r="A77" i="2"/>
  <c r="W11" i="9"/>
  <c r="M10" i="9"/>
  <c r="W9" i="9"/>
  <c r="M9" i="9"/>
  <c r="D932" i="2"/>
  <c r="H932" i="2" s="1"/>
  <c r="K932" i="2" s="1"/>
  <c r="N932" i="2" s="1"/>
  <c r="Q932" i="2" s="1"/>
  <c r="AC931" i="2"/>
  <c r="A18" i="23" s="1"/>
  <c r="AC923" i="2"/>
  <c r="A10" i="23" s="1"/>
  <c r="EN41" i="2" s="1"/>
  <c r="D827" i="2"/>
  <c r="H827" i="2" s="1"/>
  <c r="K827" i="2" s="1"/>
  <c r="N827" i="2" s="1"/>
  <c r="Q827" i="2" s="1"/>
  <c r="E826" i="2"/>
  <c r="Y826" i="2" s="1"/>
  <c r="AA826" i="2" s="1"/>
  <c r="D822" i="2"/>
  <c r="H822" i="2" s="1"/>
  <c r="K822" i="2" s="1"/>
  <c r="N822" i="2" s="1"/>
  <c r="Q822" i="2" s="1"/>
  <c r="AC878" i="2"/>
  <c r="AE878" i="2" s="1"/>
  <c r="AC876" i="2"/>
  <c r="AE876" i="2" s="1"/>
  <c r="AC874" i="2"/>
  <c r="AC872" i="2"/>
  <c r="AC824" i="2"/>
  <c r="A11" i="21" s="1"/>
  <c r="EH42" i="2" s="1"/>
  <c r="E775" i="2"/>
  <c r="D732" i="2"/>
  <c r="H732" i="2" s="1"/>
  <c r="K732" i="2" s="1"/>
  <c r="E731" i="2"/>
  <c r="D722" i="2"/>
  <c r="H722" i="2" s="1"/>
  <c r="K722" i="2" s="1"/>
  <c r="AC333" i="2"/>
  <c r="AC331" i="2"/>
  <c r="AE331" i="2" s="1"/>
  <c r="AC329" i="2"/>
  <c r="AE329" i="2" s="1"/>
  <c r="AC327" i="2"/>
  <c r="H238" i="2"/>
  <c r="K238" i="2" s="1"/>
  <c r="N238" i="2" s="1"/>
  <c r="Q238" i="2" s="1"/>
  <c r="AC238" i="2"/>
  <c r="A25" i="9" s="1"/>
  <c r="CY56" i="2" s="1"/>
  <c r="H236" i="2"/>
  <c r="K236" i="2" s="1"/>
  <c r="N236" i="2" s="1"/>
  <c r="Q236" i="2" s="1"/>
  <c r="AC236" i="2"/>
  <c r="A23" i="9" s="1"/>
  <c r="CX54" i="2" s="1"/>
  <c r="B138" i="2"/>
  <c r="B120" i="2"/>
  <c r="B75" i="2"/>
  <c r="B36" i="2"/>
  <c r="A167" i="2"/>
  <c r="A158" i="2"/>
  <c r="A131" i="2"/>
  <c r="A104" i="2"/>
  <c r="A95" i="2"/>
  <c r="A68" i="2"/>
  <c r="A59" i="2"/>
  <c r="H921" i="2"/>
  <c r="K921" i="2" s="1"/>
  <c r="N921" i="2" s="1"/>
  <c r="Q921" i="2" s="1"/>
  <c r="AC920" i="2"/>
  <c r="H853" i="2"/>
  <c r="K853" i="2" s="1"/>
  <c r="N853" i="2" s="1"/>
  <c r="Q853" i="2" s="1"/>
  <c r="H852" i="2"/>
  <c r="K852" i="2" s="1"/>
  <c r="N852" i="2" s="1"/>
  <c r="Q852" i="2" s="1"/>
  <c r="H558" i="2"/>
  <c r="K558" i="2" s="1"/>
  <c r="N558" i="2" s="1"/>
  <c r="Q558" i="2" s="1"/>
  <c r="H498" i="2"/>
  <c r="K498" i="2" s="1"/>
  <c r="N498" i="2" s="1"/>
  <c r="Q498" i="2" s="1"/>
  <c r="AC497" i="2"/>
  <c r="AZ92" i="2" s="1"/>
  <c r="H496" i="2"/>
  <c r="K496" i="2" s="1"/>
  <c r="N496" i="2" s="1"/>
  <c r="Q496" i="2" s="1"/>
  <c r="AE467" i="2"/>
  <c r="H458" i="2"/>
  <c r="K458" i="2" s="1"/>
  <c r="N458" i="2" s="1"/>
  <c r="Q458" i="2" s="1"/>
  <c r="AC457" i="2"/>
  <c r="BJ83" i="2" s="1"/>
  <c r="AC456" i="2"/>
  <c r="AE456" i="2" s="1"/>
  <c r="AE316" i="2"/>
  <c r="H315" i="2"/>
  <c r="K315" i="2" s="1"/>
  <c r="N315" i="2" s="1"/>
  <c r="Q315" i="2" s="1"/>
  <c r="H963" i="2"/>
  <c r="K963" i="2" s="1"/>
  <c r="N963" i="2" s="1"/>
  <c r="Q963" i="2" s="1"/>
  <c r="AC962" i="2"/>
  <c r="BO173" i="2" s="1"/>
  <c r="H953" i="2"/>
  <c r="K953" i="2" s="1"/>
  <c r="N953" i="2" s="1"/>
  <c r="Q953" i="2" s="1"/>
  <c r="AC919" i="2"/>
  <c r="BV164" i="2" s="1"/>
  <c r="BH911" i="2"/>
  <c r="H814" i="2"/>
  <c r="K814" i="2" s="1"/>
  <c r="N814" i="2" s="1"/>
  <c r="Q814" i="2" s="1"/>
  <c r="AC813" i="2"/>
  <c r="BP146" i="2" s="1"/>
  <c r="H812" i="2"/>
  <c r="K812" i="2" s="1"/>
  <c r="N812" i="2" s="1"/>
  <c r="Q812" i="2" s="1"/>
  <c r="AC811" i="2"/>
  <c r="BN146" i="2" s="1"/>
  <c r="H965" i="2"/>
  <c r="K965" i="2" s="1"/>
  <c r="N965" i="2" s="1"/>
  <c r="Q965" i="2" s="1"/>
  <c r="H949" i="2"/>
  <c r="K949" i="2" s="1"/>
  <c r="N949" i="2" s="1"/>
  <c r="Q949" i="2" s="1"/>
  <c r="AC935" i="2"/>
  <c r="AN173" i="2" s="1"/>
  <c r="H869" i="2"/>
  <c r="K869" i="2" s="1"/>
  <c r="N869" i="2" s="1"/>
  <c r="Q869" i="2" s="1"/>
  <c r="H860" i="2"/>
  <c r="K860" i="2" s="1"/>
  <c r="N860" i="2" s="1"/>
  <c r="Q860" i="2" s="1"/>
  <c r="AC859" i="2"/>
  <c r="AE859" i="2" s="1"/>
  <c r="AC807" i="2"/>
  <c r="AC806" i="2"/>
  <c r="AE806" i="2" s="1"/>
  <c r="AC689" i="2"/>
  <c r="AR128" i="2" s="1"/>
  <c r="H688" i="2"/>
  <c r="K688" i="2" s="1"/>
  <c r="N688" i="2" s="1"/>
  <c r="Q688" i="2" s="1"/>
  <c r="H668" i="2"/>
  <c r="K668" i="2" s="1"/>
  <c r="N668" i="2" s="1"/>
  <c r="Q668" i="2" s="1"/>
  <c r="H652" i="2"/>
  <c r="K652" i="2" s="1"/>
  <c r="N652" i="2" s="1"/>
  <c r="Q652" i="2" s="1"/>
  <c r="AC641" i="2"/>
  <c r="AT119" i="2" s="1"/>
  <c r="H640" i="2"/>
  <c r="K640" i="2" s="1"/>
  <c r="N640" i="2" s="1"/>
  <c r="Q640" i="2" s="1"/>
  <c r="AC589" i="2"/>
  <c r="AR110" i="2" s="1"/>
  <c r="H588" i="2"/>
  <c r="K588" i="2" s="1"/>
  <c r="N588" i="2" s="1"/>
  <c r="Q588" i="2" s="1"/>
  <c r="AC587" i="2"/>
  <c r="AP110" i="2" s="1"/>
  <c r="H586" i="2"/>
  <c r="K586" i="2" s="1"/>
  <c r="N586" i="2" s="1"/>
  <c r="Q586" i="2" s="1"/>
  <c r="AC585" i="2"/>
  <c r="AN110" i="2" s="1"/>
  <c r="H584" i="2"/>
  <c r="K584" i="2" s="1"/>
  <c r="N584" i="2" s="1"/>
  <c r="Q584" i="2" s="1"/>
  <c r="AC583" i="2"/>
  <c r="AL110" i="2" s="1"/>
  <c r="H550" i="2"/>
  <c r="K550" i="2" s="1"/>
  <c r="N550" i="2" s="1"/>
  <c r="Q550" i="2" s="1"/>
  <c r="H538" i="2"/>
  <c r="K538" i="2" s="1"/>
  <c r="N538" i="2" s="1"/>
  <c r="Q538" i="2" s="1"/>
  <c r="AC537" i="2"/>
  <c r="AP101" i="2" s="1"/>
  <c r="H532" i="2"/>
  <c r="K532" i="2" s="1"/>
  <c r="N532" i="2" s="1"/>
  <c r="Q532" i="2" s="1"/>
  <c r="AC531" i="2"/>
  <c r="H469" i="2"/>
  <c r="K469" i="2" s="1"/>
  <c r="N469" i="2" s="1"/>
  <c r="Q469" i="2" s="1"/>
  <c r="H462" i="2"/>
  <c r="K462" i="2" s="1"/>
  <c r="N462" i="2" s="1"/>
  <c r="Q462" i="2" s="1"/>
  <c r="H461" i="2"/>
  <c r="K461" i="2" s="1"/>
  <c r="N461" i="2" s="1"/>
  <c r="Q461" i="2" s="1"/>
  <c r="H460" i="2"/>
  <c r="K460" i="2" s="1"/>
  <c r="N460" i="2" s="1"/>
  <c r="Q460" i="2" s="1"/>
  <c r="H452" i="2"/>
  <c r="K452" i="2" s="1"/>
  <c r="N452" i="2" s="1"/>
  <c r="Q452" i="2" s="1"/>
  <c r="AC419" i="2"/>
  <c r="BV74" i="2" s="1"/>
  <c r="AC418" i="2"/>
  <c r="BU74" i="2" s="1"/>
  <c r="H388" i="2"/>
  <c r="K388" i="2" s="1"/>
  <c r="N388" i="2" s="1"/>
  <c r="Q388" i="2" s="1"/>
  <c r="H387" i="2"/>
  <c r="K387" i="2" s="1"/>
  <c r="N387" i="2" s="1"/>
  <c r="Q387" i="2" s="1"/>
  <c r="H386" i="2"/>
  <c r="K386" i="2" s="1"/>
  <c r="N386" i="2" s="1"/>
  <c r="Q386" i="2" s="1"/>
  <c r="Y919" i="2"/>
  <c r="AA919" i="2" s="1"/>
  <c r="AX918" i="2"/>
  <c r="AX911" i="2"/>
  <c r="AX841" i="2"/>
  <c r="AX581" i="2"/>
  <c r="BG73" i="2"/>
  <c r="AC372" i="2"/>
  <c r="D322" i="2"/>
  <c r="AC322" i="2" s="1"/>
  <c r="A9" i="11" s="1"/>
  <c r="D272" i="2"/>
  <c r="H272" i="2" s="1"/>
  <c r="K272" i="2" s="1"/>
  <c r="N272" i="2" s="1"/>
  <c r="Q272" i="2" s="1"/>
  <c r="BH919" i="2"/>
  <c r="Y718" i="2"/>
  <c r="AA718" i="2" s="1"/>
  <c r="BH581" i="2"/>
  <c r="Y578" i="2"/>
  <c r="AA578" i="2" s="1"/>
  <c r="BH577" i="2"/>
  <c r="AX464" i="2"/>
  <c r="CX50" i="2"/>
  <c r="CX46" i="2"/>
  <c r="AN955" i="2"/>
  <c r="AX955" i="2"/>
  <c r="AN550" i="2"/>
  <c r="BH550" i="2"/>
  <c r="BH544" i="2"/>
  <c r="AX544" i="2"/>
  <c r="AN527" i="2"/>
  <c r="AX527" i="2"/>
  <c r="BH458" i="2"/>
  <c r="AX458" i="2"/>
  <c r="AC319" i="2"/>
  <c r="AE319" i="2" s="1"/>
  <c r="H319" i="2"/>
  <c r="K319" i="2" s="1"/>
  <c r="N319" i="2" s="1"/>
  <c r="Q319" i="2" s="1"/>
  <c r="AN961" i="2"/>
  <c r="AX961" i="2"/>
  <c r="BH958" i="2"/>
  <c r="AN958" i="2"/>
  <c r="AC951" i="2"/>
  <c r="AN943" i="2"/>
  <c r="BH943" i="2"/>
  <c r="BH545" i="2"/>
  <c r="AN545" i="2"/>
  <c r="AN538" i="2"/>
  <c r="AX538" i="2"/>
  <c r="AN536" i="2"/>
  <c r="BH536" i="2"/>
  <c r="AN519" i="2"/>
  <c r="BH519" i="2"/>
  <c r="AN496" i="2"/>
  <c r="AX496" i="2"/>
  <c r="AN495" i="2"/>
  <c r="BH495" i="2"/>
  <c r="AN459" i="2"/>
  <c r="BH459" i="2"/>
  <c r="CW52" i="2"/>
  <c r="CX48" i="2"/>
  <c r="CX44" i="2"/>
  <c r="H969" i="2"/>
  <c r="K969" i="2" s="1"/>
  <c r="N969" i="2" s="1"/>
  <c r="Q969" i="2" s="1"/>
  <c r="AC968" i="2"/>
  <c r="BU173" i="2" s="1"/>
  <c r="H967" i="2"/>
  <c r="K967" i="2" s="1"/>
  <c r="N967" i="2" s="1"/>
  <c r="Q967" i="2" s="1"/>
  <c r="AN964" i="2"/>
  <c r="AX964" i="2"/>
  <c r="AN951" i="2"/>
  <c r="BH951" i="2"/>
  <c r="H941" i="2"/>
  <c r="K941" i="2" s="1"/>
  <c r="N941" i="2" s="1"/>
  <c r="Q941" i="2" s="1"/>
  <c r="AC940" i="2"/>
  <c r="AE940" i="2" s="1"/>
  <c r="H939" i="2"/>
  <c r="K939" i="2" s="1"/>
  <c r="N939" i="2" s="1"/>
  <c r="Q939" i="2" s="1"/>
  <c r="AC938" i="2"/>
  <c r="AE938" i="2" s="1"/>
  <c r="H915" i="2"/>
  <c r="K915" i="2" s="1"/>
  <c r="N915" i="2" s="1"/>
  <c r="Q915" i="2" s="1"/>
  <c r="AC914" i="2"/>
  <c r="AE914" i="2" s="1"/>
  <c r="H913" i="2"/>
  <c r="K913" i="2" s="1"/>
  <c r="N913" i="2" s="1"/>
  <c r="Q913" i="2" s="1"/>
  <c r="AC912" i="2"/>
  <c r="BO164" i="2" s="1"/>
  <c r="H849" i="2"/>
  <c r="K849" i="2" s="1"/>
  <c r="N849" i="2" s="1"/>
  <c r="Q849" i="2" s="1"/>
  <c r="AC843" i="2"/>
  <c r="AV155" i="2" s="1"/>
  <c r="H837" i="2"/>
  <c r="K837" i="2" s="1"/>
  <c r="N837" i="2" s="1"/>
  <c r="Q837" i="2" s="1"/>
  <c r="H836" i="2"/>
  <c r="K836" i="2" s="1"/>
  <c r="N836" i="2" s="1"/>
  <c r="Q836" i="2" s="1"/>
  <c r="AX825" i="2"/>
  <c r="H686" i="2"/>
  <c r="K686" i="2" s="1"/>
  <c r="N686" i="2" s="1"/>
  <c r="Q686" i="2" s="1"/>
  <c r="AN539" i="2"/>
  <c r="AX539" i="2"/>
  <c r="AC526" i="2"/>
  <c r="AC525" i="2"/>
  <c r="H524" i="2"/>
  <c r="K524" i="2" s="1"/>
  <c r="N524" i="2" s="1"/>
  <c r="Q524" i="2" s="1"/>
  <c r="AC523" i="2"/>
  <c r="AN463" i="2"/>
  <c r="BH463" i="2"/>
  <c r="H436" i="2"/>
  <c r="K436" i="2" s="1"/>
  <c r="N436" i="2" s="1"/>
  <c r="Q436" i="2" s="1"/>
  <c r="AC435" i="2"/>
  <c r="AN83" i="2" s="1"/>
  <c r="H434" i="2"/>
  <c r="K434" i="2" s="1"/>
  <c r="N434" i="2" s="1"/>
  <c r="Q434" i="2" s="1"/>
  <c r="AC433" i="2"/>
  <c r="AL83" i="2" s="1"/>
  <c r="AC240" i="2"/>
  <c r="H240" i="2"/>
  <c r="K240" i="2" s="1"/>
  <c r="N240" i="2" s="1"/>
  <c r="Q240" i="2" s="1"/>
  <c r="AB60" i="18"/>
  <c r="AB61" i="18" s="1"/>
  <c r="AC959" i="2"/>
  <c r="BL173" i="2" s="1"/>
  <c r="H957" i="2"/>
  <c r="K957" i="2" s="1"/>
  <c r="N957" i="2" s="1"/>
  <c r="Q957" i="2" s="1"/>
  <c r="AC956" i="2"/>
  <c r="BI173" i="2" s="1"/>
  <c r="AX951" i="2"/>
  <c r="AN950" i="2"/>
  <c r="BH950" i="2"/>
  <c r="H923" i="2"/>
  <c r="K923" i="2" s="1"/>
  <c r="N923" i="2" s="1"/>
  <c r="Q923" i="2" s="1"/>
  <c r="H872" i="2"/>
  <c r="K872" i="2" s="1"/>
  <c r="N872" i="2" s="1"/>
  <c r="Q872" i="2" s="1"/>
  <c r="BH861" i="2"/>
  <c r="AX861" i="2"/>
  <c r="H802" i="2"/>
  <c r="K802" i="2" s="1"/>
  <c r="N802" i="2" s="1"/>
  <c r="Q802" i="2" s="1"/>
  <c r="H638" i="2"/>
  <c r="K638" i="2" s="1"/>
  <c r="N638" i="2" s="1"/>
  <c r="Q638" i="2" s="1"/>
  <c r="AC637" i="2"/>
  <c r="AP119" i="2" s="1"/>
  <c r="H636" i="2"/>
  <c r="K636" i="2" s="1"/>
  <c r="N636" i="2" s="1"/>
  <c r="Q636" i="2" s="1"/>
  <c r="AC635" i="2"/>
  <c r="AN119" i="2" s="1"/>
  <c r="H634" i="2"/>
  <c r="K634" i="2" s="1"/>
  <c r="N634" i="2" s="1"/>
  <c r="Q634" i="2" s="1"/>
  <c r="AC633" i="2"/>
  <c r="AL119" i="2" s="1"/>
  <c r="AC631" i="2"/>
  <c r="AJ119" i="2" s="1"/>
  <c r="H630" i="2"/>
  <c r="K630" i="2" s="1"/>
  <c r="N630" i="2" s="1"/>
  <c r="Q630" i="2" s="1"/>
  <c r="AC629" i="2"/>
  <c r="AH119" i="2" s="1"/>
  <c r="H628" i="2"/>
  <c r="K628" i="2" s="1"/>
  <c r="N628" i="2" s="1"/>
  <c r="Q628" i="2" s="1"/>
  <c r="AC627" i="2"/>
  <c r="H626" i="2"/>
  <c r="K626" i="2" s="1"/>
  <c r="N626" i="2" s="1"/>
  <c r="Q626" i="2" s="1"/>
  <c r="AC625" i="2"/>
  <c r="H624" i="2"/>
  <c r="K624" i="2" s="1"/>
  <c r="N624" i="2" s="1"/>
  <c r="Q624" i="2" s="1"/>
  <c r="AC623" i="2"/>
  <c r="AN543" i="2"/>
  <c r="BH543" i="2"/>
  <c r="H518" i="2"/>
  <c r="K518" i="2" s="1"/>
  <c r="N518" i="2" s="1"/>
  <c r="Q518" i="2" s="1"/>
  <c r="AN510" i="2"/>
  <c r="BH510" i="2"/>
  <c r="H506" i="2"/>
  <c r="K506" i="2" s="1"/>
  <c r="N506" i="2" s="1"/>
  <c r="Q506" i="2" s="1"/>
  <c r="H494" i="2"/>
  <c r="K494" i="2" s="1"/>
  <c r="N494" i="2" s="1"/>
  <c r="Q494" i="2" s="1"/>
  <c r="AN467" i="2"/>
  <c r="BH467" i="2"/>
  <c r="AN421" i="2"/>
  <c r="AX421" i="2"/>
  <c r="H380" i="2"/>
  <c r="K380" i="2" s="1"/>
  <c r="N380" i="2" s="1"/>
  <c r="Q380" i="2" s="1"/>
  <c r="H379" i="2"/>
  <c r="K379" i="2" s="1"/>
  <c r="N379" i="2" s="1"/>
  <c r="Q379" i="2" s="1"/>
  <c r="H378" i="2"/>
  <c r="K378" i="2" s="1"/>
  <c r="N378" i="2" s="1"/>
  <c r="Q378" i="2" s="1"/>
  <c r="BB114" i="2"/>
  <c r="BC114" i="2" s="1"/>
  <c r="Q1" i="23"/>
  <c r="EM38" i="2" s="1"/>
  <c r="D166" i="2" s="1"/>
  <c r="CS166" i="2" s="1"/>
  <c r="Q1" i="20"/>
  <c r="ED38" i="2" s="1"/>
  <c r="D139" i="2" s="1"/>
  <c r="CS139" i="2" s="1"/>
  <c r="H971" i="2"/>
  <c r="K971" i="2" s="1"/>
  <c r="N971" i="2" s="1"/>
  <c r="Q971" i="2" s="1"/>
  <c r="Y959" i="2"/>
  <c r="AA959" i="2" s="1"/>
  <c r="Y951" i="2"/>
  <c r="AA951" i="2" s="1"/>
  <c r="H945" i="2"/>
  <c r="K945" i="2" s="1"/>
  <c r="N945" i="2" s="1"/>
  <c r="Q945" i="2" s="1"/>
  <c r="H943" i="2"/>
  <c r="K943" i="2" s="1"/>
  <c r="N943" i="2" s="1"/>
  <c r="Q943" i="2" s="1"/>
  <c r="H931" i="2"/>
  <c r="K931" i="2" s="1"/>
  <c r="N931" i="2" s="1"/>
  <c r="Q931" i="2" s="1"/>
  <c r="H876" i="2"/>
  <c r="K876" i="2" s="1"/>
  <c r="N876" i="2" s="1"/>
  <c r="Q876" i="2" s="1"/>
  <c r="AC863" i="2"/>
  <c r="BP155" i="2" s="1"/>
  <c r="AC855" i="2"/>
  <c r="BH155" i="2" s="1"/>
  <c r="H840" i="2"/>
  <c r="K840" i="2" s="1"/>
  <c r="N840" i="2" s="1"/>
  <c r="Q840" i="2" s="1"/>
  <c r="AC839" i="2"/>
  <c r="AR155" i="2" s="1"/>
  <c r="H818" i="2"/>
  <c r="K818" i="2" s="1"/>
  <c r="N818" i="2" s="1"/>
  <c r="Q818" i="2" s="1"/>
  <c r="AC809" i="2"/>
  <c r="BL146" i="2" s="1"/>
  <c r="H808" i="2"/>
  <c r="K808" i="2" s="1"/>
  <c r="N808" i="2" s="1"/>
  <c r="Q808" i="2" s="1"/>
  <c r="Y545" i="2"/>
  <c r="AA545" i="2" s="1"/>
  <c r="AC421" i="2"/>
  <c r="BX74" i="2" s="1"/>
  <c r="H420" i="2"/>
  <c r="K420" i="2" s="1"/>
  <c r="N420" i="2" s="1"/>
  <c r="Q420" i="2" s="1"/>
  <c r="AN223" i="2"/>
  <c r="CX45" i="2"/>
  <c r="M11" i="9"/>
  <c r="Q1" i="9"/>
  <c r="CW38" i="2" s="1"/>
  <c r="Y952" i="2"/>
  <c r="AA952" i="2" s="1"/>
  <c r="H798" i="2"/>
  <c r="K798" i="2" s="1"/>
  <c r="N798" i="2" s="1"/>
  <c r="Q798" i="2" s="1"/>
  <c r="AC797" i="2"/>
  <c r="AZ146" i="2" s="1"/>
  <c r="H796" i="2"/>
  <c r="K796" i="2" s="1"/>
  <c r="N796" i="2" s="1"/>
  <c r="Q796" i="2" s="1"/>
  <c r="H684" i="2"/>
  <c r="K684" i="2" s="1"/>
  <c r="N684" i="2" s="1"/>
  <c r="Q684" i="2" s="1"/>
  <c r="AC673" i="2"/>
  <c r="AB128" i="2" s="1"/>
  <c r="H672" i="2"/>
  <c r="K672" i="2" s="1"/>
  <c r="N672" i="2" s="1"/>
  <c r="Q672" i="2" s="1"/>
  <c r="AC665" i="2"/>
  <c r="BR119" i="2" s="1"/>
  <c r="H664" i="2"/>
  <c r="K664" i="2" s="1"/>
  <c r="N664" i="2" s="1"/>
  <c r="Q664" i="2" s="1"/>
  <c r="H570" i="2"/>
  <c r="K570" i="2" s="1"/>
  <c r="N570" i="2" s="1"/>
  <c r="Q570" i="2" s="1"/>
  <c r="AC560" i="2"/>
  <c r="BM101" i="2" s="1"/>
  <c r="AC547" i="2"/>
  <c r="AZ101" i="2" s="1"/>
  <c r="H546" i="2"/>
  <c r="K546" i="2" s="1"/>
  <c r="N546" i="2" s="1"/>
  <c r="Q546" i="2" s="1"/>
  <c r="H536" i="2"/>
  <c r="K536" i="2" s="1"/>
  <c r="N536" i="2" s="1"/>
  <c r="Q536" i="2" s="1"/>
  <c r="H502" i="2"/>
  <c r="K502" i="2" s="1"/>
  <c r="N502" i="2" s="1"/>
  <c r="Q502" i="2" s="1"/>
  <c r="H486" i="2"/>
  <c r="K486" i="2" s="1"/>
  <c r="N486" i="2" s="1"/>
  <c r="Q486" i="2" s="1"/>
  <c r="H480" i="2"/>
  <c r="K480" i="2" s="1"/>
  <c r="N480" i="2" s="1"/>
  <c r="Q480" i="2" s="1"/>
  <c r="H478" i="2"/>
  <c r="K478" i="2" s="1"/>
  <c r="N478" i="2" s="1"/>
  <c r="Q478" i="2" s="1"/>
  <c r="H476" i="2"/>
  <c r="K476" i="2" s="1"/>
  <c r="N476" i="2" s="1"/>
  <c r="Q476" i="2" s="1"/>
  <c r="AE475" i="2"/>
  <c r="H474" i="2"/>
  <c r="K474" i="2" s="1"/>
  <c r="N474" i="2" s="1"/>
  <c r="Q474" i="2" s="1"/>
  <c r="H473" i="2"/>
  <c r="K473" i="2" s="1"/>
  <c r="N473" i="2" s="1"/>
  <c r="Q473" i="2" s="1"/>
  <c r="H448" i="2"/>
  <c r="K448" i="2" s="1"/>
  <c r="N448" i="2" s="1"/>
  <c r="Q448" i="2" s="1"/>
  <c r="AC447" i="2"/>
  <c r="AE447" i="2" s="1"/>
  <c r="H446" i="2"/>
  <c r="K446" i="2" s="1"/>
  <c r="N446" i="2" s="1"/>
  <c r="Q446" i="2" s="1"/>
  <c r="H440" i="2"/>
  <c r="K440" i="2" s="1"/>
  <c r="N440" i="2" s="1"/>
  <c r="Q440" i="2" s="1"/>
  <c r="H328" i="2"/>
  <c r="K328" i="2" s="1"/>
  <c r="N328" i="2" s="1"/>
  <c r="Q328" i="2" s="1"/>
  <c r="H321" i="2"/>
  <c r="K321" i="2" s="1"/>
  <c r="N321" i="2" s="1"/>
  <c r="Q321" i="2" s="1"/>
  <c r="AX315" i="2"/>
  <c r="H233" i="2"/>
  <c r="K233" i="2" s="1"/>
  <c r="N233" i="2" s="1"/>
  <c r="Q233" i="2" s="1"/>
  <c r="AC228" i="2"/>
  <c r="AC226" i="2"/>
  <c r="AN224" i="2"/>
  <c r="BT969" i="2"/>
  <c r="BZ969" i="2"/>
  <c r="BZ968" i="2"/>
  <c r="BT968" i="2"/>
  <c r="BT965" i="2"/>
  <c r="BZ965" i="2"/>
  <c r="BZ964" i="2"/>
  <c r="BT964" i="2"/>
  <c r="BT961" i="2"/>
  <c r="BZ961" i="2"/>
  <c r="BZ958" i="2"/>
  <c r="BT958" i="2"/>
  <c r="BT955" i="2"/>
  <c r="BZ955" i="2"/>
  <c r="BT953" i="2"/>
  <c r="BZ953" i="2"/>
  <c r="BZ952" i="2"/>
  <c r="BT952" i="2"/>
  <c r="BT951" i="2"/>
  <c r="BZ951" i="2"/>
  <c r="BZ950" i="2"/>
  <c r="BT950" i="2"/>
  <c r="BT947" i="2"/>
  <c r="BZ947" i="2"/>
  <c r="BT945" i="2"/>
  <c r="BZ945" i="2"/>
  <c r="BZ944" i="2"/>
  <c r="BT944" i="2"/>
  <c r="BT943" i="2"/>
  <c r="BZ943" i="2"/>
  <c r="BZ942" i="2"/>
  <c r="BT942" i="2"/>
  <c r="BZ936" i="2"/>
  <c r="BT936" i="2"/>
  <c r="BT935" i="2"/>
  <c r="BZ935" i="2"/>
  <c r="BT933" i="2"/>
  <c r="BZ933" i="2"/>
  <c r="BZ928" i="2"/>
  <c r="BZ925" i="2"/>
  <c r="BT923" i="2"/>
  <c r="BZ923" i="2"/>
  <c r="BZ922" i="2"/>
  <c r="BT919" i="2"/>
  <c r="BZ919" i="2"/>
  <c r="BZ918" i="2"/>
  <c r="BT918" i="2"/>
  <c r="BZ916" i="2"/>
  <c r="BT916" i="2"/>
  <c r="BT915" i="2"/>
  <c r="BZ915" i="2"/>
  <c r="BZ914" i="2"/>
  <c r="BT914" i="2"/>
  <c r="BT913" i="2"/>
  <c r="BZ913" i="2"/>
  <c r="BZ912" i="2"/>
  <c r="BT912" i="2"/>
  <c r="BT911" i="2"/>
  <c r="BZ911" i="2"/>
  <c r="BZ910" i="2"/>
  <c r="BT910" i="2"/>
  <c r="BZ908" i="2"/>
  <c r="BT908" i="2"/>
  <c r="BT903" i="2"/>
  <c r="BZ903" i="2"/>
  <c r="BZ902" i="2"/>
  <c r="BT902" i="2"/>
  <c r="BZ900" i="2"/>
  <c r="BT900" i="2"/>
  <c r="BT895" i="2"/>
  <c r="BZ895" i="2"/>
  <c r="BZ894" i="2"/>
  <c r="BT894" i="2"/>
  <c r="BZ892" i="2"/>
  <c r="BT892" i="2"/>
  <c r="BT885" i="2"/>
  <c r="BZ885" i="2"/>
  <c r="BT883" i="2"/>
  <c r="BZ883" i="2"/>
  <c r="BZ882" i="2"/>
  <c r="BT882" i="2"/>
  <c r="BT881" i="2"/>
  <c r="BZ881" i="2"/>
  <c r="BZ880" i="2"/>
  <c r="BT880" i="2"/>
  <c r="BT879" i="2"/>
  <c r="BZ879" i="2"/>
  <c r="BT877" i="2"/>
  <c r="BZ877" i="2"/>
  <c r="BZ876" i="2"/>
  <c r="BT875" i="2"/>
  <c r="BZ875" i="2"/>
  <c r="BZ874" i="2"/>
  <c r="BT874" i="2"/>
  <c r="BZ870" i="2"/>
  <c r="BT870" i="2"/>
  <c r="BT867" i="2"/>
  <c r="BZ867" i="2"/>
  <c r="BT865" i="2"/>
  <c r="BZ865" i="2"/>
  <c r="BT863" i="2"/>
  <c r="BZ863" i="2"/>
  <c r="BZ862" i="2"/>
  <c r="BT862" i="2"/>
  <c r="BT861" i="2"/>
  <c r="BZ861" i="2"/>
  <c r="BZ856" i="2"/>
  <c r="BT856" i="2"/>
  <c r="BT853" i="2"/>
  <c r="BZ853" i="2"/>
  <c r="BZ852" i="2"/>
  <c r="BT852" i="2"/>
  <c r="BT851" i="2"/>
  <c r="BZ851" i="2"/>
  <c r="BT849" i="2"/>
  <c r="BZ849" i="2"/>
  <c r="BZ848" i="2"/>
  <c r="BT848" i="2"/>
  <c r="BZ846" i="2"/>
  <c r="BT846" i="2"/>
  <c r="BT843" i="2"/>
  <c r="BZ843" i="2"/>
  <c r="BZ842" i="2"/>
  <c r="BT842" i="2"/>
  <c r="BZ840" i="2"/>
  <c r="BT840" i="2"/>
  <c r="BT839" i="2"/>
  <c r="BZ839" i="2"/>
  <c r="BZ834" i="2"/>
  <c r="BT834" i="2"/>
  <c r="BT831" i="2"/>
  <c r="BZ831" i="2"/>
  <c r="BZ829" i="2"/>
  <c r="BT827" i="2"/>
  <c r="BZ827" i="2"/>
  <c r="BZ826" i="2"/>
  <c r="BZ824" i="2"/>
  <c r="BZ823" i="2"/>
  <c r="BZ822" i="2"/>
  <c r="BT822" i="2"/>
  <c r="BT821" i="2"/>
  <c r="BZ821" i="2"/>
  <c r="BT819" i="2"/>
  <c r="BZ819" i="2"/>
  <c r="BZ816" i="2"/>
  <c r="BT816" i="2"/>
  <c r="BZ814" i="2"/>
  <c r="BT814" i="2"/>
  <c r="BT813" i="2"/>
  <c r="BZ813" i="2"/>
  <c r="BZ812" i="2"/>
  <c r="BT812" i="2"/>
  <c r="BT811" i="2"/>
  <c r="BZ811" i="2"/>
  <c r="BT809" i="2"/>
  <c r="BZ809" i="2"/>
  <c r="BZ808" i="2"/>
  <c r="BT808" i="2"/>
  <c r="BT807" i="2"/>
  <c r="BZ807" i="2"/>
  <c r="BZ806" i="2"/>
  <c r="BT806" i="2"/>
  <c r="BT805" i="2"/>
  <c r="BZ805" i="2"/>
  <c r="BT803" i="2"/>
  <c r="BZ803" i="2"/>
  <c r="BZ800" i="2"/>
  <c r="BT800" i="2"/>
  <c r="BT793" i="2"/>
  <c r="BZ793" i="2"/>
  <c r="BZ792" i="2"/>
  <c r="BT792" i="2"/>
  <c r="BT791" i="2"/>
  <c r="BZ791" i="2"/>
  <c r="BZ790" i="2"/>
  <c r="BT790" i="2"/>
  <c r="BZ788" i="2"/>
  <c r="BT788" i="2"/>
  <c r="BZ786" i="2"/>
  <c r="BT786" i="2"/>
  <c r="BZ784" i="2"/>
  <c r="BT784" i="2"/>
  <c r="BZ782" i="2"/>
  <c r="BT782" i="2"/>
  <c r="BZ780" i="2"/>
  <c r="BT780" i="2"/>
  <c r="BZ778" i="2"/>
  <c r="BT778" i="2"/>
  <c r="BZ776" i="2"/>
  <c r="BT776" i="2"/>
  <c r="BZ774" i="2"/>
  <c r="BT774" i="2"/>
  <c r="BZ772" i="2"/>
  <c r="BT772" i="2"/>
  <c r="BZ770" i="2"/>
  <c r="BT770" i="2"/>
  <c r="BZ768" i="2"/>
  <c r="BT768" i="2"/>
  <c r="BZ766" i="2"/>
  <c r="BT766" i="2"/>
  <c r="BZ764" i="2"/>
  <c r="BT764" i="2"/>
  <c r="BZ762" i="2"/>
  <c r="BT762" i="2"/>
  <c r="BZ760" i="2"/>
  <c r="BT760" i="2"/>
  <c r="BZ758" i="2"/>
  <c r="BT758" i="2"/>
  <c r="BZ756" i="2"/>
  <c r="BT756" i="2"/>
  <c r="BZ754" i="2"/>
  <c r="BT754" i="2"/>
  <c r="BZ752" i="2"/>
  <c r="BT752" i="2"/>
  <c r="BZ750" i="2"/>
  <c r="BT750" i="2"/>
  <c r="BZ748" i="2"/>
  <c r="BT748" i="2"/>
  <c r="BZ746" i="2"/>
  <c r="BT746" i="2"/>
  <c r="BZ744" i="2"/>
  <c r="BT744" i="2"/>
  <c r="BZ742" i="2"/>
  <c r="BT742" i="2"/>
  <c r="BT741" i="2"/>
  <c r="BZ741" i="2"/>
  <c r="BZ740" i="2"/>
  <c r="BT740" i="2"/>
  <c r="BT739" i="2"/>
  <c r="BZ739" i="2"/>
  <c r="BZ738" i="2"/>
  <c r="BT738" i="2"/>
  <c r="BZ559" i="2"/>
  <c r="BT559" i="2"/>
  <c r="AN559" i="2"/>
  <c r="AX559" i="2"/>
  <c r="BZ556" i="2"/>
  <c r="BT556" i="2"/>
  <c r="BZ555" i="2"/>
  <c r="BT555" i="2"/>
  <c r="AN555" i="2"/>
  <c r="BH555" i="2"/>
  <c r="BZ553" i="2"/>
  <c r="BT553" i="2"/>
  <c r="BT551" i="2"/>
  <c r="BZ551" i="2"/>
  <c r="BZ548" i="2"/>
  <c r="BT548" i="2"/>
  <c r="BZ541" i="2"/>
  <c r="BT541" i="2"/>
  <c r="BZ540" i="2"/>
  <c r="BT540" i="2"/>
  <c r="BT537" i="2"/>
  <c r="BZ537" i="2"/>
  <c r="BZ533" i="2"/>
  <c r="BT533" i="2"/>
  <c r="BZ529" i="2"/>
  <c r="BT529" i="2"/>
  <c r="BZ528" i="2"/>
  <c r="BT528" i="2"/>
  <c r="BZ526" i="2"/>
  <c r="BT526" i="2"/>
  <c r="BZ525" i="2"/>
  <c r="BT525" i="2"/>
  <c r="BZ524" i="2"/>
  <c r="BT524" i="2"/>
  <c r="BT523" i="2"/>
  <c r="BZ523" i="2"/>
  <c r="BZ522" i="2"/>
  <c r="BT522" i="2"/>
  <c r="BZ520" i="2"/>
  <c r="BT520" i="2"/>
  <c r="BZ518" i="2"/>
  <c r="BT518" i="2"/>
  <c r="BZ517" i="2"/>
  <c r="BT517" i="2"/>
  <c r="BZ515" i="2"/>
  <c r="BT515" i="2"/>
  <c r="BZ512" i="2"/>
  <c r="BT512" i="2"/>
  <c r="BZ508" i="2"/>
  <c r="BT508" i="2"/>
  <c r="BZ506" i="2"/>
  <c r="BT506" i="2"/>
  <c r="BZ505" i="2"/>
  <c r="BT505" i="2"/>
  <c r="BZ503" i="2"/>
  <c r="BT503" i="2"/>
  <c r="BZ500" i="2"/>
  <c r="BT500" i="2"/>
  <c r="BZ498" i="2"/>
  <c r="BT498" i="2"/>
  <c r="BT497" i="2"/>
  <c r="BZ497" i="2"/>
  <c r="BZ494" i="2"/>
  <c r="BT494" i="2"/>
  <c r="BZ493" i="2"/>
  <c r="BT493" i="2"/>
  <c r="BZ491" i="2"/>
  <c r="BT491" i="2"/>
  <c r="BZ489" i="2"/>
  <c r="BT489" i="2"/>
  <c r="BZ479" i="2"/>
  <c r="BT479" i="2"/>
  <c r="AX479" i="2"/>
  <c r="BT477" i="2"/>
  <c r="BZ477" i="2"/>
  <c r="AX477" i="2"/>
  <c r="BH967" i="2"/>
  <c r="AX934" i="2"/>
  <c r="AX927" i="2"/>
  <c r="BH887" i="2"/>
  <c r="AX857" i="2"/>
  <c r="AN841" i="2"/>
  <c r="BH838" i="2"/>
  <c r="AX837" i="2"/>
  <c r="BT971" i="2"/>
  <c r="BZ971" i="2"/>
  <c r="BZ970" i="2"/>
  <c r="BT970" i="2"/>
  <c r="BT967" i="2"/>
  <c r="BZ967" i="2"/>
  <c r="BZ966" i="2"/>
  <c r="BT966" i="2"/>
  <c r="BT963" i="2"/>
  <c r="BZ963" i="2"/>
  <c r="BZ962" i="2"/>
  <c r="BT962" i="2"/>
  <c r="BZ960" i="2"/>
  <c r="BT960" i="2"/>
  <c r="BT959" i="2"/>
  <c r="BZ959" i="2"/>
  <c r="BT957" i="2"/>
  <c r="BZ957" i="2"/>
  <c r="BZ956" i="2"/>
  <c r="BT956" i="2"/>
  <c r="BZ954" i="2"/>
  <c r="BT954" i="2"/>
  <c r="BT949" i="2"/>
  <c r="BZ949" i="2"/>
  <c r="BZ948" i="2"/>
  <c r="BT948" i="2"/>
  <c r="BZ946" i="2"/>
  <c r="BT946" i="2"/>
  <c r="BT941" i="2"/>
  <c r="BZ941" i="2"/>
  <c r="BZ940" i="2"/>
  <c r="BT940" i="2"/>
  <c r="BT939" i="2"/>
  <c r="BZ939" i="2"/>
  <c r="BZ938" i="2"/>
  <c r="BT938" i="2"/>
  <c r="BT937" i="2"/>
  <c r="BZ937" i="2"/>
  <c r="BZ934" i="2"/>
  <c r="BT934" i="2"/>
  <c r="BZ932" i="2"/>
  <c r="BT931" i="2"/>
  <c r="BZ931" i="2"/>
  <c r="BZ930" i="2"/>
  <c r="BT929" i="2"/>
  <c r="BZ929" i="2"/>
  <c r="BZ927" i="2"/>
  <c r="BZ926" i="2"/>
  <c r="BT926" i="2"/>
  <c r="BZ924" i="2"/>
  <c r="BT921" i="2"/>
  <c r="BZ921" i="2"/>
  <c r="BZ920" i="2"/>
  <c r="BT920" i="2"/>
  <c r="BT917" i="2"/>
  <c r="BZ917" i="2"/>
  <c r="BT909" i="2"/>
  <c r="BZ909" i="2"/>
  <c r="BT907" i="2"/>
  <c r="BZ907" i="2"/>
  <c r="BZ906" i="2"/>
  <c r="BT906" i="2"/>
  <c r="BT905" i="2"/>
  <c r="BZ905" i="2"/>
  <c r="BZ904" i="2"/>
  <c r="BT904" i="2"/>
  <c r="BT901" i="2"/>
  <c r="BZ901" i="2"/>
  <c r="BT899" i="2"/>
  <c r="BZ899" i="2"/>
  <c r="BZ898" i="2"/>
  <c r="BT898" i="2"/>
  <c r="BT897" i="2"/>
  <c r="BZ897" i="2"/>
  <c r="BZ896" i="2"/>
  <c r="BT896" i="2"/>
  <c r="BT893" i="2"/>
  <c r="BZ893" i="2"/>
  <c r="BT891" i="2"/>
  <c r="BZ891" i="2"/>
  <c r="BZ890" i="2"/>
  <c r="BT890" i="2"/>
  <c r="BT889" i="2"/>
  <c r="BZ889" i="2"/>
  <c r="BZ888" i="2"/>
  <c r="BT888" i="2"/>
  <c r="BT887" i="2"/>
  <c r="BZ887" i="2"/>
  <c r="BZ886" i="2"/>
  <c r="BT886" i="2"/>
  <c r="BZ884" i="2"/>
  <c r="BT884" i="2"/>
  <c r="BZ878" i="2"/>
  <c r="BZ873" i="2"/>
  <c r="BZ872" i="2"/>
  <c r="BT872" i="2"/>
  <c r="BT871" i="2"/>
  <c r="BZ871" i="2"/>
  <c r="BT869" i="2"/>
  <c r="BZ869" i="2"/>
  <c r="BZ868" i="2"/>
  <c r="BT868" i="2"/>
  <c r="BZ866" i="2"/>
  <c r="BT866" i="2"/>
  <c r="BZ864" i="2"/>
  <c r="BT864" i="2"/>
  <c r="BZ860" i="2"/>
  <c r="BT860" i="2"/>
  <c r="BT859" i="2"/>
  <c r="BZ859" i="2"/>
  <c r="BZ858" i="2"/>
  <c r="BT858" i="2"/>
  <c r="BT857" i="2"/>
  <c r="BZ857" i="2"/>
  <c r="BT855" i="2"/>
  <c r="BZ855" i="2"/>
  <c r="BZ854" i="2"/>
  <c r="BT854" i="2"/>
  <c r="BZ850" i="2"/>
  <c r="BT850" i="2"/>
  <c r="BT847" i="2"/>
  <c r="BZ847" i="2"/>
  <c r="BT845" i="2"/>
  <c r="BZ845" i="2"/>
  <c r="BZ844" i="2"/>
  <c r="BT844" i="2"/>
  <c r="BT841" i="2"/>
  <c r="BZ841" i="2"/>
  <c r="BZ838" i="2"/>
  <c r="BT838" i="2"/>
  <c r="BT837" i="2"/>
  <c r="BZ837" i="2"/>
  <c r="BZ836" i="2"/>
  <c r="BT836" i="2"/>
  <c r="BT835" i="2"/>
  <c r="BZ835" i="2"/>
  <c r="BT833" i="2"/>
  <c r="BZ833" i="2"/>
  <c r="BZ832" i="2"/>
  <c r="BT832" i="2"/>
  <c r="BZ830" i="2"/>
  <c r="BT830" i="2"/>
  <c r="BZ828" i="2"/>
  <c r="BT825" i="2"/>
  <c r="BZ825" i="2"/>
  <c r="BZ820" i="2"/>
  <c r="BT820" i="2"/>
  <c r="BZ818" i="2"/>
  <c r="BT818" i="2"/>
  <c r="BT817" i="2"/>
  <c r="BZ817" i="2"/>
  <c r="BT815" i="2"/>
  <c r="BZ815" i="2"/>
  <c r="BZ810" i="2"/>
  <c r="BT810" i="2"/>
  <c r="BZ804" i="2"/>
  <c r="BT804" i="2"/>
  <c r="BZ802" i="2"/>
  <c r="BT802" i="2"/>
  <c r="BT801" i="2"/>
  <c r="BZ801" i="2"/>
  <c r="BT799" i="2"/>
  <c r="BZ799" i="2"/>
  <c r="BZ798" i="2"/>
  <c r="BT798" i="2"/>
  <c r="BT797" i="2"/>
  <c r="BZ797" i="2"/>
  <c r="BZ796" i="2"/>
  <c r="BT796" i="2"/>
  <c r="BT795" i="2"/>
  <c r="BZ795" i="2"/>
  <c r="BZ794" i="2"/>
  <c r="BT794" i="2"/>
  <c r="BT789" i="2"/>
  <c r="BZ789" i="2"/>
  <c r="BT787" i="2"/>
  <c r="BZ787" i="2"/>
  <c r="BT785" i="2"/>
  <c r="BZ785" i="2"/>
  <c r="BT783" i="2"/>
  <c r="BZ783" i="2"/>
  <c r="BT781" i="2"/>
  <c r="BZ781" i="2"/>
  <c r="BZ779" i="2"/>
  <c r="BT777" i="2"/>
  <c r="BZ777" i="2"/>
  <c r="BT775" i="2"/>
  <c r="BZ775" i="2"/>
  <c r="BT773" i="2"/>
  <c r="BZ773" i="2"/>
  <c r="BT771" i="2"/>
  <c r="BZ771" i="2"/>
  <c r="BT769" i="2"/>
  <c r="BZ769" i="2"/>
  <c r="BT767" i="2"/>
  <c r="BZ767" i="2"/>
  <c r="BT765" i="2"/>
  <c r="BZ765" i="2"/>
  <c r="BT763" i="2"/>
  <c r="BZ763" i="2"/>
  <c r="BT761" i="2"/>
  <c r="BZ761" i="2"/>
  <c r="BT759" i="2"/>
  <c r="BZ759" i="2"/>
  <c r="BT757" i="2"/>
  <c r="BZ757" i="2"/>
  <c r="BT755" i="2"/>
  <c r="BZ755" i="2"/>
  <c r="BT753" i="2"/>
  <c r="BZ753" i="2"/>
  <c r="BT751" i="2"/>
  <c r="BZ751" i="2"/>
  <c r="BT749" i="2"/>
  <c r="BZ749" i="2"/>
  <c r="BT747" i="2"/>
  <c r="BZ747" i="2"/>
  <c r="BT745" i="2"/>
  <c r="BZ745" i="2"/>
  <c r="BT743" i="2"/>
  <c r="BZ743" i="2"/>
  <c r="BT737" i="2"/>
  <c r="BZ737" i="2"/>
  <c r="BT735" i="2"/>
  <c r="BZ735" i="2"/>
  <c r="BT733" i="2"/>
  <c r="BZ733" i="2"/>
  <c r="BT731" i="2"/>
  <c r="BZ731" i="2"/>
  <c r="BZ729" i="2"/>
  <c r="BZ727" i="2"/>
  <c r="BT721" i="2"/>
  <c r="BZ721" i="2"/>
  <c r="BT717" i="2"/>
  <c r="BZ717" i="2"/>
  <c r="BT715" i="2"/>
  <c r="BZ715" i="2"/>
  <c r="BT705" i="2"/>
  <c r="BZ705" i="2"/>
  <c r="BT703" i="2"/>
  <c r="BZ703" i="2"/>
  <c r="BT701" i="2"/>
  <c r="BZ701" i="2"/>
  <c r="BT699" i="2"/>
  <c r="BZ699" i="2"/>
  <c r="BT697" i="2"/>
  <c r="BZ697" i="2"/>
  <c r="BT695" i="2"/>
  <c r="BZ695" i="2"/>
  <c r="BT693" i="2"/>
  <c r="BZ693" i="2"/>
  <c r="BT691" i="2"/>
  <c r="BZ691" i="2"/>
  <c r="BT689" i="2"/>
  <c r="BZ689" i="2"/>
  <c r="BZ688" i="2"/>
  <c r="BT688" i="2"/>
  <c r="BT687" i="2"/>
  <c r="BZ687" i="2"/>
  <c r="BZ684" i="2"/>
  <c r="BT684" i="2"/>
  <c r="BT683" i="2"/>
  <c r="BZ683" i="2"/>
  <c r="BT681" i="2"/>
  <c r="BZ681" i="2"/>
  <c r="BZ680" i="2"/>
  <c r="BT680" i="2"/>
  <c r="BT679" i="2"/>
  <c r="BZ679" i="2"/>
  <c r="BT677" i="2"/>
  <c r="BZ677" i="2"/>
  <c r="BT675" i="2"/>
  <c r="BZ675" i="2"/>
  <c r="BT673" i="2"/>
  <c r="BZ673" i="2"/>
  <c r="BZ672" i="2"/>
  <c r="BT672" i="2"/>
  <c r="BT671" i="2"/>
  <c r="BZ671" i="2"/>
  <c r="BZ668" i="2"/>
  <c r="BT668" i="2"/>
  <c r="BT667" i="2"/>
  <c r="BZ667" i="2"/>
  <c r="BT665" i="2"/>
  <c r="BZ665" i="2"/>
  <c r="BZ664" i="2"/>
  <c r="BT664" i="2"/>
  <c r="BT663" i="2"/>
  <c r="BZ663" i="2"/>
  <c r="BT661" i="2"/>
  <c r="BZ661" i="2"/>
  <c r="BT659" i="2"/>
  <c r="BZ659" i="2"/>
  <c r="BT657" i="2"/>
  <c r="BZ657" i="2"/>
  <c r="BZ656" i="2"/>
  <c r="BT656" i="2"/>
  <c r="BT655" i="2"/>
  <c r="BZ655" i="2"/>
  <c r="BZ652" i="2"/>
  <c r="BT652" i="2"/>
  <c r="BT651" i="2"/>
  <c r="BZ651" i="2"/>
  <c r="BT649" i="2"/>
  <c r="BZ649" i="2"/>
  <c r="BZ648" i="2"/>
  <c r="BT648" i="2"/>
  <c r="BT647" i="2"/>
  <c r="BZ647" i="2"/>
  <c r="BT645" i="2"/>
  <c r="BZ645" i="2"/>
  <c r="BT643" i="2"/>
  <c r="BZ643" i="2"/>
  <c r="BT641" i="2"/>
  <c r="BZ641" i="2"/>
  <c r="BZ640" i="2"/>
  <c r="BT640" i="2"/>
  <c r="BT639" i="2"/>
  <c r="BZ639" i="2"/>
  <c r="BT621" i="2"/>
  <c r="BZ621" i="2"/>
  <c r="BZ620" i="2"/>
  <c r="BT620" i="2"/>
  <c r="BT619" i="2"/>
  <c r="BZ619" i="2"/>
  <c r="BZ618" i="2"/>
  <c r="BT618" i="2"/>
  <c r="BT617" i="2"/>
  <c r="BZ617" i="2"/>
  <c r="BZ616" i="2"/>
  <c r="BT616" i="2"/>
  <c r="BT615" i="2"/>
  <c r="BZ615" i="2"/>
  <c r="BZ614" i="2"/>
  <c r="BT614" i="2"/>
  <c r="BT605" i="2"/>
  <c r="BZ605" i="2"/>
  <c r="BZ604" i="2"/>
  <c r="BT604" i="2"/>
  <c r="BT603" i="2"/>
  <c r="BZ603" i="2"/>
  <c r="BZ602" i="2"/>
  <c r="BT602" i="2"/>
  <c r="BT601" i="2"/>
  <c r="BZ601" i="2"/>
  <c r="BZ600" i="2"/>
  <c r="BT600" i="2"/>
  <c r="BT599" i="2"/>
  <c r="BZ599" i="2"/>
  <c r="BZ598" i="2"/>
  <c r="BT598" i="2"/>
  <c r="BT597" i="2"/>
  <c r="BZ597" i="2"/>
  <c r="BZ596" i="2"/>
  <c r="BT596" i="2"/>
  <c r="BT595" i="2"/>
  <c r="BZ595" i="2"/>
  <c r="BZ594" i="2"/>
  <c r="BT594" i="2"/>
  <c r="BT593" i="2"/>
  <c r="BZ593" i="2"/>
  <c r="BZ592" i="2"/>
  <c r="BT592" i="2"/>
  <c r="BT591" i="2"/>
  <c r="BZ591" i="2"/>
  <c r="BZ590" i="2"/>
  <c r="BT590" i="2"/>
  <c r="BZ580" i="2"/>
  <c r="BT580" i="2"/>
  <c r="BZ578" i="2"/>
  <c r="BT578" i="2"/>
  <c r="BZ576" i="2"/>
  <c r="BT576" i="2"/>
  <c r="BZ574" i="2"/>
  <c r="BT574" i="2"/>
  <c r="BZ572" i="2"/>
  <c r="BT572" i="2"/>
  <c r="BZ570" i="2"/>
  <c r="BT570" i="2"/>
  <c r="BZ569" i="2"/>
  <c r="BT569" i="2"/>
  <c r="AN569" i="2"/>
  <c r="AX569" i="2"/>
  <c r="BZ567" i="2"/>
  <c r="BT567" i="2"/>
  <c r="BZ561" i="2"/>
  <c r="BT561" i="2"/>
  <c r="AN561" i="2"/>
  <c r="AX561" i="2"/>
  <c r="BZ502" i="2"/>
  <c r="BT502" i="2"/>
  <c r="AN502" i="2"/>
  <c r="AX502" i="2"/>
  <c r="BZ488" i="2"/>
  <c r="BT488" i="2"/>
  <c r="BH488" i="2"/>
  <c r="AX488" i="2"/>
  <c r="BZ486" i="2"/>
  <c r="BT486" i="2"/>
  <c r="BZ485" i="2"/>
  <c r="BT485" i="2"/>
  <c r="BZ483" i="2"/>
  <c r="BT483" i="2"/>
  <c r="BZ480" i="2"/>
  <c r="BT480" i="2"/>
  <c r="BZ478" i="2"/>
  <c r="BT478" i="2"/>
  <c r="BZ472" i="2"/>
  <c r="BT472" i="2"/>
  <c r="BH472" i="2"/>
  <c r="AX472" i="2"/>
  <c r="BZ469" i="2"/>
  <c r="BT469" i="2"/>
  <c r="AX555" i="2"/>
  <c r="BZ736" i="2"/>
  <c r="BT736" i="2"/>
  <c r="BZ734" i="2"/>
  <c r="BT734" i="2"/>
  <c r="BZ732" i="2"/>
  <c r="BZ730" i="2"/>
  <c r="BT730" i="2"/>
  <c r="BZ728" i="2"/>
  <c r="BT728" i="2"/>
  <c r="BZ726" i="2"/>
  <c r="BT725" i="2"/>
  <c r="BZ725" i="2"/>
  <c r="BZ724" i="2"/>
  <c r="BZ723" i="2"/>
  <c r="BZ722" i="2"/>
  <c r="BT722" i="2"/>
  <c r="BZ720" i="2"/>
  <c r="BT720" i="2"/>
  <c r="BT719" i="2"/>
  <c r="BZ719" i="2"/>
  <c r="BZ718" i="2"/>
  <c r="BT718" i="2"/>
  <c r="BZ716" i="2"/>
  <c r="BT716" i="2"/>
  <c r="BZ714" i="2"/>
  <c r="BT714" i="2"/>
  <c r="BT713" i="2"/>
  <c r="BZ713" i="2"/>
  <c r="BZ712" i="2"/>
  <c r="BT712" i="2"/>
  <c r="BT711" i="2"/>
  <c r="BZ711" i="2"/>
  <c r="BZ710" i="2"/>
  <c r="BT710" i="2"/>
  <c r="BT709" i="2"/>
  <c r="BZ709" i="2"/>
  <c r="BZ708" i="2"/>
  <c r="BT708" i="2"/>
  <c r="BT707" i="2"/>
  <c r="BZ707" i="2"/>
  <c r="BZ706" i="2"/>
  <c r="BT706" i="2"/>
  <c r="BZ704" i="2"/>
  <c r="BT704" i="2"/>
  <c r="BZ702" i="2"/>
  <c r="BT702" i="2"/>
  <c r="BZ700" i="2"/>
  <c r="BT700" i="2"/>
  <c r="BZ698" i="2"/>
  <c r="BT698" i="2"/>
  <c r="BZ696" i="2"/>
  <c r="BT696" i="2"/>
  <c r="BZ694" i="2"/>
  <c r="BT694" i="2"/>
  <c r="BZ692" i="2"/>
  <c r="BT692" i="2"/>
  <c r="BZ690" i="2"/>
  <c r="BT690" i="2"/>
  <c r="BZ686" i="2"/>
  <c r="BT686" i="2"/>
  <c r="BT685" i="2"/>
  <c r="BZ685" i="2"/>
  <c r="BZ682" i="2"/>
  <c r="BT682" i="2"/>
  <c r="BZ678" i="2"/>
  <c r="BT678" i="2"/>
  <c r="BZ676" i="2"/>
  <c r="BT676" i="2"/>
  <c r="BZ674" i="2"/>
  <c r="BT674" i="2"/>
  <c r="BZ670" i="2"/>
  <c r="BT670" i="2"/>
  <c r="BT669" i="2"/>
  <c r="BZ669" i="2"/>
  <c r="BZ666" i="2"/>
  <c r="BT666" i="2"/>
  <c r="BZ662" i="2"/>
  <c r="BT662" i="2"/>
  <c r="BZ660" i="2"/>
  <c r="BT660" i="2"/>
  <c r="BZ658" i="2"/>
  <c r="BT658" i="2"/>
  <c r="BZ654" i="2"/>
  <c r="BT654" i="2"/>
  <c r="BT653" i="2"/>
  <c r="BZ653" i="2"/>
  <c r="BZ650" i="2"/>
  <c r="BT650" i="2"/>
  <c r="BZ646" i="2"/>
  <c r="BT646" i="2"/>
  <c r="BZ644" i="2"/>
  <c r="BT644" i="2"/>
  <c r="BZ642" i="2"/>
  <c r="BT642" i="2"/>
  <c r="BZ638" i="2"/>
  <c r="BT638" i="2"/>
  <c r="BT637" i="2"/>
  <c r="BZ637" i="2"/>
  <c r="BZ636" i="2"/>
  <c r="BT636" i="2"/>
  <c r="BT635" i="2"/>
  <c r="BZ635" i="2"/>
  <c r="BZ634" i="2"/>
  <c r="BT634" i="2"/>
  <c r="BT633" i="2"/>
  <c r="BZ633" i="2"/>
  <c r="BZ632" i="2"/>
  <c r="BT632" i="2"/>
  <c r="BT631" i="2"/>
  <c r="BZ631" i="2"/>
  <c r="BZ630" i="2"/>
  <c r="BT630" i="2"/>
  <c r="BT629" i="2"/>
  <c r="BZ629" i="2"/>
  <c r="BZ628" i="2"/>
  <c r="BT628" i="2"/>
  <c r="BT627" i="2"/>
  <c r="BZ627" i="2"/>
  <c r="BZ626" i="2"/>
  <c r="BT626" i="2"/>
  <c r="BT625" i="2"/>
  <c r="BZ625" i="2"/>
  <c r="BZ624" i="2"/>
  <c r="BT624" i="2"/>
  <c r="BT623" i="2"/>
  <c r="BZ623" i="2"/>
  <c r="BZ622" i="2"/>
  <c r="BT622" i="2"/>
  <c r="BT613" i="2"/>
  <c r="BZ613" i="2"/>
  <c r="BZ612" i="2"/>
  <c r="BT612" i="2"/>
  <c r="BT611" i="2"/>
  <c r="BZ611" i="2"/>
  <c r="BZ610" i="2"/>
  <c r="BT610" i="2"/>
  <c r="BT609" i="2"/>
  <c r="BZ609" i="2"/>
  <c r="BZ608" i="2"/>
  <c r="BT608" i="2"/>
  <c r="BT607" i="2"/>
  <c r="BZ607" i="2"/>
  <c r="BZ606" i="2"/>
  <c r="BT606" i="2"/>
  <c r="BT589" i="2"/>
  <c r="BZ589" i="2"/>
  <c r="BZ588" i="2"/>
  <c r="BT588" i="2"/>
  <c r="BZ587" i="2"/>
  <c r="BT587" i="2"/>
  <c r="BZ586" i="2"/>
  <c r="BT586" i="2"/>
  <c r="BT585" i="2"/>
  <c r="BZ585" i="2"/>
  <c r="BZ584" i="2"/>
  <c r="BT584" i="2"/>
  <c r="BT583" i="2"/>
  <c r="BZ583" i="2"/>
  <c r="BZ582" i="2"/>
  <c r="BT582" i="2"/>
  <c r="BT581" i="2"/>
  <c r="BZ581" i="2"/>
  <c r="BT579" i="2"/>
  <c r="BZ579" i="2"/>
  <c r="BZ577" i="2"/>
  <c r="BT577" i="2"/>
  <c r="BT575" i="2"/>
  <c r="BZ575" i="2"/>
  <c r="BZ573" i="2"/>
  <c r="BT573" i="2"/>
  <c r="BZ571" i="2"/>
  <c r="BT571" i="2"/>
  <c r="BZ568" i="2"/>
  <c r="BT568" i="2"/>
  <c r="BZ566" i="2"/>
  <c r="BT566" i="2"/>
  <c r="BT565" i="2"/>
  <c r="BZ565" i="2"/>
  <c r="BZ564" i="2"/>
  <c r="BT564" i="2"/>
  <c r="BZ563" i="2"/>
  <c r="BT563" i="2"/>
  <c r="BZ562" i="2"/>
  <c r="BT562" i="2"/>
  <c r="BZ560" i="2"/>
  <c r="BT560" i="2"/>
  <c r="BZ558" i="2"/>
  <c r="BT558" i="2"/>
  <c r="BZ557" i="2"/>
  <c r="BT557" i="2"/>
  <c r="BZ554" i="2"/>
  <c r="BT554" i="2"/>
  <c r="BZ552" i="2"/>
  <c r="BT552" i="2"/>
  <c r="BZ550" i="2"/>
  <c r="BT550" i="2"/>
  <c r="BZ549" i="2"/>
  <c r="BT549" i="2"/>
  <c r="BZ547" i="2"/>
  <c r="BT547" i="2"/>
  <c r="BZ546" i="2"/>
  <c r="BT546" i="2"/>
  <c r="BZ545" i="2"/>
  <c r="BT545" i="2"/>
  <c r="BZ544" i="2"/>
  <c r="BT544" i="2"/>
  <c r="BZ543" i="2"/>
  <c r="BT543" i="2"/>
  <c r="BZ542" i="2"/>
  <c r="BT542" i="2"/>
  <c r="BZ539" i="2"/>
  <c r="BT539" i="2"/>
  <c r="BZ538" i="2"/>
  <c r="BT538" i="2"/>
  <c r="BZ536" i="2"/>
  <c r="BT536" i="2"/>
  <c r="BZ535" i="2"/>
  <c r="BT535" i="2"/>
  <c r="BZ534" i="2"/>
  <c r="BT534" i="2"/>
  <c r="BZ532" i="2"/>
  <c r="BT532" i="2"/>
  <c r="BZ531" i="2"/>
  <c r="BT531" i="2"/>
  <c r="BZ530" i="2"/>
  <c r="BT530" i="2"/>
  <c r="BZ527" i="2"/>
  <c r="BZ521" i="2"/>
  <c r="BT521" i="2"/>
  <c r="BZ519" i="2"/>
  <c r="BT519" i="2"/>
  <c r="BZ516" i="2"/>
  <c r="BT516" i="2"/>
  <c r="BZ514" i="2"/>
  <c r="BT514" i="2"/>
  <c r="BZ513" i="2"/>
  <c r="BT513" i="2"/>
  <c r="BZ511" i="2"/>
  <c r="BT511" i="2"/>
  <c r="BZ510" i="2"/>
  <c r="BT510" i="2"/>
  <c r="BT509" i="2"/>
  <c r="BZ509" i="2"/>
  <c r="BZ507" i="2"/>
  <c r="BT507" i="2"/>
  <c r="BZ504" i="2"/>
  <c r="BT504" i="2"/>
  <c r="BZ501" i="2"/>
  <c r="BT501" i="2"/>
  <c r="BZ499" i="2"/>
  <c r="BT499" i="2"/>
  <c r="BZ496" i="2"/>
  <c r="BT496" i="2"/>
  <c r="BZ495" i="2"/>
  <c r="BT495" i="2"/>
  <c r="BZ492" i="2"/>
  <c r="BT492" i="2"/>
  <c r="BZ490" i="2"/>
  <c r="BT490" i="2"/>
  <c r="BT487" i="2"/>
  <c r="BZ487" i="2"/>
  <c r="BZ484" i="2"/>
  <c r="BT484" i="2"/>
  <c r="BZ482" i="2"/>
  <c r="BT482" i="2"/>
  <c r="BZ481" i="2"/>
  <c r="BT481" i="2"/>
  <c r="BZ476" i="2"/>
  <c r="BT476" i="2"/>
  <c r="BZ475" i="2"/>
  <c r="BT475" i="2"/>
  <c r="BZ474" i="2"/>
  <c r="BZ473" i="2"/>
  <c r="BT473" i="2"/>
  <c r="BZ471" i="2"/>
  <c r="BT471" i="2"/>
  <c r="BZ470" i="2"/>
  <c r="BT470" i="2"/>
  <c r="BZ468" i="2"/>
  <c r="BT468" i="2"/>
  <c r="BZ465" i="2"/>
  <c r="BT465" i="2"/>
  <c r="BZ459" i="2"/>
  <c r="BT459" i="2"/>
  <c r="BZ458" i="2"/>
  <c r="BT458" i="2"/>
  <c r="BZ457" i="2"/>
  <c r="BT457" i="2"/>
  <c r="BZ456" i="2"/>
  <c r="BT456" i="2"/>
  <c r="BT455" i="2"/>
  <c r="BZ455" i="2"/>
  <c r="BZ453" i="2"/>
  <c r="BT453" i="2"/>
  <c r="BZ450" i="2"/>
  <c r="BT450" i="2"/>
  <c r="BZ448" i="2"/>
  <c r="BT448" i="2"/>
  <c r="BZ447" i="2"/>
  <c r="BT447" i="2"/>
  <c r="BZ446" i="2"/>
  <c r="BT446" i="2"/>
  <c r="BZ445" i="2"/>
  <c r="BT445" i="2"/>
  <c r="BZ444" i="2"/>
  <c r="BT444" i="2"/>
  <c r="BZ442" i="2"/>
  <c r="BT442" i="2"/>
  <c r="BZ440" i="2"/>
  <c r="BT440" i="2"/>
  <c r="BZ439" i="2"/>
  <c r="BT439" i="2"/>
  <c r="BZ437" i="2"/>
  <c r="BT437" i="2"/>
  <c r="BT431" i="2"/>
  <c r="BZ431" i="2"/>
  <c r="BZ430" i="2"/>
  <c r="BT430" i="2"/>
  <c r="BZ429" i="2"/>
  <c r="BT429" i="2"/>
  <c r="BZ428" i="2"/>
  <c r="BT428" i="2"/>
  <c r="BZ426" i="2"/>
  <c r="BT426" i="2"/>
  <c r="BZ424" i="2"/>
  <c r="BZ422" i="2"/>
  <c r="BT422" i="2"/>
  <c r="BZ421" i="2"/>
  <c r="BT421" i="2"/>
  <c r="BZ420" i="2"/>
  <c r="BT420" i="2"/>
  <c r="BT419" i="2"/>
  <c r="BZ419" i="2"/>
  <c r="BZ418" i="2"/>
  <c r="BT418" i="2"/>
  <c r="BZ417" i="2"/>
  <c r="BT417" i="2"/>
  <c r="BZ415" i="2"/>
  <c r="BT415" i="2"/>
  <c r="BZ413" i="2"/>
  <c r="BT413" i="2"/>
  <c r="BZ411" i="2"/>
  <c r="BT411" i="2"/>
  <c r="BT409" i="2"/>
  <c r="BZ409" i="2"/>
  <c r="BZ407" i="2"/>
  <c r="BT407" i="2"/>
  <c r="BZ405" i="2"/>
  <c r="BT405" i="2"/>
  <c r="BZ403" i="2"/>
  <c r="BT403" i="2"/>
  <c r="BZ401" i="2"/>
  <c r="BT401" i="2"/>
  <c r="BZ399" i="2"/>
  <c r="BT399" i="2"/>
  <c r="BZ397" i="2"/>
  <c r="BT397" i="2"/>
  <c r="BT395" i="2"/>
  <c r="BZ395" i="2"/>
  <c r="BZ388" i="2"/>
  <c r="BT388" i="2"/>
  <c r="BZ387" i="2"/>
  <c r="BT387" i="2"/>
  <c r="BZ386" i="2"/>
  <c r="BT386" i="2"/>
  <c r="BZ385" i="2"/>
  <c r="BT385" i="2"/>
  <c r="BZ383" i="2"/>
  <c r="BT383" i="2"/>
  <c r="BT381" i="2"/>
  <c r="BZ381" i="2"/>
  <c r="BZ376" i="2"/>
  <c r="BT376" i="2"/>
  <c r="BZ374" i="2"/>
  <c r="BT374" i="2"/>
  <c r="BZ372" i="2"/>
  <c r="BT372" i="2"/>
  <c r="BZ370" i="2"/>
  <c r="BT370" i="2"/>
  <c r="BZ368" i="2"/>
  <c r="BT368" i="2"/>
  <c r="BZ366" i="2"/>
  <c r="BT366" i="2"/>
  <c r="BZ364" i="2"/>
  <c r="BT364" i="2"/>
  <c r="BZ362" i="2"/>
  <c r="BT362" i="2"/>
  <c r="BZ360" i="2"/>
  <c r="BT360" i="2"/>
  <c r="BZ358" i="2"/>
  <c r="BT358" i="2"/>
  <c r="BZ356" i="2"/>
  <c r="BT356" i="2"/>
  <c r="BZ354" i="2"/>
  <c r="BT354" i="2"/>
  <c r="BZ352" i="2"/>
  <c r="BT352" i="2"/>
  <c r="BZ350" i="2"/>
  <c r="BT350" i="2"/>
  <c r="BZ348" i="2"/>
  <c r="BT348" i="2"/>
  <c r="BZ346" i="2"/>
  <c r="BT346" i="2"/>
  <c r="BZ344" i="2"/>
  <c r="BT344" i="2"/>
  <c r="BZ342" i="2"/>
  <c r="BT342" i="2"/>
  <c r="BZ340" i="2"/>
  <c r="BT340" i="2"/>
  <c r="BZ338" i="2"/>
  <c r="BT338" i="2"/>
  <c r="BZ336" i="2"/>
  <c r="BT336" i="2"/>
  <c r="BZ334" i="2"/>
  <c r="BT334" i="2"/>
  <c r="BZ332" i="2"/>
  <c r="BT332" i="2"/>
  <c r="BZ330" i="2"/>
  <c r="BT330" i="2"/>
  <c r="BZ328" i="2"/>
  <c r="BT328" i="2"/>
  <c r="BZ327" i="2"/>
  <c r="BZ325" i="2"/>
  <c r="BT325" i="2"/>
  <c r="BZ323" i="2"/>
  <c r="BZ321" i="2"/>
  <c r="BT321" i="2"/>
  <c r="BZ320" i="2"/>
  <c r="BT320" i="2"/>
  <c r="BT317" i="2"/>
  <c r="BZ317" i="2"/>
  <c r="BZ315" i="2"/>
  <c r="BT315" i="2"/>
  <c r="BZ314" i="2"/>
  <c r="BT314" i="2"/>
  <c r="BZ312" i="2"/>
  <c r="BT312" i="2"/>
  <c r="BZ310" i="2"/>
  <c r="BT310" i="2"/>
  <c r="BZ308" i="2"/>
  <c r="BT308" i="2"/>
  <c r="BZ306" i="2"/>
  <c r="BT306" i="2"/>
  <c r="BZ304" i="2"/>
  <c r="BT304" i="2"/>
  <c r="BZ302" i="2"/>
  <c r="BT302" i="2"/>
  <c r="BZ299" i="2"/>
  <c r="BT299" i="2"/>
  <c r="BT297" i="2"/>
  <c r="BZ297" i="2"/>
  <c r="BZ295" i="2"/>
  <c r="BT295" i="2"/>
  <c r="BZ293" i="2"/>
  <c r="BT293" i="2"/>
  <c r="BZ291" i="2"/>
  <c r="BT291" i="2"/>
  <c r="BZ289" i="2"/>
  <c r="BT289" i="2"/>
  <c r="BZ287" i="2"/>
  <c r="BT287" i="2"/>
  <c r="BZ285" i="2"/>
  <c r="BT285" i="2"/>
  <c r="BZ283" i="2"/>
  <c r="BZ281" i="2"/>
  <c r="BZ279" i="2"/>
  <c r="BZ277" i="2"/>
  <c r="BT277" i="2"/>
  <c r="BZ275" i="2"/>
  <c r="BZ273" i="2"/>
  <c r="BZ271" i="2"/>
  <c r="BT271" i="2"/>
  <c r="BZ269" i="2"/>
  <c r="BT269" i="2"/>
  <c r="BZ267" i="2"/>
  <c r="BT267" i="2"/>
  <c r="BZ265" i="2"/>
  <c r="BT265" i="2"/>
  <c r="BT263" i="2"/>
  <c r="BZ263" i="2"/>
  <c r="BZ261" i="2"/>
  <c r="BT261" i="2"/>
  <c r="BZ259" i="2"/>
  <c r="BT259" i="2"/>
  <c r="BZ257" i="2"/>
  <c r="BT257" i="2"/>
  <c r="BZ255" i="2"/>
  <c r="BT255" i="2"/>
  <c r="BZ253" i="2"/>
  <c r="BT253" i="2"/>
  <c r="BZ251" i="2"/>
  <c r="BT251" i="2"/>
  <c r="BZ249" i="2"/>
  <c r="BT249" i="2"/>
  <c r="BZ247" i="2"/>
  <c r="BT247" i="2"/>
  <c r="BT245" i="2"/>
  <c r="BZ245" i="2"/>
  <c r="Y566" i="2"/>
  <c r="AA566" i="2" s="1"/>
  <c r="Y556" i="2"/>
  <c r="AA556" i="2" s="1"/>
  <c r="AE469" i="2"/>
  <c r="AX467" i="2"/>
  <c r="AN464" i="2"/>
  <c r="AX463" i="2"/>
  <c r="AX462" i="2"/>
  <c r="AX225" i="2"/>
  <c r="BZ224" i="2"/>
  <c r="BT467" i="2"/>
  <c r="BZ467" i="2"/>
  <c r="BZ466" i="2"/>
  <c r="BT466" i="2"/>
  <c r="BZ464" i="2"/>
  <c r="BT464" i="2"/>
  <c r="BZ463" i="2"/>
  <c r="BT463" i="2"/>
  <c r="BZ462" i="2"/>
  <c r="BT462" i="2"/>
  <c r="BZ461" i="2"/>
  <c r="BT461" i="2"/>
  <c r="BZ460" i="2"/>
  <c r="BT460" i="2"/>
  <c r="BZ454" i="2"/>
  <c r="BT454" i="2"/>
  <c r="BZ452" i="2"/>
  <c r="BT452" i="2"/>
  <c r="BZ451" i="2"/>
  <c r="BT451" i="2"/>
  <c r="BZ449" i="2"/>
  <c r="BT449" i="2"/>
  <c r="BT443" i="2"/>
  <c r="BZ443" i="2"/>
  <c r="BZ441" i="2"/>
  <c r="BT441" i="2"/>
  <c r="BZ438" i="2"/>
  <c r="BT438" i="2"/>
  <c r="BZ436" i="2"/>
  <c r="BT436" i="2"/>
  <c r="BZ435" i="2"/>
  <c r="BT435" i="2"/>
  <c r="BZ434" i="2"/>
  <c r="BT434" i="2"/>
  <c r="BZ433" i="2"/>
  <c r="BT433" i="2"/>
  <c r="BZ432" i="2"/>
  <c r="BT432" i="2"/>
  <c r="BZ427" i="2"/>
  <c r="BT427" i="2"/>
  <c r="BZ425" i="2"/>
  <c r="BZ423" i="2"/>
  <c r="BT423" i="2"/>
  <c r="BZ416" i="2"/>
  <c r="BT416" i="2"/>
  <c r="BZ414" i="2"/>
  <c r="BT414" i="2"/>
  <c r="BZ412" i="2"/>
  <c r="BT412" i="2"/>
  <c r="BZ410" i="2"/>
  <c r="BT410" i="2"/>
  <c r="BZ408" i="2"/>
  <c r="BT408" i="2"/>
  <c r="BZ406" i="2"/>
  <c r="BT406" i="2"/>
  <c r="BZ404" i="2"/>
  <c r="BT404" i="2"/>
  <c r="BZ402" i="2"/>
  <c r="BT402" i="2"/>
  <c r="BZ400" i="2"/>
  <c r="BT400" i="2"/>
  <c r="BZ398" i="2"/>
  <c r="BT398" i="2"/>
  <c r="BZ396" i="2"/>
  <c r="BT396" i="2"/>
  <c r="BZ394" i="2"/>
  <c r="BT394" i="2"/>
  <c r="BZ393" i="2"/>
  <c r="BT393" i="2"/>
  <c r="BZ392" i="2"/>
  <c r="BT392" i="2"/>
  <c r="BZ391" i="2"/>
  <c r="BT391" i="2"/>
  <c r="BZ390" i="2"/>
  <c r="BT390" i="2"/>
  <c r="BZ389" i="2"/>
  <c r="BT389" i="2"/>
  <c r="BZ384" i="2"/>
  <c r="BT384" i="2"/>
  <c r="BZ382" i="2"/>
  <c r="BT382" i="2"/>
  <c r="BZ380" i="2"/>
  <c r="BT380" i="2"/>
  <c r="BZ379" i="2"/>
  <c r="BT379" i="2"/>
  <c r="BZ378" i="2"/>
  <c r="BT378" i="2"/>
  <c r="BZ377" i="2"/>
  <c r="BT377" i="2"/>
  <c r="BZ375" i="2"/>
  <c r="BT375" i="2"/>
  <c r="BZ373" i="2"/>
  <c r="BT373" i="2"/>
  <c r="BZ371" i="2"/>
  <c r="BT371" i="2"/>
  <c r="BZ369" i="2"/>
  <c r="BT369" i="2"/>
  <c r="BT367" i="2"/>
  <c r="BZ367" i="2"/>
  <c r="BZ365" i="2"/>
  <c r="BT365" i="2"/>
  <c r="BZ363" i="2"/>
  <c r="BT363" i="2"/>
  <c r="BZ361" i="2"/>
  <c r="BT361" i="2"/>
  <c r="BZ359" i="2"/>
  <c r="BT359" i="2"/>
  <c r="BZ357" i="2"/>
  <c r="BT357" i="2"/>
  <c r="BT355" i="2"/>
  <c r="BZ355" i="2"/>
  <c r="BZ353" i="2"/>
  <c r="BT353" i="2"/>
  <c r="BZ351" i="2"/>
  <c r="BT351" i="2"/>
  <c r="BZ349" i="2"/>
  <c r="BT349" i="2"/>
  <c r="BZ347" i="2"/>
  <c r="BT347" i="2"/>
  <c r="BT345" i="2"/>
  <c r="BZ345" i="2"/>
  <c r="BZ343" i="2"/>
  <c r="BT343" i="2"/>
  <c r="BZ341" i="2"/>
  <c r="BT341" i="2"/>
  <c r="BZ339" i="2"/>
  <c r="BT339" i="2"/>
  <c r="BZ337" i="2"/>
  <c r="BT337" i="2"/>
  <c r="BZ335" i="2"/>
  <c r="BT335" i="2"/>
  <c r="BZ333" i="2"/>
  <c r="BZ331" i="2"/>
  <c r="BZ329" i="2"/>
  <c r="BZ326" i="2"/>
  <c r="BZ324" i="2"/>
  <c r="BT324" i="2"/>
  <c r="BZ322" i="2"/>
  <c r="BZ319" i="2"/>
  <c r="BT319" i="2"/>
  <c r="BZ318" i="2"/>
  <c r="BT318" i="2"/>
  <c r="BZ316" i="2"/>
  <c r="BT316" i="2"/>
  <c r="BZ313" i="2"/>
  <c r="BT313" i="2"/>
  <c r="BZ311" i="2"/>
  <c r="BT311" i="2"/>
  <c r="BZ309" i="2"/>
  <c r="BT309" i="2"/>
  <c r="BZ307" i="2"/>
  <c r="BT307" i="2"/>
  <c r="BZ305" i="2"/>
  <c r="BT305" i="2"/>
  <c r="BZ303" i="2"/>
  <c r="BT303" i="2"/>
  <c r="BZ301" i="2"/>
  <c r="BT301" i="2"/>
  <c r="BZ300" i="2"/>
  <c r="BT300" i="2"/>
  <c r="BZ298" i="2"/>
  <c r="BT298" i="2"/>
  <c r="BZ296" i="2"/>
  <c r="BT296" i="2"/>
  <c r="BZ294" i="2"/>
  <c r="BT294" i="2"/>
  <c r="BZ292" i="2"/>
  <c r="BT292" i="2"/>
  <c r="BZ290" i="2"/>
  <c r="BT290" i="2"/>
  <c r="BZ288" i="2"/>
  <c r="BT288" i="2"/>
  <c r="BZ286" i="2"/>
  <c r="BT286" i="2"/>
  <c r="BZ284" i="2"/>
  <c r="BZ282" i="2"/>
  <c r="BT282" i="2"/>
  <c r="BZ280" i="2"/>
  <c r="BT280" i="2"/>
  <c r="BZ278" i="2"/>
  <c r="BT278" i="2"/>
  <c r="BZ276" i="2"/>
  <c r="BZ274" i="2"/>
  <c r="BZ272" i="2"/>
  <c r="BT272" i="2"/>
  <c r="BZ270" i="2"/>
  <c r="BT270" i="2"/>
  <c r="BZ268" i="2"/>
  <c r="BT268" i="2"/>
  <c r="BZ266" i="2"/>
  <c r="BT266" i="2"/>
  <c r="BZ264" i="2"/>
  <c r="BT264" i="2"/>
  <c r="BZ262" i="2"/>
  <c r="BT262" i="2"/>
  <c r="BZ260" i="2"/>
  <c r="BT260" i="2"/>
  <c r="BZ258" i="2"/>
  <c r="BT258" i="2"/>
  <c r="BZ256" i="2"/>
  <c r="BT256" i="2"/>
  <c r="BZ254" i="2"/>
  <c r="BT254" i="2"/>
  <c r="BZ252" i="2"/>
  <c r="BT252" i="2"/>
  <c r="BZ250" i="2"/>
  <c r="BT250" i="2"/>
  <c r="BZ248" i="2"/>
  <c r="BT248" i="2"/>
  <c r="BZ246" i="2"/>
  <c r="BT246" i="2"/>
  <c r="BZ244" i="2"/>
  <c r="BT244" i="2"/>
  <c r="BZ222" i="2"/>
  <c r="BT222" i="2"/>
  <c r="BZ243" i="2"/>
  <c r="BT243" i="2"/>
  <c r="BZ241" i="2"/>
  <c r="BZ242" i="2"/>
  <c r="BT242" i="2"/>
  <c r="BZ240" i="2"/>
  <c r="BT240" i="2"/>
  <c r="BZ239" i="2"/>
  <c r="BZ238" i="2"/>
  <c r="BZ237" i="2"/>
  <c r="BT237" i="2"/>
  <c r="BZ236" i="2"/>
  <c r="BZ235" i="2"/>
  <c r="BZ234" i="2"/>
  <c r="BT234" i="2"/>
  <c r="BT233" i="2"/>
  <c r="BZ233" i="2"/>
  <c r="BZ232" i="2"/>
  <c r="BZ231" i="2"/>
  <c r="BT231" i="2"/>
  <c r="BZ230" i="2"/>
  <c r="BT230" i="2"/>
  <c r="BZ229" i="2"/>
  <c r="BZ228" i="2"/>
  <c r="BZ227" i="2"/>
  <c r="BZ226" i="2"/>
  <c r="BZ225" i="2"/>
  <c r="AD58" i="10"/>
  <c r="BZ223" i="2"/>
  <c r="BT223" i="2"/>
  <c r="E224" i="2"/>
  <c r="AD56" i="13"/>
  <c r="AD28" i="17"/>
  <c r="AD52" i="14"/>
  <c r="AD55" i="13"/>
  <c r="AD24" i="23"/>
  <c r="AD33" i="16"/>
  <c r="AD30" i="15"/>
  <c r="AD28" i="13"/>
  <c r="AD29" i="23"/>
  <c r="AD58" i="22"/>
  <c r="AX970" i="2"/>
  <c r="AX969" i="2"/>
  <c r="AX967" i="2"/>
  <c r="AX943" i="2"/>
  <c r="AC936" i="2"/>
  <c r="Y936" i="2"/>
  <c r="AA936" i="2" s="1"/>
  <c r="BH935" i="2"/>
  <c r="AX926" i="2"/>
  <c r="BH903" i="2"/>
  <c r="Y903" i="2"/>
  <c r="AA903" i="2" s="1"/>
  <c r="BH895" i="2"/>
  <c r="Y895" i="2"/>
  <c r="AA895" i="2" s="1"/>
  <c r="AX887" i="2"/>
  <c r="AX871" i="2"/>
  <c r="AN861" i="2"/>
  <c r="AN857" i="2"/>
  <c r="AX851" i="2"/>
  <c r="Y734" i="2"/>
  <c r="AA734" i="2" s="1"/>
  <c r="Y701" i="2"/>
  <c r="AA701" i="2" s="1"/>
  <c r="Y684" i="2"/>
  <c r="AA684" i="2" s="1"/>
  <c r="AX683" i="2"/>
  <c r="Y680" i="2"/>
  <c r="AA680" i="2" s="1"/>
  <c r="AX679" i="2"/>
  <c r="Y668" i="2"/>
  <c r="AA668" i="2" s="1"/>
  <c r="AX667" i="2"/>
  <c r="Y664" i="2"/>
  <c r="AA664" i="2" s="1"/>
  <c r="AX663" i="2"/>
  <c r="Y652" i="2"/>
  <c r="AA652" i="2" s="1"/>
  <c r="AX651" i="2"/>
  <c r="Y648" i="2"/>
  <c r="AA648" i="2" s="1"/>
  <c r="AX647" i="2"/>
  <c r="AX575" i="2"/>
  <c r="AX557" i="2"/>
  <c r="AX553" i="2"/>
  <c r="Y550" i="2"/>
  <c r="AA550" i="2" s="1"/>
  <c r="AX549" i="2"/>
  <c r="AC541" i="2"/>
  <c r="AT101" i="2" s="1"/>
  <c r="Y541" i="2"/>
  <c r="AA541" i="2" s="1"/>
  <c r="AC540" i="2"/>
  <c r="AE540" i="2" s="1"/>
  <c r="Y540" i="2"/>
  <c r="AA540" i="2" s="1"/>
  <c r="BH539" i="2"/>
  <c r="Y539" i="2"/>
  <c r="AA539" i="2" s="1"/>
  <c r="BH538" i="2"/>
  <c r="AE538" i="2"/>
  <c r="Y538" i="2"/>
  <c r="AA538" i="2" s="1"/>
  <c r="BH537" i="2"/>
  <c r="AX536" i="2"/>
  <c r="AC535" i="2"/>
  <c r="AE535" i="2" s="1"/>
  <c r="Y535" i="2"/>
  <c r="AA535" i="2" s="1"/>
  <c r="BH534" i="2"/>
  <c r="AC529" i="2"/>
  <c r="Y529" i="2"/>
  <c r="AA529" i="2" s="1"/>
  <c r="AC528" i="2"/>
  <c r="Y528" i="2"/>
  <c r="AA528" i="2" s="1"/>
  <c r="Y503" i="2"/>
  <c r="AA503" i="2" s="1"/>
  <c r="BH502" i="2"/>
  <c r="AE502" i="2"/>
  <c r="Y502" i="2"/>
  <c r="AA502" i="2" s="1"/>
  <c r="BH501" i="2"/>
  <c r="AX495" i="2"/>
  <c r="AN488" i="2"/>
  <c r="BH487" i="2"/>
  <c r="BH461" i="2"/>
  <c r="BH320" i="2"/>
  <c r="BH318" i="2"/>
  <c r="AX241" i="2"/>
  <c r="AD20" i="13"/>
  <c r="AD55" i="11"/>
  <c r="E223" i="2"/>
  <c r="D222" i="2"/>
  <c r="BT173" i="2"/>
  <c r="AE967" i="2"/>
  <c r="AV173" i="2"/>
  <c r="AE943" i="2"/>
  <c r="AP164" i="2"/>
  <c r="AE887" i="2"/>
  <c r="BN164" i="2"/>
  <c r="AE911" i="2"/>
  <c r="BM92" i="2"/>
  <c r="AE510" i="2"/>
  <c r="AD12" i="17"/>
  <c r="AD50" i="16"/>
  <c r="AD41" i="16"/>
  <c r="AD16" i="13"/>
  <c r="AD28" i="23"/>
  <c r="AD20" i="23"/>
  <c r="AD12" i="23"/>
  <c r="Y967" i="2"/>
  <c r="AA967" i="2" s="1"/>
  <c r="AX966" i="2"/>
  <c r="AC960" i="2"/>
  <c r="BM173" i="2" s="1"/>
  <c r="Y960" i="2"/>
  <c r="AA960" i="2" s="1"/>
  <c r="BH959" i="2"/>
  <c r="Y943" i="2"/>
  <c r="AA943" i="2" s="1"/>
  <c r="AX942" i="2"/>
  <c r="Y935" i="2"/>
  <c r="AA935" i="2" s="1"/>
  <c r="BH934" i="2"/>
  <c r="AN927" i="2"/>
  <c r="AX919" i="2"/>
  <c r="AE919" i="2"/>
  <c r="Y911" i="2"/>
  <c r="AA911" i="2" s="1"/>
  <c r="AX910" i="2"/>
  <c r="AX903" i="2"/>
  <c r="AE903" i="2"/>
  <c r="AX895" i="2"/>
  <c r="AE895" i="2"/>
  <c r="Y887" i="2"/>
  <c r="AA887" i="2" s="1"/>
  <c r="AX869" i="2"/>
  <c r="BH868" i="2"/>
  <c r="AX865" i="2"/>
  <c r="BH854" i="2"/>
  <c r="AX853" i="2"/>
  <c r="AX849" i="2"/>
  <c r="BH848" i="2"/>
  <c r="AX835" i="2"/>
  <c r="BH834" i="2"/>
  <c r="BH832" i="2"/>
  <c r="AX829" i="2"/>
  <c r="Y690" i="2"/>
  <c r="AA690" i="2" s="1"/>
  <c r="Y682" i="2"/>
  <c r="AA682" i="2" s="1"/>
  <c r="Y674" i="2"/>
  <c r="AA674" i="2" s="1"/>
  <c r="Y666" i="2"/>
  <c r="AA666" i="2" s="1"/>
  <c r="Y658" i="2"/>
  <c r="AA658" i="2" s="1"/>
  <c r="Y650" i="2"/>
  <c r="AA650" i="2" s="1"/>
  <c r="Y642" i="2"/>
  <c r="AA642" i="2" s="1"/>
  <c r="BH575" i="2"/>
  <c r="AC562" i="2"/>
  <c r="BO101" i="2" s="1"/>
  <c r="Y562" i="2"/>
  <c r="AA562" i="2" s="1"/>
  <c r="BH561" i="2"/>
  <c r="Y560" i="2"/>
  <c r="AA560" i="2" s="1"/>
  <c r="BH559" i="2"/>
  <c r="Y558" i="2"/>
  <c r="AA558" i="2" s="1"/>
  <c r="BH557" i="2"/>
  <c r="Y554" i="2"/>
  <c r="AA554" i="2" s="1"/>
  <c r="BH553" i="2"/>
  <c r="AX550" i="2"/>
  <c r="AN549" i="2"/>
  <c r="Y546" i="2"/>
  <c r="AA546" i="2" s="1"/>
  <c r="AX542" i="2"/>
  <c r="AX537" i="2"/>
  <c r="Y537" i="2"/>
  <c r="AA537" i="2" s="1"/>
  <c r="AX534" i="2"/>
  <c r="Y534" i="2"/>
  <c r="AA534" i="2" s="1"/>
  <c r="BH533" i="2"/>
  <c r="Y521" i="2"/>
  <c r="AA521" i="2" s="1"/>
  <c r="AX520" i="2"/>
  <c r="Y510" i="2"/>
  <c r="AA510" i="2" s="1"/>
  <c r="AX509" i="2"/>
  <c r="Y497" i="2"/>
  <c r="AA497" i="2" s="1"/>
  <c r="BH496" i="2"/>
  <c r="AE496" i="2"/>
  <c r="Y496" i="2"/>
  <c r="AA496" i="2" s="1"/>
  <c r="Y489" i="2"/>
  <c r="AA489" i="2" s="1"/>
  <c r="AX487" i="2"/>
  <c r="AN462" i="2"/>
  <c r="AX461" i="2"/>
  <c r="AE461" i="2"/>
  <c r="AX460" i="2"/>
  <c r="AX427" i="2"/>
  <c r="AX417" i="2"/>
  <c r="AX320" i="2"/>
  <c r="AX318" i="2"/>
  <c r="AX302" i="2"/>
  <c r="Y301" i="2"/>
  <c r="AA301" i="2" s="1"/>
  <c r="AX239" i="2"/>
  <c r="AX237" i="2"/>
  <c r="AD12" i="13"/>
  <c r="D224" i="2"/>
  <c r="Q1" i="16"/>
  <c r="DR38" i="2" s="1"/>
  <c r="D103" i="2" s="1"/>
  <c r="CS103" i="2" s="1"/>
  <c r="Q1" i="14"/>
  <c r="DL38" i="2" s="1"/>
  <c r="D85" i="2" s="1"/>
  <c r="CS85" i="2" s="1"/>
  <c r="Q1" i="12"/>
  <c r="DF38" i="2" s="1"/>
  <c r="D67" i="2" s="1"/>
  <c r="CS67" i="2" s="1"/>
  <c r="Q1" i="19"/>
  <c r="EA38" i="2" s="1"/>
  <c r="D130" i="2" s="1"/>
  <c r="CS130" i="2" s="1"/>
  <c r="Q1" i="17"/>
  <c r="DU38" i="2" s="1"/>
  <c r="D112" i="2" s="1"/>
  <c r="CS112" i="2" s="1"/>
  <c r="Q1" i="15"/>
  <c r="DO38" i="2" s="1"/>
  <c r="D94" i="2" s="1"/>
  <c r="CS94" i="2" s="1"/>
  <c r="Q1" i="21"/>
  <c r="EG38" i="2" s="1"/>
  <c r="D148" i="2" s="1"/>
  <c r="CS148" i="2" s="1"/>
  <c r="Q1" i="18"/>
  <c r="DX38" i="2" s="1"/>
  <c r="D121" i="2" s="1"/>
  <c r="CS121" i="2" s="1"/>
  <c r="H954" i="2"/>
  <c r="K954" i="2" s="1"/>
  <c r="N954" i="2" s="1"/>
  <c r="Q954" i="2" s="1"/>
  <c r="AC954" i="2"/>
  <c r="AE954" i="2" s="1"/>
  <c r="AC947" i="2"/>
  <c r="AE947" i="2" s="1"/>
  <c r="H947" i="2"/>
  <c r="K947" i="2" s="1"/>
  <c r="N947" i="2" s="1"/>
  <c r="Q947" i="2" s="1"/>
  <c r="H933" i="2"/>
  <c r="K933" i="2" s="1"/>
  <c r="N933" i="2" s="1"/>
  <c r="Q933" i="2" s="1"/>
  <c r="AC933" i="2"/>
  <c r="AC901" i="2"/>
  <c r="AE901" i="2" s="1"/>
  <c r="H901" i="2"/>
  <c r="K901" i="2" s="1"/>
  <c r="N901" i="2" s="1"/>
  <c r="Q901" i="2" s="1"/>
  <c r="H892" i="2"/>
  <c r="K892" i="2" s="1"/>
  <c r="N892" i="2" s="1"/>
  <c r="Q892" i="2" s="1"/>
  <c r="AC892" i="2"/>
  <c r="AN864" i="2"/>
  <c r="BH864" i="2"/>
  <c r="H857" i="2"/>
  <c r="K857" i="2" s="1"/>
  <c r="N857" i="2" s="1"/>
  <c r="Q857" i="2" s="1"/>
  <c r="AC857" i="2"/>
  <c r="H851" i="2"/>
  <c r="K851" i="2" s="1"/>
  <c r="N851" i="2" s="1"/>
  <c r="Q851" i="2" s="1"/>
  <c r="AC851" i="2"/>
  <c r="BD155" i="2" s="1"/>
  <c r="BH847" i="2"/>
  <c r="AX847" i="2"/>
  <c r="H847" i="2"/>
  <c r="K847" i="2" s="1"/>
  <c r="N847" i="2" s="1"/>
  <c r="Q847" i="2" s="1"/>
  <c r="AC847" i="2"/>
  <c r="AE847" i="2" s="1"/>
  <c r="BW92" i="2"/>
  <c r="AE520" i="2"/>
  <c r="AD24" i="17"/>
  <c r="AD37" i="23"/>
  <c r="H964" i="2"/>
  <c r="K964" i="2" s="1"/>
  <c r="N964" i="2" s="1"/>
  <c r="Q964" i="2" s="1"/>
  <c r="AC964" i="2"/>
  <c r="AN960" i="2"/>
  <c r="AX960" i="2"/>
  <c r="AX959" i="2"/>
  <c r="H904" i="2"/>
  <c r="K904" i="2" s="1"/>
  <c r="N904" i="2" s="1"/>
  <c r="Q904" i="2" s="1"/>
  <c r="AC904" i="2"/>
  <c r="AE904" i="2" s="1"/>
  <c r="BH902" i="2"/>
  <c r="AN902" i="2"/>
  <c r="AN870" i="2"/>
  <c r="BH870" i="2"/>
  <c r="AC848" i="2"/>
  <c r="BA155" i="2" s="1"/>
  <c r="H848" i="2"/>
  <c r="K848" i="2" s="1"/>
  <c r="N848" i="2" s="1"/>
  <c r="Q848" i="2" s="1"/>
  <c r="AX827" i="2"/>
  <c r="H789" i="2"/>
  <c r="K789" i="2" s="1"/>
  <c r="N789" i="2" s="1"/>
  <c r="Q789" i="2" s="1"/>
  <c r="AC789" i="2"/>
  <c r="AE789" i="2" s="1"/>
  <c r="AC785" i="2"/>
  <c r="AE785" i="2" s="1"/>
  <c r="H785" i="2"/>
  <c r="K785" i="2" s="1"/>
  <c r="N785" i="2" s="1"/>
  <c r="Q785" i="2" s="1"/>
  <c r="AC781" i="2"/>
  <c r="AJ146" i="2" s="1"/>
  <c r="H781" i="2"/>
  <c r="K781" i="2" s="1"/>
  <c r="N781" i="2" s="1"/>
  <c r="Q781" i="2" s="1"/>
  <c r="AC773" i="2"/>
  <c r="H773" i="2"/>
  <c r="K773" i="2" s="1"/>
  <c r="N773" i="2" s="1"/>
  <c r="Q773" i="2" s="1"/>
  <c r="AC769" i="2"/>
  <c r="H769" i="2"/>
  <c r="K769" i="2" s="1"/>
  <c r="N769" i="2" s="1"/>
  <c r="Q769" i="2" s="1"/>
  <c r="AC765" i="2"/>
  <c r="BR137" i="2" s="1"/>
  <c r="H765" i="2"/>
  <c r="K765" i="2" s="1"/>
  <c r="N765" i="2" s="1"/>
  <c r="Q765" i="2" s="1"/>
  <c r="AC761" i="2"/>
  <c r="H761" i="2"/>
  <c r="K761" i="2" s="1"/>
  <c r="N761" i="2" s="1"/>
  <c r="Q761" i="2" s="1"/>
  <c r="AC757" i="2"/>
  <c r="AE757" i="2" s="1"/>
  <c r="H757" i="2"/>
  <c r="K757" i="2" s="1"/>
  <c r="N757" i="2" s="1"/>
  <c r="Q757" i="2" s="1"/>
  <c r="AC753" i="2"/>
  <c r="BF137" i="2" s="1"/>
  <c r="H753" i="2"/>
  <c r="K753" i="2" s="1"/>
  <c r="N753" i="2" s="1"/>
  <c r="Q753" i="2" s="1"/>
  <c r="AC749" i="2"/>
  <c r="AE749" i="2" s="1"/>
  <c r="H749" i="2"/>
  <c r="K749" i="2" s="1"/>
  <c r="N749" i="2" s="1"/>
  <c r="Q749" i="2" s="1"/>
  <c r="Y660" i="2"/>
  <c r="AA660" i="2" s="1"/>
  <c r="H660" i="2"/>
  <c r="K660" i="2" s="1"/>
  <c r="N660" i="2" s="1"/>
  <c r="Q660" i="2" s="1"/>
  <c r="AC660" i="2"/>
  <c r="BM119" i="2" s="1"/>
  <c r="AC552" i="2"/>
  <c r="BE101" i="2" s="1"/>
  <c r="H552" i="2"/>
  <c r="K552" i="2" s="1"/>
  <c r="N552" i="2" s="1"/>
  <c r="Q552" i="2" s="1"/>
  <c r="AN546" i="2"/>
  <c r="AX546" i="2"/>
  <c r="AC383" i="2"/>
  <c r="AL74" i="2" s="1"/>
  <c r="H383" i="2"/>
  <c r="K383" i="2" s="1"/>
  <c r="N383" i="2" s="1"/>
  <c r="Q383" i="2" s="1"/>
  <c r="AC376" i="2"/>
  <c r="AE74" i="2" s="1"/>
  <c r="H376" i="2"/>
  <c r="K376" i="2" s="1"/>
  <c r="N376" i="2" s="1"/>
  <c r="Q376" i="2" s="1"/>
  <c r="AN321" i="2"/>
  <c r="AX321" i="2"/>
  <c r="AD33" i="17"/>
  <c r="AD38" i="15"/>
  <c r="AD26" i="12"/>
  <c r="AD34" i="10"/>
  <c r="AD19" i="18"/>
  <c r="H970" i="2"/>
  <c r="K970" i="2" s="1"/>
  <c r="N970" i="2" s="1"/>
  <c r="Q970" i="2" s="1"/>
  <c r="AC970" i="2"/>
  <c r="BW173" i="2" s="1"/>
  <c r="AX963" i="2"/>
  <c r="H961" i="2"/>
  <c r="K961" i="2" s="1"/>
  <c r="N961" i="2" s="1"/>
  <c r="Q961" i="2" s="1"/>
  <c r="AC961" i="2"/>
  <c r="BN173" i="2" s="1"/>
  <c r="AC944" i="2"/>
  <c r="AE944" i="2" s="1"/>
  <c r="AN942" i="2"/>
  <c r="H937" i="2"/>
  <c r="K937" i="2" s="1"/>
  <c r="N937" i="2" s="1"/>
  <c r="Q937" i="2" s="1"/>
  <c r="AC937" i="2"/>
  <c r="AP173" i="2" s="1"/>
  <c r="AC929" i="2"/>
  <c r="H922" i="2"/>
  <c r="K922" i="2" s="1"/>
  <c r="N922" i="2" s="1"/>
  <c r="Q922" i="2" s="1"/>
  <c r="H916" i="2"/>
  <c r="K916" i="2" s="1"/>
  <c r="N916" i="2" s="1"/>
  <c r="Q916" i="2" s="1"/>
  <c r="AC916" i="2"/>
  <c r="BS164" i="2" s="1"/>
  <c r="H908" i="2"/>
  <c r="K908" i="2" s="1"/>
  <c r="N908" i="2" s="1"/>
  <c r="Q908" i="2" s="1"/>
  <c r="AC908" i="2"/>
  <c r="AE908" i="2" s="1"/>
  <c r="AX902" i="2"/>
  <c r="H896" i="2"/>
  <c r="K896" i="2" s="1"/>
  <c r="N896" i="2" s="1"/>
  <c r="Q896" i="2" s="1"/>
  <c r="AC896" i="2"/>
  <c r="AY164" i="2" s="1"/>
  <c r="BH894" i="2"/>
  <c r="AN894" i="2"/>
  <c r="AC885" i="2"/>
  <c r="AN164" i="2" s="1"/>
  <c r="H885" i="2"/>
  <c r="K885" i="2" s="1"/>
  <c r="N885" i="2" s="1"/>
  <c r="Q885" i="2" s="1"/>
  <c r="AX873" i="2"/>
  <c r="H871" i="2"/>
  <c r="K871" i="2" s="1"/>
  <c r="N871" i="2" s="1"/>
  <c r="Q871" i="2" s="1"/>
  <c r="AC871" i="2"/>
  <c r="BX155" i="2" s="1"/>
  <c r="BH867" i="2"/>
  <c r="AX867" i="2"/>
  <c r="BH855" i="2"/>
  <c r="AX855" i="2"/>
  <c r="BH845" i="2"/>
  <c r="AN845" i="2"/>
  <c r="AX845" i="2"/>
  <c r="H841" i="2"/>
  <c r="K841" i="2" s="1"/>
  <c r="N841" i="2" s="1"/>
  <c r="Q841" i="2" s="1"/>
  <c r="AC841" i="2"/>
  <c r="AT155" i="2" s="1"/>
  <c r="H790" i="2"/>
  <c r="K790" i="2" s="1"/>
  <c r="N790" i="2" s="1"/>
  <c r="Q790" i="2" s="1"/>
  <c r="AC790" i="2"/>
  <c r="AS146" i="2" s="1"/>
  <c r="H590" i="2"/>
  <c r="K590" i="2" s="1"/>
  <c r="N590" i="2" s="1"/>
  <c r="Q590" i="2" s="1"/>
  <c r="Y590" i="2"/>
  <c r="AA590" i="2" s="1"/>
  <c r="AC590" i="2"/>
  <c r="AS110" i="2" s="1"/>
  <c r="AN565" i="2"/>
  <c r="AX565" i="2"/>
  <c r="AN563" i="2"/>
  <c r="AX563" i="2"/>
  <c r="BH546" i="2"/>
  <c r="BH540" i="2"/>
  <c r="AN540" i="2"/>
  <c r="BH528" i="2"/>
  <c r="H490" i="2"/>
  <c r="K490" i="2" s="1"/>
  <c r="N490" i="2" s="1"/>
  <c r="Q490" i="2" s="1"/>
  <c r="AC490" i="2"/>
  <c r="AE490" i="2" s="1"/>
  <c r="AN971" i="2"/>
  <c r="AX971" i="2"/>
  <c r="AN877" i="2"/>
  <c r="H622" i="2"/>
  <c r="K622" i="2" s="1"/>
  <c r="N622" i="2" s="1"/>
  <c r="Q622" i="2" s="1"/>
  <c r="Y622" i="2"/>
  <c r="AA622" i="2" s="1"/>
  <c r="AC622" i="2"/>
  <c r="H544" i="2"/>
  <c r="K544" i="2" s="1"/>
  <c r="N544" i="2" s="1"/>
  <c r="Q544" i="2" s="1"/>
  <c r="AC544" i="2"/>
  <c r="H511" i="2"/>
  <c r="K511" i="2" s="1"/>
  <c r="N511" i="2" s="1"/>
  <c r="Q511" i="2" s="1"/>
  <c r="AC511" i="2"/>
  <c r="AE511" i="2" s="1"/>
  <c r="AD46" i="13"/>
  <c r="AN966" i="2"/>
  <c r="AX957" i="2"/>
  <c r="H955" i="2"/>
  <c r="K955" i="2" s="1"/>
  <c r="N955" i="2" s="1"/>
  <c r="Q955" i="2" s="1"/>
  <c r="AC955" i="2"/>
  <c r="BH173" i="2" s="1"/>
  <c r="H952" i="2"/>
  <c r="K952" i="2" s="1"/>
  <c r="N952" i="2" s="1"/>
  <c r="Q952" i="2" s="1"/>
  <c r="AC952" i="2"/>
  <c r="BE173" i="2" s="1"/>
  <c r="AX950" i="2"/>
  <c r="H948" i="2"/>
  <c r="K948" i="2" s="1"/>
  <c r="N948" i="2" s="1"/>
  <c r="Q948" i="2" s="1"/>
  <c r="AC948" i="2"/>
  <c r="BA173" i="2" s="1"/>
  <c r="AX935" i="2"/>
  <c r="AC927" i="2"/>
  <c r="A14" i="23" s="1"/>
  <c r="AN918" i="2"/>
  <c r="AN910" i="2"/>
  <c r="AC893" i="2"/>
  <c r="AV164" i="2" s="1"/>
  <c r="H893" i="2"/>
  <c r="K893" i="2" s="1"/>
  <c r="N893" i="2" s="1"/>
  <c r="Q893" i="2" s="1"/>
  <c r="H884" i="2"/>
  <c r="K884" i="2" s="1"/>
  <c r="N884" i="2" s="1"/>
  <c r="Q884" i="2" s="1"/>
  <c r="AC884" i="2"/>
  <c r="AE884" i="2" s="1"/>
  <c r="H879" i="2"/>
  <c r="K879" i="2" s="1"/>
  <c r="N879" i="2" s="1"/>
  <c r="Q879" i="2" s="1"/>
  <c r="AC879" i="2"/>
  <c r="AE879" i="2" s="1"/>
  <c r="H865" i="2"/>
  <c r="K865" i="2" s="1"/>
  <c r="N865" i="2" s="1"/>
  <c r="Q865" i="2" s="1"/>
  <c r="AC865" i="2"/>
  <c r="AE865" i="2" s="1"/>
  <c r="AN840" i="2"/>
  <c r="BH840" i="2"/>
  <c r="Y696" i="2"/>
  <c r="AA696" i="2" s="1"/>
  <c r="H696" i="2"/>
  <c r="K696" i="2" s="1"/>
  <c r="N696" i="2" s="1"/>
  <c r="Q696" i="2" s="1"/>
  <c r="Y692" i="2"/>
  <c r="AA692" i="2" s="1"/>
  <c r="H692" i="2"/>
  <c r="K692" i="2" s="1"/>
  <c r="N692" i="2" s="1"/>
  <c r="Q692" i="2" s="1"/>
  <c r="AC692" i="2"/>
  <c r="AU128" i="2" s="1"/>
  <c r="Y676" i="2"/>
  <c r="AA676" i="2" s="1"/>
  <c r="H676" i="2"/>
  <c r="K676" i="2" s="1"/>
  <c r="N676" i="2" s="1"/>
  <c r="Q676" i="2" s="1"/>
  <c r="AC676" i="2"/>
  <c r="Y644" i="2"/>
  <c r="AA644" i="2" s="1"/>
  <c r="H644" i="2"/>
  <c r="K644" i="2" s="1"/>
  <c r="N644" i="2" s="1"/>
  <c r="Q644" i="2" s="1"/>
  <c r="AC644" i="2"/>
  <c r="AW119" i="2" s="1"/>
  <c r="AN552" i="2"/>
  <c r="AX552" i="2"/>
  <c r="AC425" i="2"/>
  <c r="H425" i="2"/>
  <c r="K425" i="2" s="1"/>
  <c r="N425" i="2" s="1"/>
  <c r="Q425" i="2" s="1"/>
  <c r="AC336" i="2"/>
  <c r="AO65" i="2" s="1"/>
  <c r="H336" i="2"/>
  <c r="K336" i="2" s="1"/>
  <c r="N336" i="2" s="1"/>
  <c r="Q336" i="2" s="1"/>
  <c r="H332" i="2"/>
  <c r="K332" i="2" s="1"/>
  <c r="N332" i="2" s="1"/>
  <c r="Q332" i="2" s="1"/>
  <c r="AC323" i="2"/>
  <c r="AE323" i="2" s="1"/>
  <c r="H323" i="2"/>
  <c r="K323" i="2" s="1"/>
  <c r="N323" i="2" s="1"/>
  <c r="Q323" i="2" s="1"/>
  <c r="AC318" i="2"/>
  <c r="H318" i="2"/>
  <c r="K318" i="2" s="1"/>
  <c r="N318" i="2" s="1"/>
  <c r="Q318" i="2" s="1"/>
  <c r="AD42" i="17"/>
  <c r="AD58" i="16"/>
  <c r="AD29" i="13"/>
  <c r="AD24" i="13"/>
  <c r="AD58" i="12"/>
  <c r="AD41" i="12"/>
  <c r="AD32" i="12"/>
  <c r="AD31" i="11"/>
  <c r="AD49" i="21"/>
  <c r="AD41" i="21"/>
  <c r="AN965" i="2"/>
  <c r="AX965" i="2"/>
  <c r="H946" i="2"/>
  <c r="K946" i="2" s="1"/>
  <c r="N946" i="2" s="1"/>
  <c r="Q946" i="2" s="1"/>
  <c r="AC946" i="2"/>
  <c r="AE935" i="2"/>
  <c r="AC925" i="2"/>
  <c r="AC917" i="2"/>
  <c r="BT164" i="2" s="1"/>
  <c r="H917" i="2"/>
  <c r="K917" i="2" s="1"/>
  <c r="N917" i="2" s="1"/>
  <c r="Q917" i="2" s="1"/>
  <c r="AC909" i="2"/>
  <c r="BL164" i="2" s="1"/>
  <c r="H909" i="2"/>
  <c r="K909" i="2" s="1"/>
  <c r="N909" i="2" s="1"/>
  <c r="Q909" i="2" s="1"/>
  <c r="H900" i="2"/>
  <c r="K900" i="2" s="1"/>
  <c r="N900" i="2" s="1"/>
  <c r="Q900" i="2" s="1"/>
  <c r="AC900" i="2"/>
  <c r="AE900" i="2" s="1"/>
  <c r="H888" i="2"/>
  <c r="K888" i="2" s="1"/>
  <c r="N888" i="2" s="1"/>
  <c r="Q888" i="2" s="1"/>
  <c r="AC888" i="2"/>
  <c r="AQ164" i="2" s="1"/>
  <c r="BH886" i="2"/>
  <c r="AN886" i="2"/>
  <c r="AC868" i="2"/>
  <c r="BU155" i="2" s="1"/>
  <c r="H868" i="2"/>
  <c r="K868" i="2" s="1"/>
  <c r="N868" i="2" s="1"/>
  <c r="Q868" i="2" s="1"/>
  <c r="AN856" i="2"/>
  <c r="BH856" i="2"/>
  <c r="AN850" i="2"/>
  <c r="BH850" i="2"/>
  <c r="AN846" i="2"/>
  <c r="BH846" i="2"/>
  <c r="AN830" i="2"/>
  <c r="BH830" i="2"/>
  <c r="H803" i="2"/>
  <c r="K803" i="2" s="1"/>
  <c r="N803" i="2" s="1"/>
  <c r="Q803" i="2" s="1"/>
  <c r="AC803" i="2"/>
  <c r="BF146" i="2" s="1"/>
  <c r="AC800" i="2"/>
  <c r="BC146" i="2" s="1"/>
  <c r="H800" i="2"/>
  <c r="K800" i="2" s="1"/>
  <c r="N800" i="2" s="1"/>
  <c r="Q800" i="2" s="1"/>
  <c r="H794" i="2"/>
  <c r="K794" i="2" s="1"/>
  <c r="N794" i="2" s="1"/>
  <c r="Q794" i="2" s="1"/>
  <c r="AC794" i="2"/>
  <c r="AE794" i="2" s="1"/>
  <c r="AN613" i="2"/>
  <c r="AX613" i="2"/>
  <c r="H576" i="2"/>
  <c r="K576" i="2" s="1"/>
  <c r="N576" i="2" s="1"/>
  <c r="Q576" i="2" s="1"/>
  <c r="AC576" i="2"/>
  <c r="A13" i="16" s="1"/>
  <c r="DR44" i="2" s="1"/>
  <c r="AX573" i="2"/>
  <c r="BH565" i="2"/>
  <c r="AC504" i="2"/>
  <c r="BG92" i="2" s="1"/>
  <c r="H504" i="2"/>
  <c r="K504" i="2" s="1"/>
  <c r="N504" i="2" s="1"/>
  <c r="Q504" i="2" s="1"/>
  <c r="AC465" i="2"/>
  <c r="AE465" i="2" s="1"/>
  <c r="H465" i="2"/>
  <c r="K465" i="2" s="1"/>
  <c r="N465" i="2" s="1"/>
  <c r="Q465" i="2" s="1"/>
  <c r="H449" i="2"/>
  <c r="K449" i="2" s="1"/>
  <c r="N449" i="2" s="1"/>
  <c r="Q449" i="2" s="1"/>
  <c r="AC449" i="2"/>
  <c r="AE449" i="2" s="1"/>
  <c r="H444" i="2"/>
  <c r="K444" i="2" s="1"/>
  <c r="N444" i="2" s="1"/>
  <c r="Q444" i="2" s="1"/>
  <c r="AC444" i="2"/>
  <c r="AE444" i="2" s="1"/>
  <c r="H831" i="2"/>
  <c r="K831" i="2" s="1"/>
  <c r="N831" i="2" s="1"/>
  <c r="Q831" i="2" s="1"/>
  <c r="AC831" i="2"/>
  <c r="AJ155" i="2" s="1"/>
  <c r="H815" i="2"/>
  <c r="K815" i="2" s="1"/>
  <c r="N815" i="2" s="1"/>
  <c r="Q815" i="2" s="1"/>
  <c r="AC815" i="2"/>
  <c r="BR146" i="2" s="1"/>
  <c r="AC804" i="2"/>
  <c r="BG146" i="2" s="1"/>
  <c r="H804" i="2"/>
  <c r="K804" i="2" s="1"/>
  <c r="N804" i="2" s="1"/>
  <c r="Q804" i="2" s="1"/>
  <c r="H801" i="2"/>
  <c r="K801" i="2" s="1"/>
  <c r="N801" i="2" s="1"/>
  <c r="Q801" i="2" s="1"/>
  <c r="AC801" i="2"/>
  <c r="BD146" i="2" s="1"/>
  <c r="AC786" i="2"/>
  <c r="H786" i="2"/>
  <c r="K786" i="2" s="1"/>
  <c r="N786" i="2" s="1"/>
  <c r="Q786" i="2" s="1"/>
  <c r="AC782" i="2"/>
  <c r="AK146" i="2" s="1"/>
  <c r="H782" i="2"/>
  <c r="K782" i="2" s="1"/>
  <c r="N782" i="2" s="1"/>
  <c r="Q782" i="2" s="1"/>
  <c r="AC778" i="2"/>
  <c r="AG146" i="2" s="1"/>
  <c r="H778" i="2"/>
  <c r="K778" i="2" s="1"/>
  <c r="N778" i="2" s="1"/>
  <c r="Q778" i="2" s="1"/>
  <c r="AC774" i="2"/>
  <c r="AC146" i="2" s="1"/>
  <c r="H774" i="2"/>
  <c r="K774" i="2" s="1"/>
  <c r="N774" i="2" s="1"/>
  <c r="Q774" i="2" s="1"/>
  <c r="AC770" i="2"/>
  <c r="AE770" i="2" s="1"/>
  <c r="H770" i="2"/>
  <c r="K770" i="2" s="1"/>
  <c r="N770" i="2" s="1"/>
  <c r="Q770" i="2" s="1"/>
  <c r="AC766" i="2"/>
  <c r="AE766" i="2" s="1"/>
  <c r="H766" i="2"/>
  <c r="K766" i="2" s="1"/>
  <c r="N766" i="2" s="1"/>
  <c r="Q766" i="2" s="1"/>
  <c r="AC762" i="2"/>
  <c r="AE762" i="2" s="1"/>
  <c r="H762" i="2"/>
  <c r="K762" i="2" s="1"/>
  <c r="N762" i="2" s="1"/>
  <c r="Q762" i="2" s="1"/>
  <c r="AC758" i="2"/>
  <c r="BK137" i="2" s="1"/>
  <c r="H758" i="2"/>
  <c r="K758" i="2" s="1"/>
  <c r="N758" i="2" s="1"/>
  <c r="Q758" i="2" s="1"/>
  <c r="AC750" i="2"/>
  <c r="AE750" i="2" s="1"/>
  <c r="H750" i="2"/>
  <c r="K750" i="2" s="1"/>
  <c r="N750" i="2" s="1"/>
  <c r="Q750" i="2" s="1"/>
  <c r="Y697" i="2"/>
  <c r="AA697" i="2" s="1"/>
  <c r="H697" i="2"/>
  <c r="K697" i="2" s="1"/>
  <c r="AN689" i="2"/>
  <c r="AX689" i="2"/>
  <c r="AN673" i="2"/>
  <c r="AX673" i="2"/>
  <c r="AN665" i="2"/>
  <c r="AX665" i="2"/>
  <c r="AN649" i="2"/>
  <c r="AX649" i="2"/>
  <c r="AN607" i="2"/>
  <c r="AX607" i="2"/>
  <c r="H582" i="2"/>
  <c r="K582" i="2" s="1"/>
  <c r="N582" i="2" s="1"/>
  <c r="Q582" i="2" s="1"/>
  <c r="Y582" i="2"/>
  <c r="AA582" i="2" s="1"/>
  <c r="AN567" i="2"/>
  <c r="AX567" i="2"/>
  <c r="AC567" i="2"/>
  <c r="AE567" i="2" s="1"/>
  <c r="H567" i="2"/>
  <c r="K567" i="2" s="1"/>
  <c r="N567" i="2" s="1"/>
  <c r="Q567" i="2" s="1"/>
  <c r="H542" i="2"/>
  <c r="K542" i="2" s="1"/>
  <c r="N542" i="2" s="1"/>
  <c r="Q542" i="2" s="1"/>
  <c r="AC542" i="2"/>
  <c r="AU101" i="2" s="1"/>
  <c r="H521" i="2"/>
  <c r="K521" i="2" s="1"/>
  <c r="N521" i="2" s="1"/>
  <c r="Q521" i="2" s="1"/>
  <c r="AC521" i="2"/>
  <c r="AE521" i="2" s="1"/>
  <c r="AC512" i="2"/>
  <c r="BO92" i="2" s="1"/>
  <c r="H512" i="2"/>
  <c r="K512" i="2" s="1"/>
  <c r="N512" i="2" s="1"/>
  <c r="Q512" i="2" s="1"/>
  <c r="AC500" i="2"/>
  <c r="H500" i="2"/>
  <c r="K500" i="2" s="1"/>
  <c r="N500" i="2" s="1"/>
  <c r="Q500" i="2" s="1"/>
  <c r="AC450" i="2"/>
  <c r="BC83" i="2" s="1"/>
  <c r="H450" i="2"/>
  <c r="K450" i="2" s="1"/>
  <c r="N450" i="2" s="1"/>
  <c r="Q450" i="2" s="1"/>
  <c r="H427" i="2"/>
  <c r="K427" i="2" s="1"/>
  <c r="N427" i="2" s="1"/>
  <c r="Q427" i="2" s="1"/>
  <c r="AC427" i="2"/>
  <c r="AF83" i="2" s="1"/>
  <c r="AC243" i="2"/>
  <c r="AV47" i="2" s="1"/>
  <c r="H243" i="2"/>
  <c r="K243" i="2" s="1"/>
  <c r="N243" i="2" s="1"/>
  <c r="Q243" i="2" s="1"/>
  <c r="H232" i="2"/>
  <c r="K232" i="2" s="1"/>
  <c r="N232" i="2" s="1"/>
  <c r="Q232" i="2" s="1"/>
  <c r="AC232" i="2"/>
  <c r="AE232" i="2" s="1"/>
  <c r="AA165" i="2"/>
  <c r="AA84" i="2"/>
  <c r="AD50" i="17"/>
  <c r="AD46" i="17"/>
  <c r="AD20" i="17"/>
  <c r="AD54" i="15"/>
  <c r="AD46" i="15"/>
  <c r="AD44" i="14"/>
  <c r="AD49" i="12"/>
  <c r="AD47" i="11"/>
  <c r="AD39" i="11"/>
  <c r="AD50" i="10"/>
  <c r="AD42" i="10"/>
  <c r="AD53" i="23"/>
  <c r="AD45" i="23"/>
  <c r="AN869" i="2"/>
  <c r="BH866" i="2"/>
  <c r="AX863" i="2"/>
  <c r="AC861" i="2"/>
  <c r="AE861" i="2" s="1"/>
  <c r="BH860" i="2"/>
  <c r="AN858" i="2"/>
  <c r="BH858" i="2"/>
  <c r="AN852" i="2"/>
  <c r="BH852" i="2"/>
  <c r="AN849" i="2"/>
  <c r="AC844" i="2"/>
  <c r="AW155" i="2" s="1"/>
  <c r="H844" i="2"/>
  <c r="K844" i="2" s="1"/>
  <c r="N844" i="2" s="1"/>
  <c r="Q844" i="2" s="1"/>
  <c r="AN842" i="2"/>
  <c r="BH842" i="2"/>
  <c r="AX831" i="2"/>
  <c r="H819" i="2"/>
  <c r="K819" i="2" s="1"/>
  <c r="N819" i="2" s="1"/>
  <c r="Q819" i="2" s="1"/>
  <c r="AC819" i="2"/>
  <c r="AE819" i="2" s="1"/>
  <c r="AC816" i="2"/>
  <c r="BS146" i="2" s="1"/>
  <c r="H816" i="2"/>
  <c r="K816" i="2" s="1"/>
  <c r="N816" i="2" s="1"/>
  <c r="Q816" i="2" s="1"/>
  <c r="H810" i="2"/>
  <c r="K810" i="2" s="1"/>
  <c r="N810" i="2" s="1"/>
  <c r="Q810" i="2" s="1"/>
  <c r="AC810" i="2"/>
  <c r="BM146" i="2" s="1"/>
  <c r="H805" i="2"/>
  <c r="K805" i="2" s="1"/>
  <c r="N805" i="2" s="1"/>
  <c r="Q805" i="2" s="1"/>
  <c r="AC805" i="2"/>
  <c r="AE805" i="2" s="1"/>
  <c r="AC787" i="2"/>
  <c r="AP146" i="2" s="1"/>
  <c r="H787" i="2"/>
  <c r="K787" i="2" s="1"/>
  <c r="N787" i="2" s="1"/>
  <c r="Q787" i="2" s="1"/>
  <c r="AC783" i="2"/>
  <c r="AL146" i="2" s="1"/>
  <c r="H783" i="2"/>
  <c r="K783" i="2" s="1"/>
  <c r="N783" i="2" s="1"/>
  <c r="Q783" i="2" s="1"/>
  <c r="AC771" i="2"/>
  <c r="H771" i="2"/>
  <c r="K771" i="2" s="1"/>
  <c r="N771" i="2" s="1"/>
  <c r="Q771" i="2" s="1"/>
  <c r="AC767" i="2"/>
  <c r="H767" i="2"/>
  <c r="K767" i="2" s="1"/>
  <c r="N767" i="2" s="1"/>
  <c r="Q767" i="2" s="1"/>
  <c r="AC763" i="2"/>
  <c r="H763" i="2"/>
  <c r="K763" i="2" s="1"/>
  <c r="N763" i="2" s="1"/>
  <c r="Q763" i="2" s="1"/>
  <c r="AC759" i="2"/>
  <c r="BL137" i="2" s="1"/>
  <c r="H759" i="2"/>
  <c r="K759" i="2" s="1"/>
  <c r="N759" i="2" s="1"/>
  <c r="Q759" i="2" s="1"/>
  <c r="AC755" i="2"/>
  <c r="BH137" i="2" s="1"/>
  <c r="H755" i="2"/>
  <c r="K755" i="2" s="1"/>
  <c r="N755" i="2" s="1"/>
  <c r="Q755" i="2" s="1"/>
  <c r="AC751" i="2"/>
  <c r="BD137" i="2" s="1"/>
  <c r="H751" i="2"/>
  <c r="K751" i="2" s="1"/>
  <c r="N751" i="2" s="1"/>
  <c r="Q751" i="2" s="1"/>
  <c r="AC747" i="2"/>
  <c r="H747" i="2"/>
  <c r="K747" i="2" s="1"/>
  <c r="N747" i="2" s="1"/>
  <c r="Q747" i="2" s="1"/>
  <c r="Y742" i="2"/>
  <c r="AA742" i="2" s="1"/>
  <c r="Y694" i="2"/>
  <c r="AA694" i="2" s="1"/>
  <c r="H694" i="2"/>
  <c r="K694" i="2" s="1"/>
  <c r="N694" i="2" s="1"/>
  <c r="Q694" i="2" s="1"/>
  <c r="AC694" i="2"/>
  <c r="AW128" i="2" s="1"/>
  <c r="H690" i="2"/>
  <c r="K690" i="2" s="1"/>
  <c r="N690" i="2" s="1"/>
  <c r="Q690" i="2" s="1"/>
  <c r="AC690" i="2"/>
  <c r="AS128" i="2" s="1"/>
  <c r="H682" i="2"/>
  <c r="K682" i="2" s="1"/>
  <c r="N682" i="2" s="1"/>
  <c r="Q682" i="2" s="1"/>
  <c r="AC682" i="2"/>
  <c r="AK128" i="2" s="1"/>
  <c r="Y678" i="2"/>
  <c r="AA678" i="2" s="1"/>
  <c r="H678" i="2"/>
  <c r="K678" i="2" s="1"/>
  <c r="N678" i="2" s="1"/>
  <c r="Q678" i="2" s="1"/>
  <c r="AC678" i="2"/>
  <c r="AG128" i="2" s="1"/>
  <c r="H674" i="2"/>
  <c r="K674" i="2" s="1"/>
  <c r="N674" i="2" s="1"/>
  <c r="Q674" i="2" s="1"/>
  <c r="AC674" i="2"/>
  <c r="H666" i="2"/>
  <c r="K666" i="2" s="1"/>
  <c r="N666" i="2" s="1"/>
  <c r="Q666" i="2" s="1"/>
  <c r="AC666" i="2"/>
  <c r="BS119" i="2" s="1"/>
  <c r="Y662" i="2"/>
  <c r="AA662" i="2" s="1"/>
  <c r="H662" i="2"/>
  <c r="K662" i="2" s="1"/>
  <c r="N662" i="2" s="1"/>
  <c r="Q662" i="2" s="1"/>
  <c r="AC662" i="2"/>
  <c r="BO119" i="2" s="1"/>
  <c r="H658" i="2"/>
  <c r="K658" i="2" s="1"/>
  <c r="N658" i="2" s="1"/>
  <c r="Q658" i="2" s="1"/>
  <c r="AC658" i="2"/>
  <c r="BK119" i="2" s="1"/>
  <c r="H650" i="2"/>
  <c r="K650" i="2" s="1"/>
  <c r="N650" i="2" s="1"/>
  <c r="Q650" i="2" s="1"/>
  <c r="AC650" i="2"/>
  <c r="BC119" i="2" s="1"/>
  <c r="Y646" i="2"/>
  <c r="AA646" i="2" s="1"/>
  <c r="H646" i="2"/>
  <c r="K646" i="2" s="1"/>
  <c r="N646" i="2" s="1"/>
  <c r="Q646" i="2" s="1"/>
  <c r="AC646" i="2"/>
  <c r="AY119" i="2" s="1"/>
  <c r="H642" i="2"/>
  <c r="K642" i="2" s="1"/>
  <c r="N642" i="2" s="1"/>
  <c r="Q642" i="2" s="1"/>
  <c r="AC642" i="2"/>
  <c r="AU119" i="2" s="1"/>
  <c r="AN631" i="2"/>
  <c r="AX631" i="2"/>
  <c r="H608" i="2"/>
  <c r="K608" i="2" s="1"/>
  <c r="N608" i="2" s="1"/>
  <c r="Q608" i="2" s="1"/>
  <c r="Y608" i="2"/>
  <c r="AA608" i="2" s="1"/>
  <c r="AN599" i="2"/>
  <c r="AX599" i="2"/>
  <c r="H580" i="2"/>
  <c r="K580" i="2" s="1"/>
  <c r="N580" i="2" s="1"/>
  <c r="Q580" i="2" s="1"/>
  <c r="AC580" i="2"/>
  <c r="AI110" i="2" s="1"/>
  <c r="AC579" i="2"/>
  <c r="AH110" i="2" s="1"/>
  <c r="H579" i="2"/>
  <c r="K579" i="2" s="1"/>
  <c r="N579" i="2" s="1"/>
  <c r="Q579" i="2" s="1"/>
  <c r="AX577" i="2"/>
  <c r="AC575" i="2"/>
  <c r="H575" i="2"/>
  <c r="K575" i="2" s="1"/>
  <c r="N575" i="2" s="1"/>
  <c r="Q575" i="2" s="1"/>
  <c r="H554" i="2"/>
  <c r="K554" i="2" s="1"/>
  <c r="N554" i="2" s="1"/>
  <c r="Q554" i="2" s="1"/>
  <c r="AC554" i="2"/>
  <c r="BG101" i="2" s="1"/>
  <c r="BC101" i="2"/>
  <c r="AE550" i="2"/>
  <c r="AC548" i="2"/>
  <c r="AX541" i="2"/>
  <c r="H513" i="2"/>
  <c r="K513" i="2" s="1"/>
  <c r="N513" i="2" s="1"/>
  <c r="Q513" i="2" s="1"/>
  <c r="AC513" i="2"/>
  <c r="AE513" i="2" s="1"/>
  <c r="AC492" i="2"/>
  <c r="AU92" i="2" s="1"/>
  <c r="H492" i="2"/>
  <c r="K492" i="2" s="1"/>
  <c r="N492" i="2" s="1"/>
  <c r="Q492" i="2" s="1"/>
  <c r="AN469" i="2"/>
  <c r="AX469" i="2"/>
  <c r="H451" i="2"/>
  <c r="K451" i="2" s="1"/>
  <c r="N451" i="2" s="1"/>
  <c r="Q451" i="2" s="1"/>
  <c r="AC451" i="2"/>
  <c r="BD83" i="2" s="1"/>
  <c r="AC442" i="2"/>
  <c r="H442" i="2"/>
  <c r="K442" i="2" s="1"/>
  <c r="N442" i="2" s="1"/>
  <c r="Q442" i="2" s="1"/>
  <c r="H437" i="2"/>
  <c r="K437" i="2" s="1"/>
  <c r="N437" i="2" s="1"/>
  <c r="Q437" i="2" s="1"/>
  <c r="AC437" i="2"/>
  <c r="AE437" i="2" s="1"/>
  <c r="AN316" i="2"/>
  <c r="BH316" i="2"/>
  <c r="AC313" i="2"/>
  <c r="AE313" i="2" s="1"/>
  <c r="H313" i="2"/>
  <c r="K313" i="2" s="1"/>
  <c r="N313" i="2" s="1"/>
  <c r="Q313" i="2" s="1"/>
  <c r="AC309" i="2"/>
  <c r="BL56" i="2" s="1"/>
  <c r="H309" i="2"/>
  <c r="K309" i="2" s="1"/>
  <c r="N309" i="2" s="1"/>
  <c r="Q309" i="2" s="1"/>
  <c r="AC305" i="2"/>
  <c r="H305" i="2"/>
  <c r="K305" i="2" s="1"/>
  <c r="N305" i="2" s="1"/>
  <c r="Q305" i="2" s="1"/>
  <c r="AN298" i="2"/>
  <c r="AX298" i="2"/>
  <c r="AC290" i="2"/>
  <c r="AE290" i="2" s="1"/>
  <c r="H290" i="2"/>
  <c r="K290" i="2" s="1"/>
  <c r="N290" i="2" s="1"/>
  <c r="Q290" i="2" s="1"/>
  <c r="AC286" i="2"/>
  <c r="AO56" i="2" s="1"/>
  <c r="H286" i="2"/>
  <c r="K286" i="2" s="1"/>
  <c r="N286" i="2" s="1"/>
  <c r="Q286" i="2" s="1"/>
  <c r="AC282" i="2"/>
  <c r="H282" i="2"/>
  <c r="K282" i="2" s="1"/>
  <c r="N282" i="2" s="1"/>
  <c r="Q282" i="2" s="1"/>
  <c r="AC278" i="2"/>
  <c r="AE278" i="2" s="1"/>
  <c r="H278" i="2"/>
  <c r="K278" i="2" s="1"/>
  <c r="N278" i="2" s="1"/>
  <c r="Q278" i="2" s="1"/>
  <c r="AC274" i="2"/>
  <c r="H274" i="2"/>
  <c r="K274" i="2" s="1"/>
  <c r="N274" i="2" s="1"/>
  <c r="Q274" i="2" s="1"/>
  <c r="AC244" i="2"/>
  <c r="H244" i="2"/>
  <c r="K244" i="2" s="1"/>
  <c r="N244" i="2" s="1"/>
  <c r="Q244" i="2" s="1"/>
  <c r="AC832" i="2"/>
  <c r="AK155" i="2" s="1"/>
  <c r="H832" i="2"/>
  <c r="K832" i="2" s="1"/>
  <c r="N832" i="2" s="1"/>
  <c r="Q832" i="2" s="1"/>
  <c r="AC828" i="2"/>
  <c r="AE828" i="2" s="1"/>
  <c r="H828" i="2"/>
  <c r="K828" i="2" s="1"/>
  <c r="N828" i="2" s="1"/>
  <c r="Q828" i="2" s="1"/>
  <c r="H825" i="2"/>
  <c r="K825" i="2" s="1"/>
  <c r="N825" i="2" s="1"/>
  <c r="Q825" i="2" s="1"/>
  <c r="AC754" i="2"/>
  <c r="H754" i="2"/>
  <c r="K754" i="2" s="1"/>
  <c r="N754" i="2" s="1"/>
  <c r="Q754" i="2" s="1"/>
  <c r="AC746" i="2"/>
  <c r="AE746" i="2" s="1"/>
  <c r="H746" i="2"/>
  <c r="K746" i="2" s="1"/>
  <c r="N746" i="2" s="1"/>
  <c r="Q746" i="2" s="1"/>
  <c r="AN681" i="2"/>
  <c r="AX681" i="2"/>
  <c r="AN657" i="2"/>
  <c r="AX657" i="2"/>
  <c r="AN641" i="2"/>
  <c r="AX641" i="2"/>
  <c r="H614" i="2"/>
  <c r="K614" i="2" s="1"/>
  <c r="N614" i="2" s="1"/>
  <c r="Q614" i="2" s="1"/>
  <c r="Y614" i="2"/>
  <c r="AA614" i="2" s="1"/>
  <c r="H574" i="2"/>
  <c r="K574" i="2" s="1"/>
  <c r="N574" i="2" s="1"/>
  <c r="Q574" i="2" s="1"/>
  <c r="AC574" i="2"/>
  <c r="AN547" i="2"/>
  <c r="AX547" i="2"/>
  <c r="H530" i="2"/>
  <c r="K530" i="2" s="1"/>
  <c r="N530" i="2" s="1"/>
  <c r="Q530" i="2" s="1"/>
  <c r="AC530" i="2"/>
  <c r="H515" i="2"/>
  <c r="K515" i="2" s="1"/>
  <c r="N515" i="2" s="1"/>
  <c r="Q515" i="2" s="1"/>
  <c r="AC515" i="2"/>
  <c r="BR92" i="2" s="1"/>
  <c r="H505" i="2"/>
  <c r="K505" i="2" s="1"/>
  <c r="N505" i="2" s="1"/>
  <c r="Q505" i="2" s="1"/>
  <c r="AC505" i="2"/>
  <c r="BH92" i="2" s="1"/>
  <c r="H491" i="2"/>
  <c r="K491" i="2" s="1"/>
  <c r="N491" i="2" s="1"/>
  <c r="Q491" i="2" s="1"/>
  <c r="AC491" i="2"/>
  <c r="AT92" i="2" s="1"/>
  <c r="H488" i="2"/>
  <c r="K488" i="2" s="1"/>
  <c r="N488" i="2" s="1"/>
  <c r="Q488" i="2" s="1"/>
  <c r="AC488" i="2"/>
  <c r="H483" i="2"/>
  <c r="K483" i="2" s="1"/>
  <c r="N483" i="2" s="1"/>
  <c r="Q483" i="2" s="1"/>
  <c r="AC483" i="2"/>
  <c r="AL92" i="2" s="1"/>
  <c r="BH466" i="2"/>
  <c r="AN466" i="2"/>
  <c r="AC432" i="2"/>
  <c r="AK83" i="2" s="1"/>
  <c r="H432" i="2"/>
  <c r="K432" i="2" s="1"/>
  <c r="N432" i="2" s="1"/>
  <c r="Q432" i="2" s="1"/>
  <c r="AC426" i="2"/>
  <c r="AE426" i="2" s="1"/>
  <c r="H426" i="2"/>
  <c r="K426" i="2" s="1"/>
  <c r="N426" i="2" s="1"/>
  <c r="Q426" i="2" s="1"/>
  <c r="AD34" i="22"/>
  <c r="AD16" i="17"/>
  <c r="AB60" i="14"/>
  <c r="AA61" i="14" s="1"/>
  <c r="AD35" i="14"/>
  <c r="AD50" i="22"/>
  <c r="AD42" i="22"/>
  <c r="AX968" i="2"/>
  <c r="Y968" i="2"/>
  <c r="AA968" i="2" s="1"/>
  <c r="AX962" i="2"/>
  <c r="AX956" i="2"/>
  <c r="Y944" i="2"/>
  <c r="AA944" i="2" s="1"/>
  <c r="Y927" i="2"/>
  <c r="AA927" i="2" s="1"/>
  <c r="Y920" i="2"/>
  <c r="AA920" i="2" s="1"/>
  <c r="Y912" i="2"/>
  <c r="AA912" i="2" s="1"/>
  <c r="Y904" i="2"/>
  <c r="AA904" i="2" s="1"/>
  <c r="Y896" i="2"/>
  <c r="AA896" i="2" s="1"/>
  <c r="Y888" i="2"/>
  <c r="AA888" i="2" s="1"/>
  <c r="AC867" i="2"/>
  <c r="BT155" i="2" s="1"/>
  <c r="AN865" i="2"/>
  <c r="H864" i="2"/>
  <c r="K864" i="2" s="1"/>
  <c r="N864" i="2" s="1"/>
  <c r="Q864" i="2" s="1"/>
  <c r="BH862" i="2"/>
  <c r="AX859" i="2"/>
  <c r="H856" i="2"/>
  <c r="K856" i="2" s="1"/>
  <c r="N856" i="2" s="1"/>
  <c r="Q856" i="2" s="1"/>
  <c r="AN853" i="2"/>
  <c r="BH844" i="2"/>
  <c r="AX843" i="2"/>
  <c r="AN837" i="2"/>
  <c r="H835" i="2"/>
  <c r="K835" i="2" s="1"/>
  <c r="N835" i="2" s="1"/>
  <c r="Q835" i="2" s="1"/>
  <c r="AC835" i="2"/>
  <c r="AN155" i="2" s="1"/>
  <c r="BH833" i="2"/>
  <c r="AN833" i="2"/>
  <c r="AC829" i="2"/>
  <c r="AC820" i="2"/>
  <c r="AE820" i="2" s="1"/>
  <c r="H820" i="2"/>
  <c r="K820" i="2" s="1"/>
  <c r="N820" i="2" s="1"/>
  <c r="Q820" i="2" s="1"/>
  <c r="H817" i="2"/>
  <c r="K817" i="2" s="1"/>
  <c r="N817" i="2" s="1"/>
  <c r="Q817" i="2" s="1"/>
  <c r="AC817" i="2"/>
  <c r="AE817" i="2" s="1"/>
  <c r="H799" i="2"/>
  <c r="K799" i="2" s="1"/>
  <c r="N799" i="2" s="1"/>
  <c r="Q799" i="2" s="1"/>
  <c r="AC799" i="2"/>
  <c r="AE799" i="2" s="1"/>
  <c r="AC788" i="2"/>
  <c r="AQ146" i="2" s="1"/>
  <c r="H788" i="2"/>
  <c r="K788" i="2" s="1"/>
  <c r="N788" i="2" s="1"/>
  <c r="Q788" i="2" s="1"/>
  <c r="AC784" i="2"/>
  <c r="AE784" i="2" s="1"/>
  <c r="H784" i="2"/>
  <c r="K784" i="2" s="1"/>
  <c r="N784" i="2" s="1"/>
  <c r="Q784" i="2" s="1"/>
  <c r="AC780" i="2"/>
  <c r="AE780" i="2" s="1"/>
  <c r="H780" i="2"/>
  <c r="K780" i="2" s="1"/>
  <c r="N780" i="2" s="1"/>
  <c r="Q780" i="2" s="1"/>
  <c r="AC776" i="2"/>
  <c r="AE776" i="2" s="1"/>
  <c r="H776" i="2"/>
  <c r="K776" i="2" s="1"/>
  <c r="N776" i="2" s="1"/>
  <c r="Q776" i="2" s="1"/>
  <c r="AC772" i="2"/>
  <c r="H772" i="2"/>
  <c r="K772" i="2" s="1"/>
  <c r="N772" i="2" s="1"/>
  <c r="Q772" i="2" s="1"/>
  <c r="AC768" i="2"/>
  <c r="AE768" i="2" s="1"/>
  <c r="H768" i="2"/>
  <c r="K768" i="2" s="1"/>
  <c r="N768" i="2" s="1"/>
  <c r="Q768" i="2" s="1"/>
  <c r="AC764" i="2"/>
  <c r="AE764" i="2" s="1"/>
  <c r="H764" i="2"/>
  <c r="K764" i="2" s="1"/>
  <c r="N764" i="2" s="1"/>
  <c r="Q764" i="2" s="1"/>
  <c r="AC760" i="2"/>
  <c r="BM137" i="2" s="1"/>
  <c r="H760" i="2"/>
  <c r="K760" i="2" s="1"/>
  <c r="N760" i="2" s="1"/>
  <c r="Q760" i="2" s="1"/>
  <c r="AC756" i="2"/>
  <c r="AE756" i="2" s="1"/>
  <c r="H756" i="2"/>
  <c r="K756" i="2" s="1"/>
  <c r="N756" i="2" s="1"/>
  <c r="Q756" i="2" s="1"/>
  <c r="AC752" i="2"/>
  <c r="BE137" i="2" s="1"/>
  <c r="H752" i="2"/>
  <c r="K752" i="2" s="1"/>
  <c r="N752" i="2" s="1"/>
  <c r="Q752" i="2" s="1"/>
  <c r="AC748" i="2"/>
  <c r="AE748" i="2" s="1"/>
  <c r="H748" i="2"/>
  <c r="K748" i="2" s="1"/>
  <c r="N748" i="2" s="1"/>
  <c r="Q748" i="2" s="1"/>
  <c r="Y744" i="2"/>
  <c r="AA744" i="2" s="1"/>
  <c r="H744" i="2"/>
  <c r="K744" i="2" s="1"/>
  <c r="N744" i="2" s="1"/>
  <c r="Q744" i="2" s="1"/>
  <c r="H695" i="2"/>
  <c r="K695" i="2" s="1"/>
  <c r="Y695" i="2"/>
  <c r="AA695" i="2" s="1"/>
  <c r="H683" i="2"/>
  <c r="K683" i="2" s="1"/>
  <c r="N683" i="2" s="1"/>
  <c r="Q683" i="2" s="1"/>
  <c r="AC683" i="2"/>
  <c r="AL128" i="2" s="1"/>
  <c r="H679" i="2"/>
  <c r="K679" i="2" s="1"/>
  <c r="N679" i="2" s="1"/>
  <c r="Q679" i="2" s="1"/>
  <c r="AC679" i="2"/>
  <c r="AH128" i="2" s="1"/>
  <c r="H667" i="2"/>
  <c r="K667" i="2" s="1"/>
  <c r="N667" i="2" s="1"/>
  <c r="Q667" i="2" s="1"/>
  <c r="AC667" i="2"/>
  <c r="BT119" i="2" s="1"/>
  <c r="H663" i="2"/>
  <c r="K663" i="2" s="1"/>
  <c r="N663" i="2" s="1"/>
  <c r="Q663" i="2" s="1"/>
  <c r="AC663" i="2"/>
  <c r="BP119" i="2" s="1"/>
  <c r="H651" i="2"/>
  <c r="K651" i="2" s="1"/>
  <c r="N651" i="2" s="1"/>
  <c r="Q651" i="2" s="1"/>
  <c r="AC651" i="2"/>
  <c r="BD119" i="2" s="1"/>
  <c r="H647" i="2"/>
  <c r="K647" i="2" s="1"/>
  <c r="N647" i="2" s="1"/>
  <c r="Q647" i="2" s="1"/>
  <c r="AC647" i="2"/>
  <c r="H632" i="2"/>
  <c r="K632" i="2" s="1"/>
  <c r="N632" i="2" s="1"/>
  <c r="Q632" i="2" s="1"/>
  <c r="Y632" i="2"/>
  <c r="AA632" i="2" s="1"/>
  <c r="AN621" i="2"/>
  <c r="AX621" i="2"/>
  <c r="AC614" i="2"/>
  <c r="BQ110" i="2" s="1"/>
  <c r="H600" i="2"/>
  <c r="K600" i="2" s="1"/>
  <c r="N600" i="2" s="1"/>
  <c r="Q600" i="2" s="1"/>
  <c r="Y600" i="2"/>
  <c r="AA600" i="2" s="1"/>
  <c r="AN589" i="2"/>
  <c r="AX589" i="2"/>
  <c r="AC582" i="2"/>
  <c r="AK110" i="2" s="1"/>
  <c r="AC581" i="2"/>
  <c r="AJ110" i="2" s="1"/>
  <c r="H581" i="2"/>
  <c r="K581" i="2" s="1"/>
  <c r="N581" i="2" s="1"/>
  <c r="Q581" i="2" s="1"/>
  <c r="AX579" i="2"/>
  <c r="Y576" i="2"/>
  <c r="AA576" i="2" s="1"/>
  <c r="H572" i="2"/>
  <c r="K572" i="2" s="1"/>
  <c r="N572" i="2" s="1"/>
  <c r="Q572" i="2" s="1"/>
  <c r="AC572" i="2"/>
  <c r="AC569" i="2"/>
  <c r="BV101" i="2" s="1"/>
  <c r="H569" i="2"/>
  <c r="K569" i="2" s="1"/>
  <c r="N569" i="2" s="1"/>
  <c r="Q569" i="2" s="1"/>
  <c r="AN551" i="2"/>
  <c r="AX551" i="2"/>
  <c r="H549" i="2"/>
  <c r="K549" i="2" s="1"/>
  <c r="N549" i="2" s="1"/>
  <c r="Q549" i="2" s="1"/>
  <c r="AC549" i="2"/>
  <c r="BH548" i="2"/>
  <c r="AN548" i="2"/>
  <c r="AY101" i="2"/>
  <c r="AE546" i="2"/>
  <c r="H545" i="2"/>
  <c r="K545" i="2" s="1"/>
  <c r="N545" i="2" s="1"/>
  <c r="Q545" i="2" s="1"/>
  <c r="AC545" i="2"/>
  <c r="H534" i="2"/>
  <c r="K534" i="2" s="1"/>
  <c r="N534" i="2" s="1"/>
  <c r="Q534" i="2" s="1"/>
  <c r="AC534" i="2"/>
  <c r="AE528" i="2"/>
  <c r="AC522" i="2"/>
  <c r="AN509" i="2"/>
  <c r="H503" i="2"/>
  <c r="K503" i="2" s="1"/>
  <c r="N503" i="2" s="1"/>
  <c r="Q503" i="2" s="1"/>
  <c r="AC503" i="2"/>
  <c r="BF92" i="2" s="1"/>
  <c r="AX501" i="2"/>
  <c r="H493" i="2"/>
  <c r="K493" i="2" s="1"/>
  <c r="N493" i="2" s="1"/>
  <c r="Q493" i="2" s="1"/>
  <c r="AC493" i="2"/>
  <c r="AE493" i="2" s="1"/>
  <c r="AH92" i="2"/>
  <c r="AE479" i="2"/>
  <c r="AN478" i="2"/>
  <c r="BH469" i="2"/>
  <c r="BP83" i="2"/>
  <c r="AE463" i="2"/>
  <c r="H443" i="2"/>
  <c r="K443" i="2" s="1"/>
  <c r="N443" i="2" s="1"/>
  <c r="Q443" i="2" s="1"/>
  <c r="AC443" i="2"/>
  <c r="AV83" i="2" s="1"/>
  <c r="AC438" i="2"/>
  <c r="AE438" i="2" s="1"/>
  <c r="H438" i="2"/>
  <c r="K438" i="2" s="1"/>
  <c r="N438" i="2" s="1"/>
  <c r="Q438" i="2" s="1"/>
  <c r="BH317" i="2"/>
  <c r="AX317" i="2"/>
  <c r="AC317" i="2"/>
  <c r="BT56" i="2" s="1"/>
  <c r="H317" i="2"/>
  <c r="K317" i="2" s="1"/>
  <c r="N317" i="2" s="1"/>
  <c r="Q317" i="2" s="1"/>
  <c r="Y720" i="2"/>
  <c r="AA720" i="2" s="1"/>
  <c r="H556" i="2"/>
  <c r="K556" i="2" s="1"/>
  <c r="N556" i="2" s="1"/>
  <c r="Q556" i="2" s="1"/>
  <c r="AC556" i="2"/>
  <c r="BI101" i="2" s="1"/>
  <c r="H539" i="2"/>
  <c r="K539" i="2" s="1"/>
  <c r="N539" i="2" s="1"/>
  <c r="Q539" i="2" s="1"/>
  <c r="AC539" i="2"/>
  <c r="AC516" i="2"/>
  <c r="BS92" i="2" s="1"/>
  <c r="H516" i="2"/>
  <c r="K516" i="2" s="1"/>
  <c r="N516" i="2" s="1"/>
  <c r="Q516" i="2" s="1"/>
  <c r="H507" i="2"/>
  <c r="K507" i="2" s="1"/>
  <c r="N507" i="2" s="1"/>
  <c r="Q507" i="2" s="1"/>
  <c r="AC507" i="2"/>
  <c r="BJ92" i="2" s="1"/>
  <c r="H489" i="2"/>
  <c r="K489" i="2" s="1"/>
  <c r="N489" i="2" s="1"/>
  <c r="Q489" i="2" s="1"/>
  <c r="AC489" i="2"/>
  <c r="AC481" i="2"/>
  <c r="AE481" i="2" s="1"/>
  <c r="H481" i="2"/>
  <c r="K481" i="2" s="1"/>
  <c r="N481" i="2" s="1"/>
  <c r="Q481" i="2" s="1"/>
  <c r="BH480" i="2"/>
  <c r="AN480" i="2"/>
  <c r="AC477" i="2"/>
  <c r="A14" i="14" s="1"/>
  <c r="DL45" i="2" s="1"/>
  <c r="H477" i="2"/>
  <c r="K477" i="2" s="1"/>
  <c r="N477" i="2" s="1"/>
  <c r="Q477" i="2" s="1"/>
  <c r="AC454" i="2"/>
  <c r="AE454" i="2" s="1"/>
  <c r="H454" i="2"/>
  <c r="K454" i="2" s="1"/>
  <c r="N454" i="2" s="1"/>
  <c r="Q454" i="2" s="1"/>
  <c r="H439" i="2"/>
  <c r="K439" i="2" s="1"/>
  <c r="N439" i="2" s="1"/>
  <c r="Q439" i="2" s="1"/>
  <c r="AC439" i="2"/>
  <c r="AR83" i="2" s="1"/>
  <c r="H324" i="2"/>
  <c r="K324" i="2" s="1"/>
  <c r="N324" i="2" s="1"/>
  <c r="Q324" i="2" s="1"/>
  <c r="AC300" i="2"/>
  <c r="H300" i="2"/>
  <c r="K300" i="2" s="1"/>
  <c r="N300" i="2" s="1"/>
  <c r="Q300" i="2" s="1"/>
  <c r="AC287" i="2"/>
  <c r="AP56" i="2" s="1"/>
  <c r="H287" i="2"/>
  <c r="K287" i="2" s="1"/>
  <c r="N287" i="2" s="1"/>
  <c r="Q287" i="2" s="1"/>
  <c r="H283" i="2"/>
  <c r="K283" i="2" s="1"/>
  <c r="N283" i="2" s="1"/>
  <c r="Q283" i="2" s="1"/>
  <c r="H230" i="2"/>
  <c r="K230" i="2" s="1"/>
  <c r="N230" i="2" s="1"/>
  <c r="Q230" i="2" s="1"/>
  <c r="AC230" i="2"/>
  <c r="AX839" i="2"/>
  <c r="BH836" i="2"/>
  <c r="AN829" i="2"/>
  <c r="Y710" i="2"/>
  <c r="AA710" i="2" s="1"/>
  <c r="Y688" i="2"/>
  <c r="AA688" i="2" s="1"/>
  <c r="Y686" i="2"/>
  <c r="AA686" i="2" s="1"/>
  <c r="Y672" i="2"/>
  <c r="AA672" i="2" s="1"/>
  <c r="Y670" i="2"/>
  <c r="AA670" i="2" s="1"/>
  <c r="Y656" i="2"/>
  <c r="AA656" i="2" s="1"/>
  <c r="Y654" i="2"/>
  <c r="AA654" i="2" s="1"/>
  <c r="Y640" i="2"/>
  <c r="AA640" i="2" s="1"/>
  <c r="Y638" i="2"/>
  <c r="AA638" i="2" s="1"/>
  <c r="Y630" i="2"/>
  <c r="AA630" i="2" s="1"/>
  <c r="Y620" i="2"/>
  <c r="AA620" i="2" s="1"/>
  <c r="Y612" i="2"/>
  <c r="AA612" i="2" s="1"/>
  <c r="Y606" i="2"/>
  <c r="AA606" i="2" s="1"/>
  <c r="Y598" i="2"/>
  <c r="AA598" i="2" s="1"/>
  <c r="Y588" i="2"/>
  <c r="AA588" i="2" s="1"/>
  <c r="AN571" i="2"/>
  <c r="AX571" i="2"/>
  <c r="AC551" i="2"/>
  <c r="BD101" i="2" s="1"/>
  <c r="Y549" i="2"/>
  <c r="AA549" i="2" s="1"/>
  <c r="AN544" i="2"/>
  <c r="AX543" i="2"/>
  <c r="AN520" i="2"/>
  <c r="AX519" i="2"/>
  <c r="H517" i="2"/>
  <c r="K517" i="2" s="1"/>
  <c r="N517" i="2" s="1"/>
  <c r="Q517" i="2" s="1"/>
  <c r="AC517" i="2"/>
  <c r="Y511" i="2"/>
  <c r="AA511" i="2" s="1"/>
  <c r="AC508" i="2"/>
  <c r="BK92" i="2" s="1"/>
  <c r="H508" i="2"/>
  <c r="K508" i="2" s="1"/>
  <c r="N508" i="2" s="1"/>
  <c r="Q508" i="2" s="1"/>
  <c r="H499" i="2"/>
  <c r="K499" i="2" s="1"/>
  <c r="N499" i="2" s="1"/>
  <c r="Q499" i="2" s="1"/>
  <c r="AC499" i="2"/>
  <c r="BB92" i="2" s="1"/>
  <c r="H485" i="2"/>
  <c r="K485" i="2" s="1"/>
  <c r="N485" i="2" s="1"/>
  <c r="Q485" i="2" s="1"/>
  <c r="AC485" i="2"/>
  <c r="AN92" i="2" s="1"/>
  <c r="AX480" i="2"/>
  <c r="H455" i="2"/>
  <c r="K455" i="2" s="1"/>
  <c r="N455" i="2" s="1"/>
  <c r="Q455" i="2" s="1"/>
  <c r="AC455" i="2"/>
  <c r="H441" i="2"/>
  <c r="K441" i="2" s="1"/>
  <c r="N441" i="2" s="1"/>
  <c r="Q441" i="2" s="1"/>
  <c r="AC441" i="2"/>
  <c r="AC423" i="2"/>
  <c r="H423" i="2"/>
  <c r="K423" i="2" s="1"/>
  <c r="N423" i="2" s="1"/>
  <c r="Q423" i="2" s="1"/>
  <c r="H417" i="2"/>
  <c r="K417" i="2" s="1"/>
  <c r="N417" i="2" s="1"/>
  <c r="Q417" i="2" s="1"/>
  <c r="AC417" i="2"/>
  <c r="AC325" i="2"/>
  <c r="H325" i="2"/>
  <c r="K325" i="2" s="1"/>
  <c r="N325" i="2" s="1"/>
  <c r="Q325" i="2" s="1"/>
  <c r="BW56" i="2"/>
  <c r="AE320" i="2"/>
  <c r="BH319" i="2"/>
  <c r="AN319" i="2"/>
  <c r="AC312" i="2"/>
  <c r="AE312" i="2" s="1"/>
  <c r="H312" i="2"/>
  <c r="K312" i="2" s="1"/>
  <c r="N312" i="2" s="1"/>
  <c r="Q312" i="2" s="1"/>
  <c r="AC308" i="2"/>
  <c r="BK56" i="2" s="1"/>
  <c r="H308" i="2"/>
  <c r="K308" i="2" s="1"/>
  <c r="N308" i="2" s="1"/>
  <c r="Q308" i="2" s="1"/>
  <c r="AC304" i="2"/>
  <c r="AE304" i="2" s="1"/>
  <c r="H304" i="2"/>
  <c r="K304" i="2" s="1"/>
  <c r="N304" i="2" s="1"/>
  <c r="Q304" i="2" s="1"/>
  <c r="H234" i="2"/>
  <c r="K234" i="2" s="1"/>
  <c r="N234" i="2" s="1"/>
  <c r="Q234" i="2" s="1"/>
  <c r="AC234" i="2"/>
  <c r="H231" i="2"/>
  <c r="K231" i="2" s="1"/>
  <c r="N231" i="2" s="1"/>
  <c r="Q231" i="2" s="1"/>
  <c r="AC374" i="2"/>
  <c r="H374" i="2"/>
  <c r="K374" i="2" s="1"/>
  <c r="N374" i="2" s="1"/>
  <c r="Q374" i="2" s="1"/>
  <c r="AC314" i="2"/>
  <c r="BQ56" i="2" s="1"/>
  <c r="H314" i="2"/>
  <c r="K314" i="2" s="1"/>
  <c r="N314" i="2" s="1"/>
  <c r="Q314" i="2" s="1"/>
  <c r="AC310" i="2"/>
  <c r="H310" i="2"/>
  <c r="K310" i="2" s="1"/>
  <c r="N310" i="2" s="1"/>
  <c r="Q310" i="2" s="1"/>
  <c r="AC306" i="2"/>
  <c r="BI56" i="2" s="1"/>
  <c r="H306" i="2"/>
  <c r="K306" i="2" s="1"/>
  <c r="N306" i="2" s="1"/>
  <c r="Q306" i="2" s="1"/>
  <c r="AC288" i="2"/>
  <c r="AQ56" i="2" s="1"/>
  <c r="H288" i="2"/>
  <c r="K288" i="2" s="1"/>
  <c r="N288" i="2" s="1"/>
  <c r="Q288" i="2" s="1"/>
  <c r="AC284" i="2"/>
  <c r="H284" i="2"/>
  <c r="K284" i="2" s="1"/>
  <c r="N284" i="2" s="1"/>
  <c r="Q284" i="2" s="1"/>
  <c r="AC280" i="2"/>
  <c r="H280" i="2"/>
  <c r="K280" i="2" s="1"/>
  <c r="N280" i="2" s="1"/>
  <c r="Q280" i="2" s="1"/>
  <c r="AC276" i="2"/>
  <c r="H276" i="2"/>
  <c r="K276" i="2" s="1"/>
  <c r="N276" i="2" s="1"/>
  <c r="Q276" i="2" s="1"/>
  <c r="H246" i="2"/>
  <c r="K246" i="2" s="1"/>
  <c r="N246" i="2" s="1"/>
  <c r="Q246" i="2" s="1"/>
  <c r="AC246" i="2"/>
  <c r="AE246" i="2" s="1"/>
  <c r="B165" i="2"/>
  <c r="B156" i="2"/>
  <c r="B147" i="2"/>
  <c r="BB132" i="2"/>
  <c r="BC132" i="2" s="1"/>
  <c r="BB96" i="2"/>
  <c r="AR96" i="2" s="1"/>
  <c r="DX90" i="2"/>
  <c r="AB124" i="2" s="1"/>
  <c r="DH90" i="2"/>
  <c r="AB72" i="2" s="1"/>
  <c r="B84" i="2"/>
  <c r="Y551" i="2"/>
  <c r="AA551" i="2" s="1"/>
  <c r="Y548" i="2"/>
  <c r="AA548" i="2" s="1"/>
  <c r="Y547" i="2"/>
  <c r="AA547" i="2" s="1"/>
  <c r="Y544" i="2"/>
  <c r="AA544" i="2" s="1"/>
  <c r="Y520" i="2"/>
  <c r="AA520" i="2" s="1"/>
  <c r="AC484" i="2"/>
  <c r="AM92" i="2" s="1"/>
  <c r="H484" i="2"/>
  <c r="K484" i="2" s="1"/>
  <c r="N484" i="2" s="1"/>
  <c r="Q484" i="2" s="1"/>
  <c r="BL83" i="2"/>
  <c r="AE459" i="2"/>
  <c r="H453" i="2"/>
  <c r="K453" i="2" s="1"/>
  <c r="N453" i="2" s="1"/>
  <c r="Q453" i="2" s="1"/>
  <c r="AC453" i="2"/>
  <c r="AE453" i="2" s="1"/>
  <c r="AC422" i="2"/>
  <c r="H422" i="2"/>
  <c r="K422" i="2" s="1"/>
  <c r="N422" i="2" s="1"/>
  <c r="Q422" i="2" s="1"/>
  <c r="AN418" i="2"/>
  <c r="AX418" i="2"/>
  <c r="AC375" i="2"/>
  <c r="AD74" i="2" s="1"/>
  <c r="H375" i="2"/>
  <c r="K375" i="2" s="1"/>
  <c r="N375" i="2" s="1"/>
  <c r="Q375" i="2" s="1"/>
  <c r="BH314" i="2"/>
  <c r="AC311" i="2"/>
  <c r="AE311" i="2" s="1"/>
  <c r="H311" i="2"/>
  <c r="K311" i="2" s="1"/>
  <c r="N311" i="2" s="1"/>
  <c r="Q311" i="2" s="1"/>
  <c r="AC307" i="2"/>
  <c r="H307" i="2"/>
  <c r="K307" i="2" s="1"/>
  <c r="N307" i="2" s="1"/>
  <c r="Q307" i="2" s="1"/>
  <c r="H303" i="2"/>
  <c r="K303" i="2" s="1"/>
  <c r="N303" i="2" s="1"/>
  <c r="Q303" i="2" s="1"/>
  <c r="AC303" i="2"/>
  <c r="BF56" i="2" s="1"/>
  <c r="AC289" i="2"/>
  <c r="AR56" i="2" s="1"/>
  <c r="H289" i="2"/>
  <c r="K289" i="2" s="1"/>
  <c r="N289" i="2" s="1"/>
  <c r="Q289" i="2" s="1"/>
  <c r="AC285" i="2"/>
  <c r="AN56" i="2" s="1"/>
  <c r="H285" i="2"/>
  <c r="K285" i="2" s="1"/>
  <c r="N285" i="2" s="1"/>
  <c r="Q285" i="2" s="1"/>
  <c r="H281" i="2"/>
  <c r="K281" i="2" s="1"/>
  <c r="N281" i="2" s="1"/>
  <c r="Q281" i="2" s="1"/>
  <c r="H277" i="2"/>
  <c r="K277" i="2" s="1"/>
  <c r="N277" i="2" s="1"/>
  <c r="Q277" i="2" s="1"/>
  <c r="AX245" i="2"/>
  <c r="H242" i="2"/>
  <c r="K242" i="2" s="1"/>
  <c r="N242" i="2" s="1"/>
  <c r="Q242" i="2" s="1"/>
  <c r="AC242" i="2"/>
  <c r="AE242" i="2" s="1"/>
  <c r="AX235" i="2"/>
  <c r="AL180" i="2"/>
  <c r="BB159" i="2"/>
  <c r="BC159" i="2" s="1"/>
  <c r="B111" i="2"/>
  <c r="Y488" i="2"/>
  <c r="AA488" i="2" s="1"/>
  <c r="B129" i="2"/>
  <c r="B66" i="2"/>
  <c r="B57" i="2"/>
  <c r="B48" i="2"/>
  <c r="B102" i="2"/>
  <c r="B93" i="2"/>
  <c r="A41" i="2"/>
  <c r="AR173" i="2"/>
  <c r="AE939" i="2"/>
  <c r="BP164" i="2"/>
  <c r="AE913" i="2"/>
  <c r="BH164" i="2"/>
  <c r="AE905" i="2"/>
  <c r="AZ164" i="2"/>
  <c r="AE897" i="2"/>
  <c r="AR164" i="2"/>
  <c r="AE889" i="2"/>
  <c r="AJ164" i="2"/>
  <c r="AE881" i="2"/>
  <c r="AJ173" i="2"/>
  <c r="AE931" i="2"/>
  <c r="AN954" i="2"/>
  <c r="BH954" i="2"/>
  <c r="BF173" i="2"/>
  <c r="AE953" i="2"/>
  <c r="BB173" i="2"/>
  <c r="AE949" i="2"/>
  <c r="AN947" i="2"/>
  <c r="BH947" i="2"/>
  <c r="AN946" i="2"/>
  <c r="BH946" i="2"/>
  <c r="AX173" i="2"/>
  <c r="AE945" i="2"/>
  <c r="AW173" i="2"/>
  <c r="AT173" i="2"/>
  <c r="AE941" i="2"/>
  <c r="AN939" i="2"/>
  <c r="BH939" i="2"/>
  <c r="AN938" i="2"/>
  <c r="BH938" i="2"/>
  <c r="AE933" i="2"/>
  <c r="AN931" i="2"/>
  <c r="AN930" i="2"/>
  <c r="AN923" i="2"/>
  <c r="BX164" i="2"/>
  <c r="AE921" i="2"/>
  <c r="BW164" i="2"/>
  <c r="AE920" i="2"/>
  <c r="AN915" i="2"/>
  <c r="BH915" i="2"/>
  <c r="AN914" i="2"/>
  <c r="BH914" i="2"/>
  <c r="BK164" i="2"/>
  <c r="AN907" i="2"/>
  <c r="BH907" i="2"/>
  <c r="AN906" i="2"/>
  <c r="BH906" i="2"/>
  <c r="BG164" i="2"/>
  <c r="AN899" i="2"/>
  <c r="BH899" i="2"/>
  <c r="AN898" i="2"/>
  <c r="BH898" i="2"/>
  <c r="AE896" i="2"/>
  <c r="AN891" i="2"/>
  <c r="BH891" i="2"/>
  <c r="AN890" i="2"/>
  <c r="BH890" i="2"/>
  <c r="AN883" i="2"/>
  <c r="BH883" i="2"/>
  <c r="AN882" i="2"/>
  <c r="BH882" i="2"/>
  <c r="BH879" i="2"/>
  <c r="AN879" i="2"/>
  <c r="AX876" i="2"/>
  <c r="AK101" i="2"/>
  <c r="AE532" i="2"/>
  <c r="AD44" i="17"/>
  <c r="AD54" i="16"/>
  <c r="AD52" i="16"/>
  <c r="AD37" i="16"/>
  <c r="AD35" i="16"/>
  <c r="AD28" i="16"/>
  <c r="AD12" i="16"/>
  <c r="AD34" i="15"/>
  <c r="AD32" i="15"/>
  <c r="AD18" i="15"/>
  <c r="AD14" i="14"/>
  <c r="AD58" i="13"/>
  <c r="AD31" i="13"/>
  <c r="AD45" i="12"/>
  <c r="AD43" i="12"/>
  <c r="AD57" i="11"/>
  <c r="AD30" i="10"/>
  <c r="AD33" i="23"/>
  <c r="AD31" i="23"/>
  <c r="AD30" i="22"/>
  <c r="AD53" i="21"/>
  <c r="AD51" i="21"/>
  <c r="AD19" i="20"/>
  <c r="AD25" i="19"/>
  <c r="BG173" i="2"/>
  <c r="AN953" i="2"/>
  <c r="BH953" i="2"/>
  <c r="AN952" i="2"/>
  <c r="BH952" i="2"/>
  <c r="H950" i="2"/>
  <c r="K950" i="2" s="1"/>
  <c r="N950" i="2" s="1"/>
  <c r="Q950" i="2" s="1"/>
  <c r="AC950" i="2"/>
  <c r="AN949" i="2"/>
  <c r="BH949" i="2"/>
  <c r="AN948" i="2"/>
  <c r="BH948" i="2"/>
  <c r="AN945" i="2"/>
  <c r="BH945" i="2"/>
  <c r="AN944" i="2"/>
  <c r="BH944" i="2"/>
  <c r="H942" i="2"/>
  <c r="K942" i="2" s="1"/>
  <c r="N942" i="2" s="1"/>
  <c r="Q942" i="2" s="1"/>
  <c r="AC942" i="2"/>
  <c r="AN941" i="2"/>
  <c r="BH941" i="2"/>
  <c r="AN940" i="2"/>
  <c r="BH940" i="2"/>
  <c r="AN937" i="2"/>
  <c r="BH937" i="2"/>
  <c r="AN936" i="2"/>
  <c r="BH936" i="2"/>
  <c r="H934" i="2"/>
  <c r="K934" i="2" s="1"/>
  <c r="N934" i="2" s="1"/>
  <c r="Q934" i="2" s="1"/>
  <c r="AC934" i="2"/>
  <c r="AN933" i="2"/>
  <c r="AN932" i="2"/>
  <c r="AN929" i="2"/>
  <c r="AN928" i="2"/>
  <c r="AN925" i="2"/>
  <c r="AN924" i="2"/>
  <c r="AE923" i="2"/>
  <c r="AN921" i="2"/>
  <c r="BH921" i="2"/>
  <c r="AN920" i="2"/>
  <c r="BH920" i="2"/>
  <c r="H918" i="2"/>
  <c r="K918" i="2" s="1"/>
  <c r="N918" i="2" s="1"/>
  <c r="Q918" i="2" s="1"/>
  <c r="AC918" i="2"/>
  <c r="AN917" i="2"/>
  <c r="BH917" i="2"/>
  <c r="AN916" i="2"/>
  <c r="BH916" i="2"/>
  <c r="BR164" i="2"/>
  <c r="AE915" i="2"/>
  <c r="AN913" i="2"/>
  <c r="BH913" i="2"/>
  <c r="AN912" i="2"/>
  <c r="BH912" i="2"/>
  <c r="H910" i="2"/>
  <c r="K910" i="2" s="1"/>
  <c r="N910" i="2" s="1"/>
  <c r="Q910" i="2" s="1"/>
  <c r="AC910" i="2"/>
  <c r="AN909" i="2"/>
  <c r="BH909" i="2"/>
  <c r="AN908" i="2"/>
  <c r="BH908" i="2"/>
  <c r="BJ164" i="2"/>
  <c r="AE907" i="2"/>
  <c r="BI164" i="2"/>
  <c r="AE906" i="2"/>
  <c r="AN905" i="2"/>
  <c r="BH905" i="2"/>
  <c r="AN904" i="2"/>
  <c r="BH904" i="2"/>
  <c r="H902" i="2"/>
  <c r="K902" i="2" s="1"/>
  <c r="N902" i="2" s="1"/>
  <c r="Q902" i="2" s="1"/>
  <c r="AC902" i="2"/>
  <c r="AN901" i="2"/>
  <c r="BH901" i="2"/>
  <c r="AN900" i="2"/>
  <c r="BH900" i="2"/>
  <c r="BB164" i="2"/>
  <c r="AE899" i="2"/>
  <c r="BA164" i="2"/>
  <c r="AE898" i="2"/>
  <c r="AN897" i="2"/>
  <c r="BH897" i="2"/>
  <c r="AN896" i="2"/>
  <c r="BH896" i="2"/>
  <c r="H894" i="2"/>
  <c r="K894" i="2" s="1"/>
  <c r="N894" i="2" s="1"/>
  <c r="Q894" i="2" s="1"/>
  <c r="AC894" i="2"/>
  <c r="AN893" i="2"/>
  <c r="BH893" i="2"/>
  <c r="AN892" i="2"/>
  <c r="BH892" i="2"/>
  <c r="AT164" i="2"/>
  <c r="AE891" i="2"/>
  <c r="AS164" i="2"/>
  <c r="AE890" i="2"/>
  <c r="AN889" i="2"/>
  <c r="BH889" i="2"/>
  <c r="AN888" i="2"/>
  <c r="BH888" i="2"/>
  <c r="H886" i="2"/>
  <c r="K886" i="2" s="1"/>
  <c r="N886" i="2" s="1"/>
  <c r="Q886" i="2" s="1"/>
  <c r="AC886" i="2"/>
  <c r="AN885" i="2"/>
  <c r="BH885" i="2"/>
  <c r="AN884" i="2"/>
  <c r="BH884" i="2"/>
  <c r="AL164" i="2"/>
  <c r="AE883" i="2"/>
  <c r="AK164" i="2"/>
  <c r="AE882" i="2"/>
  <c r="AN881" i="2"/>
  <c r="BH881" i="2"/>
  <c r="AN880" i="2"/>
  <c r="BH880" i="2"/>
  <c r="AN878" i="2"/>
  <c r="AX878" i="2"/>
  <c r="AO101" i="2"/>
  <c r="AE536" i="2"/>
  <c r="AC101" i="2"/>
  <c r="AE524" i="2"/>
  <c r="AE504" i="2"/>
  <c r="AD54" i="17"/>
  <c r="AD52" i="17"/>
  <c r="AD35" i="17"/>
  <c r="AD43" i="16"/>
  <c r="AD16" i="16"/>
  <c r="AD42" i="15"/>
  <c r="AD40" i="15"/>
  <c r="AD26" i="15"/>
  <c r="AD37" i="14"/>
  <c r="AD24" i="14"/>
  <c r="AD50" i="13"/>
  <c r="AD48" i="13"/>
  <c r="AD38" i="13"/>
  <c r="AD53" i="12"/>
  <c r="AD51" i="12"/>
  <c r="AD34" i="12"/>
  <c r="AD22" i="12"/>
  <c r="AD10" i="12"/>
  <c r="AD35" i="11"/>
  <c r="AD33" i="11"/>
  <c r="AD38" i="10"/>
  <c r="AD36" i="10"/>
  <c r="AD22" i="10"/>
  <c r="AD41" i="23"/>
  <c r="AD39" i="23"/>
  <c r="AD38" i="22"/>
  <c r="AD36" i="22"/>
  <c r="AD22" i="22"/>
  <c r="AD57" i="21"/>
  <c r="AD45" i="21"/>
  <c r="AD43" i="21"/>
  <c r="AD27" i="21"/>
  <c r="AD21" i="18"/>
  <c r="BH971" i="2"/>
  <c r="AE971" i="2"/>
  <c r="Y971" i="2"/>
  <c r="AA971" i="2" s="1"/>
  <c r="BH970" i="2"/>
  <c r="Y970" i="2"/>
  <c r="AA970" i="2" s="1"/>
  <c r="BH969" i="2"/>
  <c r="AE969" i="2"/>
  <c r="Y969" i="2"/>
  <c r="AA969" i="2" s="1"/>
  <c r="BH968" i="2"/>
  <c r="AE968" i="2"/>
  <c r="AC966" i="2"/>
  <c r="Y966" i="2"/>
  <c r="AA966" i="2" s="1"/>
  <c r="BH965" i="2"/>
  <c r="AE965" i="2"/>
  <c r="Y965" i="2"/>
  <c r="AA965" i="2" s="1"/>
  <c r="BH964" i="2"/>
  <c r="Y964" i="2"/>
  <c r="AA964" i="2" s="1"/>
  <c r="BH963" i="2"/>
  <c r="AE963" i="2"/>
  <c r="Y963" i="2"/>
  <c r="AA963" i="2" s="1"/>
  <c r="BH962" i="2"/>
  <c r="Y962" i="2"/>
  <c r="AA962" i="2" s="1"/>
  <c r="BH961" i="2"/>
  <c r="Y961" i="2"/>
  <c r="AA961" i="2" s="1"/>
  <c r="BH960" i="2"/>
  <c r="AC958" i="2"/>
  <c r="Y958" i="2"/>
  <c r="AA958" i="2" s="1"/>
  <c r="BH957" i="2"/>
  <c r="AE957" i="2"/>
  <c r="Y957" i="2"/>
  <c r="AA957" i="2" s="1"/>
  <c r="BH956" i="2"/>
  <c r="Y956" i="2"/>
  <c r="AA956" i="2" s="1"/>
  <c r="BH955" i="2"/>
  <c r="AX954" i="2"/>
  <c r="AX947" i="2"/>
  <c r="AX946" i="2"/>
  <c r="AX939" i="2"/>
  <c r="AX938" i="2"/>
  <c r="AX931" i="2"/>
  <c r="AX930" i="2"/>
  <c r="AN101" i="2"/>
  <c r="AN530" i="2"/>
  <c r="BH530" i="2"/>
  <c r="AN529" i="2"/>
  <c r="BH529" i="2"/>
  <c r="H527" i="2"/>
  <c r="K527" i="2" s="1"/>
  <c r="N527" i="2" s="1"/>
  <c r="Q527" i="2" s="1"/>
  <c r="AC527" i="2"/>
  <c r="A14" i="15" s="1"/>
  <c r="DQ45" i="2" s="1"/>
  <c r="AN526" i="2"/>
  <c r="BH526" i="2"/>
  <c r="BH525" i="2"/>
  <c r="AB101" i="2"/>
  <c r="AN522" i="2"/>
  <c r="BH522" i="2"/>
  <c r="AN521" i="2"/>
  <c r="BH521" i="2"/>
  <c r="H519" i="2"/>
  <c r="K519" i="2" s="1"/>
  <c r="N519" i="2" s="1"/>
  <c r="Q519" i="2" s="1"/>
  <c r="AC519" i="2"/>
  <c r="AN518" i="2"/>
  <c r="BH518" i="2"/>
  <c r="AN517" i="2"/>
  <c r="BH517" i="2"/>
  <c r="AN514" i="2"/>
  <c r="BH514" i="2"/>
  <c r="AN513" i="2"/>
  <c r="BH513" i="2"/>
  <c r="AE507" i="2"/>
  <c r="AN506" i="2"/>
  <c r="BH506" i="2"/>
  <c r="AN505" i="2"/>
  <c r="BH505" i="2"/>
  <c r="AE499" i="2"/>
  <c r="AN498" i="2"/>
  <c r="BH498" i="2"/>
  <c r="AN497" i="2"/>
  <c r="BH497" i="2"/>
  <c r="H495" i="2"/>
  <c r="K495" i="2" s="1"/>
  <c r="N495" i="2" s="1"/>
  <c r="Q495" i="2" s="1"/>
  <c r="AC495" i="2"/>
  <c r="AN494" i="2"/>
  <c r="BH494" i="2"/>
  <c r="AN493" i="2"/>
  <c r="BH493" i="2"/>
  <c r="AN490" i="2"/>
  <c r="BH490" i="2"/>
  <c r="AN489" i="2"/>
  <c r="BH489" i="2"/>
  <c r="H487" i="2"/>
  <c r="K487" i="2" s="1"/>
  <c r="N487" i="2" s="1"/>
  <c r="Q487" i="2" s="1"/>
  <c r="AC487" i="2"/>
  <c r="AN486" i="2"/>
  <c r="BH486" i="2"/>
  <c r="AN485" i="2"/>
  <c r="BH485" i="2"/>
  <c r="AN482" i="2"/>
  <c r="BH482" i="2"/>
  <c r="AN481" i="2"/>
  <c r="BH481" i="2"/>
  <c r="BH476" i="2"/>
  <c r="BH474" i="2"/>
  <c r="AB92" i="2"/>
  <c r="AE473" i="2"/>
  <c r="BH470" i="2"/>
  <c r="AN470" i="2"/>
  <c r="AN465" i="2"/>
  <c r="AX465" i="2"/>
  <c r="Y955" i="2"/>
  <c r="AA955" i="2" s="1"/>
  <c r="Y954" i="2"/>
  <c r="AA954" i="2" s="1"/>
  <c r="Y953" i="2"/>
  <c r="AA953" i="2" s="1"/>
  <c r="Y950" i="2"/>
  <c r="AA950" i="2" s="1"/>
  <c r="Y949" i="2"/>
  <c r="AA949" i="2" s="1"/>
  <c r="Y948" i="2"/>
  <c r="AA948" i="2" s="1"/>
  <c r="Y947" i="2"/>
  <c r="AA947" i="2" s="1"/>
  <c r="Y946" i="2"/>
  <c r="AA946" i="2" s="1"/>
  <c r="Y945" i="2"/>
  <c r="AA945" i="2" s="1"/>
  <c r="Y942" i="2"/>
  <c r="AA942" i="2" s="1"/>
  <c r="Y941" i="2"/>
  <c r="AA941" i="2" s="1"/>
  <c r="Y940" i="2"/>
  <c r="AA940" i="2" s="1"/>
  <c r="Y939" i="2"/>
  <c r="AA939" i="2" s="1"/>
  <c r="Y938" i="2"/>
  <c r="AA938" i="2" s="1"/>
  <c r="Y937" i="2"/>
  <c r="AA937" i="2" s="1"/>
  <c r="Y934" i="2"/>
  <c r="AA934" i="2" s="1"/>
  <c r="Y933" i="2"/>
  <c r="AA933" i="2" s="1"/>
  <c r="Y931" i="2"/>
  <c r="AA931" i="2" s="1"/>
  <c r="Y929" i="2"/>
  <c r="AA929" i="2" s="1"/>
  <c r="Y925" i="2"/>
  <c r="AA925" i="2" s="1"/>
  <c r="Y923" i="2"/>
  <c r="AA923" i="2" s="1"/>
  <c r="Y921" i="2"/>
  <c r="AA921" i="2" s="1"/>
  <c r="Y918" i="2"/>
  <c r="AA918" i="2" s="1"/>
  <c r="Y917" i="2"/>
  <c r="AA917" i="2" s="1"/>
  <c r="Y916" i="2"/>
  <c r="AA916" i="2" s="1"/>
  <c r="Y915" i="2"/>
  <c r="AA915" i="2" s="1"/>
  <c r="Y914" i="2"/>
  <c r="AA914" i="2" s="1"/>
  <c r="Y913" i="2"/>
  <c r="AA913" i="2" s="1"/>
  <c r="Y910" i="2"/>
  <c r="AA910" i="2" s="1"/>
  <c r="Y909" i="2"/>
  <c r="AA909" i="2" s="1"/>
  <c r="Y908" i="2"/>
  <c r="AA908" i="2" s="1"/>
  <c r="Y907" i="2"/>
  <c r="AA907" i="2" s="1"/>
  <c r="Y906" i="2"/>
  <c r="AA906" i="2" s="1"/>
  <c r="Y905" i="2"/>
  <c r="AA905" i="2" s="1"/>
  <c r="Y902" i="2"/>
  <c r="AA902" i="2" s="1"/>
  <c r="Y901" i="2"/>
  <c r="AA901" i="2" s="1"/>
  <c r="Y900" i="2"/>
  <c r="AA900" i="2" s="1"/>
  <c r="Y899" i="2"/>
  <c r="AA899" i="2" s="1"/>
  <c r="Y898" i="2"/>
  <c r="AA898" i="2" s="1"/>
  <c r="Y897" i="2"/>
  <c r="AA897" i="2" s="1"/>
  <c r="Y894" i="2"/>
  <c r="AA894" i="2" s="1"/>
  <c r="Y893" i="2"/>
  <c r="AA893" i="2" s="1"/>
  <c r="Y892" i="2"/>
  <c r="AA892" i="2" s="1"/>
  <c r="Y891" i="2"/>
  <c r="AA891" i="2" s="1"/>
  <c r="Y890" i="2"/>
  <c r="AA890" i="2" s="1"/>
  <c r="Y889" i="2"/>
  <c r="AA889" i="2" s="1"/>
  <c r="Y886" i="2"/>
  <c r="AA886" i="2" s="1"/>
  <c r="Y885" i="2"/>
  <c r="AA885" i="2" s="1"/>
  <c r="Y884" i="2"/>
  <c r="AA884" i="2" s="1"/>
  <c r="Y883" i="2"/>
  <c r="AA883" i="2" s="1"/>
  <c r="Y882" i="2"/>
  <c r="AA882" i="2" s="1"/>
  <c r="Y881" i="2"/>
  <c r="AA881" i="2" s="1"/>
  <c r="AX872" i="2"/>
  <c r="AN871" i="2"/>
  <c r="AX870" i="2"/>
  <c r="AX868" i="2"/>
  <c r="AN867" i="2"/>
  <c r="AX866" i="2"/>
  <c r="AX864" i="2"/>
  <c r="AN863" i="2"/>
  <c r="AX862" i="2"/>
  <c r="AX860" i="2"/>
  <c r="AN859" i="2"/>
  <c r="AX858" i="2"/>
  <c r="AX856" i="2"/>
  <c r="AN855" i="2"/>
  <c r="AX854" i="2"/>
  <c r="AX852" i="2"/>
  <c r="AN851" i="2"/>
  <c r="AX850" i="2"/>
  <c r="AX848" i="2"/>
  <c r="AN847" i="2"/>
  <c r="AX846" i="2"/>
  <c r="AX844" i="2"/>
  <c r="AN843" i="2"/>
  <c r="AX842" i="2"/>
  <c r="AX840" i="2"/>
  <c r="AN839" i="2"/>
  <c r="AX838" i="2"/>
  <c r="AX836" i="2"/>
  <c r="AN835" i="2"/>
  <c r="AX834" i="2"/>
  <c r="AX832" i="2"/>
  <c r="AN831" i="2"/>
  <c r="AX830" i="2"/>
  <c r="AX828" i="2"/>
  <c r="AN827" i="2"/>
  <c r="AX826" i="2"/>
  <c r="Y730" i="2"/>
  <c r="AA730" i="2" s="1"/>
  <c r="Y728" i="2"/>
  <c r="AA728" i="2" s="1"/>
  <c r="Y726" i="2"/>
  <c r="AA726" i="2" s="1"/>
  <c r="Y714" i="2"/>
  <c r="AA714" i="2" s="1"/>
  <c r="Y712" i="2"/>
  <c r="AA712" i="2" s="1"/>
  <c r="AX693" i="2"/>
  <c r="AX691" i="2"/>
  <c r="AX687" i="2"/>
  <c r="AX685" i="2"/>
  <c r="AX677" i="2"/>
  <c r="AX675" i="2"/>
  <c r="AX671" i="2"/>
  <c r="AX669" i="2"/>
  <c r="AX661" i="2"/>
  <c r="AX659" i="2"/>
  <c r="AX655" i="2"/>
  <c r="AX653" i="2"/>
  <c r="AX645" i="2"/>
  <c r="AX643" i="2"/>
  <c r="AX639" i="2"/>
  <c r="AX637" i="2"/>
  <c r="Y636" i="2"/>
  <c r="AA636" i="2" s="1"/>
  <c r="AX635" i="2"/>
  <c r="Y634" i="2"/>
  <c r="AA634" i="2" s="1"/>
  <c r="AX633" i="2"/>
  <c r="AX629" i="2"/>
  <c r="Y628" i="2"/>
  <c r="AA628" i="2" s="1"/>
  <c r="AX627" i="2"/>
  <c r="Y626" i="2"/>
  <c r="AA626" i="2" s="1"/>
  <c r="AX625" i="2"/>
  <c r="Y624" i="2"/>
  <c r="AA624" i="2" s="1"/>
  <c r="AX619" i="2"/>
  <c r="Y618" i="2"/>
  <c r="AA618" i="2" s="1"/>
  <c r="AX617" i="2"/>
  <c r="Y616" i="2"/>
  <c r="AA616" i="2" s="1"/>
  <c r="AX615" i="2"/>
  <c r="AX611" i="2"/>
  <c r="Y610" i="2"/>
  <c r="AA610" i="2" s="1"/>
  <c r="AX609" i="2"/>
  <c r="AX605" i="2"/>
  <c r="Y604" i="2"/>
  <c r="AA604" i="2" s="1"/>
  <c r="AX603" i="2"/>
  <c r="Y602" i="2"/>
  <c r="AA602" i="2" s="1"/>
  <c r="AX601" i="2"/>
  <c r="AX597" i="2"/>
  <c r="Y596" i="2"/>
  <c r="AA596" i="2" s="1"/>
  <c r="AX595" i="2"/>
  <c r="Y594" i="2"/>
  <c r="AA594" i="2" s="1"/>
  <c r="AX593" i="2"/>
  <c r="Y592" i="2"/>
  <c r="AA592" i="2" s="1"/>
  <c r="AX591" i="2"/>
  <c r="AX587" i="2"/>
  <c r="Y586" i="2"/>
  <c r="AA586" i="2" s="1"/>
  <c r="AX585" i="2"/>
  <c r="Y584" i="2"/>
  <c r="AA584" i="2" s="1"/>
  <c r="AX583" i="2"/>
  <c r="Y580" i="2"/>
  <c r="AA580" i="2" s="1"/>
  <c r="BH579" i="2"/>
  <c r="Y574" i="2"/>
  <c r="AA574" i="2" s="1"/>
  <c r="BH573" i="2"/>
  <c r="Y572" i="2"/>
  <c r="AA572" i="2" s="1"/>
  <c r="BH571" i="2"/>
  <c r="Y570" i="2"/>
  <c r="AA570" i="2" s="1"/>
  <c r="BH569" i="2"/>
  <c r="AC568" i="2"/>
  <c r="BU101" i="2" s="1"/>
  <c r="Y568" i="2"/>
  <c r="AA568" i="2" s="1"/>
  <c r="BH567" i="2"/>
  <c r="Y564" i="2"/>
  <c r="AA564" i="2" s="1"/>
  <c r="BH563" i="2"/>
  <c r="AC553" i="2"/>
  <c r="Y553" i="2"/>
  <c r="AA553" i="2" s="1"/>
  <c r="BH552" i="2"/>
  <c r="Y552" i="2"/>
  <c r="AA552" i="2" s="1"/>
  <c r="BH551" i="2"/>
  <c r="AC543" i="2"/>
  <c r="Y543" i="2"/>
  <c r="AA543" i="2" s="1"/>
  <c r="BH542" i="2"/>
  <c r="Y542" i="2"/>
  <c r="AA542" i="2" s="1"/>
  <c r="BH541" i="2"/>
  <c r="AN535" i="2"/>
  <c r="BH535" i="2"/>
  <c r="H533" i="2"/>
  <c r="K533" i="2" s="1"/>
  <c r="N533" i="2" s="1"/>
  <c r="Q533" i="2" s="1"/>
  <c r="AC533" i="2"/>
  <c r="A20" i="15" s="1"/>
  <c r="BH532" i="2"/>
  <c r="AN531" i="2"/>
  <c r="AI101" i="2"/>
  <c r="AE529" i="2"/>
  <c r="AD101" i="2"/>
  <c r="BH524" i="2"/>
  <c r="AN523" i="2"/>
  <c r="BU92" i="2"/>
  <c r="AE518" i="2"/>
  <c r="AN516" i="2"/>
  <c r="BH516" i="2"/>
  <c r="AN515" i="2"/>
  <c r="BH515" i="2"/>
  <c r="BQ92" i="2"/>
  <c r="AE514" i="2"/>
  <c r="BP92" i="2"/>
  <c r="AN512" i="2"/>
  <c r="BH512" i="2"/>
  <c r="AN511" i="2"/>
  <c r="BH511" i="2"/>
  <c r="H509" i="2"/>
  <c r="K509" i="2" s="1"/>
  <c r="N509" i="2" s="1"/>
  <c r="Q509" i="2" s="1"/>
  <c r="AC509" i="2"/>
  <c r="AN508" i="2"/>
  <c r="BH508" i="2"/>
  <c r="AN507" i="2"/>
  <c r="BH507" i="2"/>
  <c r="BI92" i="2"/>
  <c r="AE506" i="2"/>
  <c r="AE505" i="2"/>
  <c r="AN504" i="2"/>
  <c r="BH504" i="2"/>
  <c r="AN503" i="2"/>
  <c r="BH503" i="2"/>
  <c r="H501" i="2"/>
  <c r="K501" i="2" s="1"/>
  <c r="N501" i="2" s="1"/>
  <c r="Q501" i="2" s="1"/>
  <c r="AC501" i="2"/>
  <c r="AN500" i="2"/>
  <c r="BH500" i="2"/>
  <c r="AN499" i="2"/>
  <c r="BH499" i="2"/>
  <c r="BA92" i="2"/>
  <c r="AE498" i="2"/>
  <c r="AW92" i="2"/>
  <c r="AE494" i="2"/>
  <c r="AV92" i="2"/>
  <c r="AN492" i="2"/>
  <c r="BH492" i="2"/>
  <c r="AN491" i="2"/>
  <c r="BH491" i="2"/>
  <c r="AO92" i="2"/>
  <c r="AE486" i="2"/>
  <c r="AN484" i="2"/>
  <c r="BH484" i="2"/>
  <c r="AN483" i="2"/>
  <c r="BH483" i="2"/>
  <c r="AK92" i="2"/>
  <c r="AE482" i="2"/>
  <c r="AN475" i="2"/>
  <c r="AN473" i="2"/>
  <c r="AX473" i="2"/>
  <c r="AN471" i="2"/>
  <c r="AX471" i="2"/>
  <c r="BH468" i="2"/>
  <c r="AN468" i="2"/>
  <c r="BR83" i="2"/>
  <c r="Y536" i="2"/>
  <c r="AA536" i="2" s="1"/>
  <c r="Y533" i="2"/>
  <c r="AA533" i="2" s="1"/>
  <c r="Y532" i="2"/>
  <c r="AA532" i="2" s="1"/>
  <c r="Y531" i="2"/>
  <c r="AA531" i="2" s="1"/>
  <c r="Y530" i="2"/>
  <c r="AA530" i="2" s="1"/>
  <c r="Y527" i="2"/>
  <c r="AA527" i="2" s="1"/>
  <c r="Y526" i="2"/>
  <c r="AA526" i="2" s="1"/>
  <c r="Y525" i="2"/>
  <c r="AA525" i="2" s="1"/>
  <c r="Y524" i="2"/>
  <c r="AA524" i="2" s="1"/>
  <c r="Y523" i="2"/>
  <c r="AA523" i="2" s="1"/>
  <c r="Y522" i="2"/>
  <c r="AA522" i="2" s="1"/>
  <c r="Y519" i="2"/>
  <c r="AA519" i="2" s="1"/>
  <c r="Y518" i="2"/>
  <c r="AA518" i="2" s="1"/>
  <c r="Y517" i="2"/>
  <c r="AA517" i="2" s="1"/>
  <c r="Y516" i="2"/>
  <c r="AA516" i="2" s="1"/>
  <c r="Y515" i="2"/>
  <c r="AA515" i="2" s="1"/>
  <c r="Y514" i="2"/>
  <c r="AA514" i="2" s="1"/>
  <c r="Y513" i="2"/>
  <c r="AA513" i="2" s="1"/>
  <c r="Y512" i="2"/>
  <c r="AA512" i="2" s="1"/>
  <c r="Y509" i="2"/>
  <c r="AA509" i="2" s="1"/>
  <c r="Y508" i="2"/>
  <c r="AA508" i="2" s="1"/>
  <c r="Y507" i="2"/>
  <c r="AA507" i="2" s="1"/>
  <c r="Y506" i="2"/>
  <c r="AA506" i="2" s="1"/>
  <c r="Y505" i="2"/>
  <c r="AA505" i="2" s="1"/>
  <c r="Y504" i="2"/>
  <c r="AA504" i="2" s="1"/>
  <c r="Y501" i="2"/>
  <c r="AA501" i="2" s="1"/>
  <c r="Y500" i="2"/>
  <c r="AA500" i="2" s="1"/>
  <c r="Y499" i="2"/>
  <c r="AA499" i="2" s="1"/>
  <c r="Y498" i="2"/>
  <c r="AA498" i="2" s="1"/>
  <c r="Y495" i="2"/>
  <c r="AA495" i="2" s="1"/>
  <c r="Y494" i="2"/>
  <c r="AA494" i="2" s="1"/>
  <c r="Y493" i="2"/>
  <c r="AA493" i="2" s="1"/>
  <c r="Y492" i="2"/>
  <c r="AA492" i="2" s="1"/>
  <c r="Y491" i="2"/>
  <c r="AA491" i="2" s="1"/>
  <c r="Y490" i="2"/>
  <c r="AA490" i="2" s="1"/>
  <c r="Y487" i="2"/>
  <c r="AA487" i="2" s="1"/>
  <c r="Y486" i="2"/>
  <c r="AA486" i="2" s="1"/>
  <c r="Y485" i="2"/>
  <c r="AA485" i="2" s="1"/>
  <c r="Y484" i="2"/>
  <c r="AA484" i="2" s="1"/>
  <c r="Y483" i="2"/>
  <c r="AA483" i="2" s="1"/>
  <c r="Y482" i="2"/>
  <c r="AA482" i="2" s="1"/>
  <c r="AN460" i="2"/>
  <c r="AX459" i="2"/>
  <c r="AN458" i="2"/>
  <c r="AX425" i="2"/>
  <c r="AX420" i="2"/>
  <c r="AX419" i="2"/>
  <c r="AX416" i="2"/>
  <c r="AX393" i="2"/>
  <c r="AN317" i="2"/>
  <c r="AX316" i="2"/>
  <c r="AN315" i="2"/>
  <c r="AX314" i="2"/>
  <c r="Y303" i="2"/>
  <c r="AA303" i="2" s="1"/>
  <c r="BH302" i="2"/>
  <c r="AC299" i="2"/>
  <c r="AE299" i="2" s="1"/>
  <c r="Y299" i="2"/>
  <c r="AA299" i="2" s="1"/>
  <c r="BH298" i="2"/>
  <c r="AX243" i="2"/>
  <c r="D223" i="2"/>
  <c r="E222" i="2"/>
  <c r="AB60" i="20"/>
  <c r="AA61" i="20" s="1"/>
  <c r="AB60" i="19"/>
  <c r="C61" i="19" s="1"/>
  <c r="BV155" i="2"/>
  <c r="AE869" i="2"/>
  <c r="BF155" i="2"/>
  <c r="AE853" i="2"/>
  <c r="BB155" i="2"/>
  <c r="AE849" i="2"/>
  <c r="AX155" i="2"/>
  <c r="AE845" i="2"/>
  <c r="AE841" i="2"/>
  <c r="AP155" i="2"/>
  <c r="AE837" i="2"/>
  <c r="AL155" i="2"/>
  <c r="AE833" i="2"/>
  <c r="BU146" i="2"/>
  <c r="AE818" i="2"/>
  <c r="AE810" i="2"/>
  <c r="BE146" i="2"/>
  <c r="AE802" i="2"/>
  <c r="Y738" i="2"/>
  <c r="AA738" i="2" s="1"/>
  <c r="H738" i="2"/>
  <c r="K738" i="2" s="1"/>
  <c r="N738" i="2" s="1"/>
  <c r="Q738" i="2" s="1"/>
  <c r="Y703" i="2"/>
  <c r="AA703" i="2" s="1"/>
  <c r="H703" i="2"/>
  <c r="K703" i="2" s="1"/>
  <c r="N703" i="2" s="1"/>
  <c r="Q703" i="2" s="1"/>
  <c r="AB60" i="15"/>
  <c r="AE874" i="2"/>
  <c r="AE870" i="2"/>
  <c r="AE866" i="2"/>
  <c r="AE862" i="2"/>
  <c r="AE858" i="2"/>
  <c r="AE854" i="2"/>
  <c r="AE850" i="2"/>
  <c r="AE846" i="2"/>
  <c r="AE842" i="2"/>
  <c r="AE838" i="2"/>
  <c r="AE834" i="2"/>
  <c r="AE830" i="2"/>
  <c r="BO146" i="2"/>
  <c r="AE812" i="2"/>
  <c r="AY146" i="2"/>
  <c r="AE796" i="2"/>
  <c r="AC704" i="2"/>
  <c r="AE704" i="2" s="1"/>
  <c r="H704" i="2"/>
  <c r="K704" i="2" s="1"/>
  <c r="N704" i="2" s="1"/>
  <c r="Q704" i="2" s="1"/>
  <c r="AD38" i="17"/>
  <c r="AD36" i="17"/>
  <c r="AD29" i="17"/>
  <c r="AD46" i="16"/>
  <c r="AD29" i="16"/>
  <c r="AD24" i="16"/>
  <c r="AD58" i="15"/>
  <c r="AD56" i="15"/>
  <c r="AD10" i="15"/>
  <c r="AD48" i="14"/>
  <c r="AD46" i="14"/>
  <c r="AD31" i="14"/>
  <c r="AD29" i="14"/>
  <c r="AD16" i="14"/>
  <c r="AD42" i="13"/>
  <c r="AD40" i="13"/>
  <c r="AD50" i="12"/>
  <c r="AD37" i="12"/>
  <c r="AD35" i="12"/>
  <c r="AD51" i="11"/>
  <c r="AD49" i="11"/>
  <c r="AD18" i="11"/>
  <c r="AD54" i="10"/>
  <c r="AD52" i="10"/>
  <c r="AD57" i="23"/>
  <c r="AD55" i="23"/>
  <c r="AD54" i="22"/>
  <c r="AD52" i="22"/>
  <c r="AD17" i="21"/>
  <c r="AD21" i="20"/>
  <c r="AD11" i="20"/>
  <c r="V61" i="18"/>
  <c r="AD27" i="18"/>
  <c r="H878" i="2"/>
  <c r="K878" i="2" s="1"/>
  <c r="N878" i="2" s="1"/>
  <c r="Q878" i="2" s="1"/>
  <c r="H874" i="2"/>
  <c r="K874" i="2" s="1"/>
  <c r="N874" i="2" s="1"/>
  <c r="Q874" i="2" s="1"/>
  <c r="H870" i="2"/>
  <c r="K870" i="2" s="1"/>
  <c r="N870" i="2" s="1"/>
  <c r="Q870" i="2" s="1"/>
  <c r="H866" i="2"/>
  <c r="K866" i="2" s="1"/>
  <c r="N866" i="2" s="1"/>
  <c r="Q866" i="2" s="1"/>
  <c r="H862" i="2"/>
  <c r="K862" i="2" s="1"/>
  <c r="N862" i="2" s="1"/>
  <c r="Q862" i="2" s="1"/>
  <c r="H858" i="2"/>
  <c r="K858" i="2" s="1"/>
  <c r="N858" i="2" s="1"/>
  <c r="Q858" i="2" s="1"/>
  <c r="AE855" i="2"/>
  <c r="H854" i="2"/>
  <c r="K854" i="2" s="1"/>
  <c r="N854" i="2" s="1"/>
  <c r="Q854" i="2" s="1"/>
  <c r="H850" i="2"/>
  <c r="K850" i="2" s="1"/>
  <c r="N850" i="2" s="1"/>
  <c r="Q850" i="2" s="1"/>
  <c r="H846" i="2"/>
  <c r="K846" i="2" s="1"/>
  <c r="N846" i="2" s="1"/>
  <c r="Q846" i="2" s="1"/>
  <c r="H842" i="2"/>
  <c r="K842" i="2" s="1"/>
  <c r="N842" i="2" s="1"/>
  <c r="Q842" i="2" s="1"/>
  <c r="AE839" i="2"/>
  <c r="H838" i="2"/>
  <c r="K838" i="2" s="1"/>
  <c r="N838" i="2" s="1"/>
  <c r="Q838" i="2" s="1"/>
  <c r="AE835" i="2"/>
  <c r="H834" i="2"/>
  <c r="K834" i="2" s="1"/>
  <c r="N834" i="2" s="1"/>
  <c r="Q834" i="2" s="1"/>
  <c r="H830" i="2"/>
  <c r="K830" i="2" s="1"/>
  <c r="N830" i="2" s="1"/>
  <c r="Q830" i="2" s="1"/>
  <c r="H826" i="2"/>
  <c r="K826" i="2" s="1"/>
  <c r="N826" i="2" s="1"/>
  <c r="Q826" i="2" s="1"/>
  <c r="BH821" i="2"/>
  <c r="AN821" i="2"/>
  <c r="AX821" i="2"/>
  <c r="BQ146" i="2"/>
  <c r="AE814" i="2"/>
  <c r="BA146" i="2"/>
  <c r="AE798" i="2"/>
  <c r="Y736" i="2"/>
  <c r="AA736" i="2" s="1"/>
  <c r="H736" i="2"/>
  <c r="K736" i="2" s="1"/>
  <c r="N736" i="2" s="1"/>
  <c r="Q736" i="2" s="1"/>
  <c r="H691" i="2"/>
  <c r="K691" i="2" s="1"/>
  <c r="N691" i="2" s="1"/>
  <c r="Q691" i="2" s="1"/>
  <c r="AC691" i="2"/>
  <c r="AT128" i="2" s="1"/>
  <c r="H675" i="2"/>
  <c r="K675" i="2" s="1"/>
  <c r="N675" i="2" s="1"/>
  <c r="Q675" i="2" s="1"/>
  <c r="AC675" i="2"/>
  <c r="AD128" i="2" s="1"/>
  <c r="H659" i="2"/>
  <c r="K659" i="2" s="1"/>
  <c r="N659" i="2" s="1"/>
  <c r="Q659" i="2" s="1"/>
  <c r="AC659" i="2"/>
  <c r="BL119" i="2" s="1"/>
  <c r="H643" i="2"/>
  <c r="K643" i="2" s="1"/>
  <c r="N643" i="2" s="1"/>
  <c r="Q643" i="2" s="1"/>
  <c r="AC643" i="2"/>
  <c r="AV119" i="2" s="1"/>
  <c r="AB60" i="17"/>
  <c r="D61" i="17" s="1"/>
  <c r="AD20" i="16"/>
  <c r="AD50" i="15"/>
  <c r="AD48" i="15"/>
  <c r="AD57" i="14"/>
  <c r="AD55" i="14"/>
  <c r="AD40" i="14"/>
  <c r="AD36" i="14"/>
  <c r="AD22" i="14"/>
  <c r="AD34" i="13"/>
  <c r="AD32" i="13"/>
  <c r="AD14" i="12"/>
  <c r="AD43" i="11"/>
  <c r="AD41" i="11"/>
  <c r="AD28" i="11"/>
  <c r="AD46" i="10"/>
  <c r="AD44" i="10"/>
  <c r="AB60" i="23"/>
  <c r="Q61" i="23" s="1"/>
  <c r="AD49" i="23"/>
  <c r="AD47" i="23"/>
  <c r="AD46" i="22"/>
  <c r="AD44" i="22"/>
  <c r="AD19" i="21"/>
  <c r="AD9" i="21"/>
  <c r="AD13" i="18"/>
  <c r="AE880" i="2"/>
  <c r="AE872" i="2"/>
  <c r="AE864" i="2"/>
  <c r="AE860" i="2"/>
  <c r="AE856" i="2"/>
  <c r="AE852" i="2"/>
  <c r="AE840" i="2"/>
  <c r="AE836" i="2"/>
  <c r="BK146" i="2"/>
  <c r="AE808" i="2"/>
  <c r="AU146" i="2"/>
  <c r="AE792" i="2"/>
  <c r="Y706" i="2"/>
  <c r="AA706" i="2" s="1"/>
  <c r="H706" i="2"/>
  <c r="K706" i="2" s="1"/>
  <c r="N706" i="2" s="1"/>
  <c r="Q706" i="2" s="1"/>
  <c r="Y702" i="2"/>
  <c r="AA702" i="2" s="1"/>
  <c r="H702" i="2"/>
  <c r="K702" i="2" s="1"/>
  <c r="N702" i="2" s="1"/>
  <c r="Q702" i="2" s="1"/>
  <c r="AC577" i="2"/>
  <c r="A14" i="16" s="1"/>
  <c r="DR45" i="2" s="1"/>
  <c r="H577" i="2"/>
  <c r="K577" i="2" s="1"/>
  <c r="N577" i="2" s="1"/>
  <c r="Q577" i="2" s="1"/>
  <c r="AC559" i="2"/>
  <c r="H559" i="2"/>
  <c r="K559" i="2" s="1"/>
  <c r="N559" i="2" s="1"/>
  <c r="Q559" i="2" s="1"/>
  <c r="AA92" i="2"/>
  <c r="AE472" i="2"/>
  <c r="BW83" i="2"/>
  <c r="AE470" i="2"/>
  <c r="BA83" i="2"/>
  <c r="AE448" i="2"/>
  <c r="AE443" i="2"/>
  <c r="AS83" i="2"/>
  <c r="AE440" i="2"/>
  <c r="AE435" i="2"/>
  <c r="AN384" i="2"/>
  <c r="AX384" i="2"/>
  <c r="AN376" i="2"/>
  <c r="AX376" i="2"/>
  <c r="AN375" i="2"/>
  <c r="AX375" i="2"/>
  <c r="AX374" i="2"/>
  <c r="AX373" i="2"/>
  <c r="AN330" i="2"/>
  <c r="AX330" i="2"/>
  <c r="AC302" i="2"/>
  <c r="H302" i="2"/>
  <c r="K302" i="2" s="1"/>
  <c r="N302" i="2" s="1"/>
  <c r="Q302" i="2" s="1"/>
  <c r="BB168" i="2"/>
  <c r="AR168" i="2" s="1"/>
  <c r="BG163" i="2"/>
  <c r="AD57" i="17"/>
  <c r="AD48" i="17"/>
  <c r="AD30" i="17"/>
  <c r="AB60" i="16"/>
  <c r="AD48" i="16"/>
  <c r="AD39" i="16"/>
  <c r="AD52" i="15"/>
  <c r="AD36" i="15"/>
  <c r="AD14" i="15"/>
  <c r="AD42" i="14"/>
  <c r="AD33" i="14"/>
  <c r="AD28" i="14"/>
  <c r="AD12" i="14"/>
  <c r="AB60" i="13"/>
  <c r="D61" i="13" s="1"/>
  <c r="AD44" i="13"/>
  <c r="AB60" i="12"/>
  <c r="AA61" i="12" s="1"/>
  <c r="AD55" i="12"/>
  <c r="AD39" i="12"/>
  <c r="AD30" i="12"/>
  <c r="AD18" i="12"/>
  <c r="AD45" i="11"/>
  <c r="AD29" i="11"/>
  <c r="AD24" i="11"/>
  <c r="AD56" i="10"/>
  <c r="AD40" i="10"/>
  <c r="AD18" i="10"/>
  <c r="AD51" i="23"/>
  <c r="AD35" i="23"/>
  <c r="AB60" i="22"/>
  <c r="AA61" i="22" s="1"/>
  <c r="AD48" i="22"/>
  <c r="AD32" i="22"/>
  <c r="AD26" i="22"/>
  <c r="AD47" i="21"/>
  <c r="AD25" i="21"/>
  <c r="AD27" i="20"/>
  <c r="AD27" i="19"/>
  <c r="AD11" i="18"/>
  <c r="AN823" i="2"/>
  <c r="BH820" i="2"/>
  <c r="AN820" i="2"/>
  <c r="BH818" i="2"/>
  <c r="AN818" i="2"/>
  <c r="BH816" i="2"/>
  <c r="AN816" i="2"/>
  <c r="BH814" i="2"/>
  <c r="AN814" i="2"/>
  <c r="BH812" i="2"/>
  <c r="AN812" i="2"/>
  <c r="BH810" i="2"/>
  <c r="AN810" i="2"/>
  <c r="BH808" i="2"/>
  <c r="AN808" i="2"/>
  <c r="BH806" i="2"/>
  <c r="AN806" i="2"/>
  <c r="BH804" i="2"/>
  <c r="AN804" i="2"/>
  <c r="BH802" i="2"/>
  <c r="AN802" i="2"/>
  <c r="BH800" i="2"/>
  <c r="AN800" i="2"/>
  <c r="BH798" i="2"/>
  <c r="AN798" i="2"/>
  <c r="BH796" i="2"/>
  <c r="AN796" i="2"/>
  <c r="BH794" i="2"/>
  <c r="AN794" i="2"/>
  <c r="BH792" i="2"/>
  <c r="AN792" i="2"/>
  <c r="BH790" i="2"/>
  <c r="AN790" i="2"/>
  <c r="BH788" i="2"/>
  <c r="AN788" i="2"/>
  <c r="AN570" i="2"/>
  <c r="AX570" i="2"/>
  <c r="BU83" i="2"/>
  <c r="AE468" i="2"/>
  <c r="BS83" i="2"/>
  <c r="AE466" i="2"/>
  <c r="BV146" i="2"/>
  <c r="AE815" i="2"/>
  <c r="AE811" i="2"/>
  <c r="BJ146" i="2"/>
  <c r="AE807" i="2"/>
  <c r="AE801" i="2"/>
  <c r="AX146" i="2"/>
  <c r="AE795" i="2"/>
  <c r="AV146" i="2"/>
  <c r="AE793" i="2"/>
  <c r="AT146" i="2"/>
  <c r="AE791" i="2"/>
  <c r="AR146" i="2"/>
  <c r="AN580" i="2"/>
  <c r="AX580" i="2"/>
  <c r="AN578" i="2"/>
  <c r="AX578" i="2"/>
  <c r="AN572" i="2"/>
  <c r="AN554" i="2"/>
  <c r="AX554" i="2"/>
  <c r="AI92" i="2"/>
  <c r="AE480" i="2"/>
  <c r="AG92" i="2"/>
  <c r="AE478" i="2"/>
  <c r="H472" i="2"/>
  <c r="K472" i="2" s="1"/>
  <c r="N472" i="2" s="1"/>
  <c r="Q472" i="2" s="1"/>
  <c r="H470" i="2"/>
  <c r="K470" i="2" s="1"/>
  <c r="N470" i="2" s="1"/>
  <c r="Q470" i="2" s="1"/>
  <c r="BQ83" i="2"/>
  <c r="AE464" i="2"/>
  <c r="BO83" i="2"/>
  <c r="AE462" i="2"/>
  <c r="BE83" i="2"/>
  <c r="AE452" i="2"/>
  <c r="AW83" i="2"/>
  <c r="AO83" i="2"/>
  <c r="AE436" i="2"/>
  <c r="AJ83" i="2"/>
  <c r="AE431" i="2"/>
  <c r="BH424" i="2"/>
  <c r="AX424" i="2"/>
  <c r="BH422" i="2"/>
  <c r="AX422" i="2"/>
  <c r="AN392" i="2"/>
  <c r="AX392" i="2"/>
  <c r="AN391" i="2"/>
  <c r="AX391" i="2"/>
  <c r="AN390" i="2"/>
  <c r="AX390" i="2"/>
  <c r="AN389" i="2"/>
  <c r="AX389" i="2"/>
  <c r="AN381" i="2"/>
  <c r="AX381" i="2"/>
  <c r="H372" i="2"/>
  <c r="K372" i="2" s="1"/>
  <c r="N372" i="2" s="1"/>
  <c r="Q372" i="2" s="1"/>
  <c r="H371" i="2"/>
  <c r="K371" i="2" s="1"/>
  <c r="N371" i="2" s="1"/>
  <c r="Q371" i="2" s="1"/>
  <c r="H370" i="2"/>
  <c r="K370" i="2" s="1"/>
  <c r="N370" i="2" s="1"/>
  <c r="Q370" i="2" s="1"/>
  <c r="H369" i="2"/>
  <c r="K369" i="2" s="1"/>
  <c r="N369" i="2" s="1"/>
  <c r="Q369" i="2" s="1"/>
  <c r="H368" i="2"/>
  <c r="K368" i="2" s="1"/>
  <c r="N368" i="2" s="1"/>
  <c r="Q368" i="2" s="1"/>
  <c r="H367" i="2"/>
  <c r="K367" i="2" s="1"/>
  <c r="N367" i="2" s="1"/>
  <c r="Q367" i="2" s="1"/>
  <c r="H366" i="2"/>
  <c r="K366" i="2" s="1"/>
  <c r="N366" i="2" s="1"/>
  <c r="Q366" i="2" s="1"/>
  <c r="H365" i="2"/>
  <c r="K365" i="2" s="1"/>
  <c r="N365" i="2" s="1"/>
  <c r="Q365" i="2" s="1"/>
  <c r="H364" i="2"/>
  <c r="K364" i="2" s="1"/>
  <c r="N364" i="2" s="1"/>
  <c r="Q364" i="2" s="1"/>
  <c r="H363" i="2"/>
  <c r="K363" i="2" s="1"/>
  <c r="N363" i="2" s="1"/>
  <c r="Q363" i="2" s="1"/>
  <c r="H362" i="2"/>
  <c r="K362" i="2" s="1"/>
  <c r="N362" i="2" s="1"/>
  <c r="Q362" i="2" s="1"/>
  <c r="H361" i="2"/>
  <c r="K361" i="2" s="1"/>
  <c r="N361" i="2" s="1"/>
  <c r="Q361" i="2" s="1"/>
  <c r="H360" i="2"/>
  <c r="K360" i="2" s="1"/>
  <c r="N360" i="2" s="1"/>
  <c r="Q360" i="2" s="1"/>
  <c r="H359" i="2"/>
  <c r="K359" i="2" s="1"/>
  <c r="N359" i="2" s="1"/>
  <c r="Q359" i="2" s="1"/>
  <c r="H358" i="2"/>
  <c r="K358" i="2" s="1"/>
  <c r="N358" i="2" s="1"/>
  <c r="Q358" i="2" s="1"/>
  <c r="H357" i="2"/>
  <c r="K357" i="2" s="1"/>
  <c r="N357" i="2" s="1"/>
  <c r="Q357" i="2" s="1"/>
  <c r="H356" i="2"/>
  <c r="K356" i="2" s="1"/>
  <c r="N356" i="2" s="1"/>
  <c r="Q356" i="2" s="1"/>
  <c r="H355" i="2"/>
  <c r="K355" i="2" s="1"/>
  <c r="N355" i="2" s="1"/>
  <c r="Q355" i="2" s="1"/>
  <c r="H354" i="2"/>
  <c r="K354" i="2" s="1"/>
  <c r="N354" i="2" s="1"/>
  <c r="Q354" i="2" s="1"/>
  <c r="H353" i="2"/>
  <c r="K353" i="2" s="1"/>
  <c r="N353" i="2" s="1"/>
  <c r="Q353" i="2" s="1"/>
  <c r="H352" i="2"/>
  <c r="K352" i="2" s="1"/>
  <c r="N352" i="2" s="1"/>
  <c r="Q352" i="2" s="1"/>
  <c r="H351" i="2"/>
  <c r="K351" i="2" s="1"/>
  <c r="N351" i="2" s="1"/>
  <c r="Q351" i="2" s="1"/>
  <c r="H350" i="2"/>
  <c r="K350" i="2" s="1"/>
  <c r="N350" i="2" s="1"/>
  <c r="Q350" i="2" s="1"/>
  <c r="H349" i="2"/>
  <c r="K349" i="2" s="1"/>
  <c r="N349" i="2" s="1"/>
  <c r="Q349" i="2" s="1"/>
  <c r="H348" i="2"/>
  <c r="K348" i="2" s="1"/>
  <c r="N348" i="2" s="1"/>
  <c r="Q348" i="2" s="1"/>
  <c r="H347" i="2"/>
  <c r="K347" i="2" s="1"/>
  <c r="N347" i="2" s="1"/>
  <c r="Q347" i="2" s="1"/>
  <c r="H346" i="2"/>
  <c r="K346" i="2" s="1"/>
  <c r="N346" i="2" s="1"/>
  <c r="Q346" i="2" s="1"/>
  <c r="H345" i="2"/>
  <c r="K345" i="2" s="1"/>
  <c r="N345" i="2" s="1"/>
  <c r="Q345" i="2" s="1"/>
  <c r="H344" i="2"/>
  <c r="K344" i="2" s="1"/>
  <c r="N344" i="2" s="1"/>
  <c r="Q344" i="2" s="1"/>
  <c r="H343" i="2"/>
  <c r="K343" i="2" s="1"/>
  <c r="N343" i="2" s="1"/>
  <c r="Q343" i="2" s="1"/>
  <c r="H342" i="2"/>
  <c r="K342" i="2" s="1"/>
  <c r="N342" i="2" s="1"/>
  <c r="Q342" i="2" s="1"/>
  <c r="H341" i="2"/>
  <c r="K341" i="2" s="1"/>
  <c r="N341" i="2" s="1"/>
  <c r="Q341" i="2" s="1"/>
  <c r="H340" i="2"/>
  <c r="K340" i="2" s="1"/>
  <c r="N340" i="2" s="1"/>
  <c r="Q340" i="2" s="1"/>
  <c r="H339" i="2"/>
  <c r="K339" i="2" s="1"/>
  <c r="N339" i="2" s="1"/>
  <c r="Q339" i="2" s="1"/>
  <c r="H338" i="2"/>
  <c r="K338" i="2" s="1"/>
  <c r="N338" i="2" s="1"/>
  <c r="Q338" i="2" s="1"/>
  <c r="H337" i="2"/>
  <c r="K337" i="2" s="1"/>
  <c r="N337" i="2" s="1"/>
  <c r="Q337" i="2" s="1"/>
  <c r="H335" i="2"/>
  <c r="K335" i="2" s="1"/>
  <c r="N335" i="2" s="1"/>
  <c r="Q335" i="2" s="1"/>
  <c r="AN333" i="2"/>
  <c r="AX333" i="2"/>
  <c r="H329" i="2"/>
  <c r="K329" i="2" s="1"/>
  <c r="N329" i="2" s="1"/>
  <c r="Q329" i="2" s="1"/>
  <c r="H327" i="2"/>
  <c r="K327" i="2" s="1"/>
  <c r="N327" i="2" s="1"/>
  <c r="Q327" i="2" s="1"/>
  <c r="AN325" i="2"/>
  <c r="AX325" i="2"/>
  <c r="AX324" i="2"/>
  <c r="AX323" i="2"/>
  <c r="BR56" i="2"/>
  <c r="AE315" i="2"/>
  <c r="AD40" i="17"/>
  <c r="AD31" i="17"/>
  <c r="AD56" i="16"/>
  <c r="AD47" i="16"/>
  <c r="AD31" i="16"/>
  <c r="AD51" i="15"/>
  <c r="AD44" i="15"/>
  <c r="AD28" i="15"/>
  <c r="AD22" i="15"/>
  <c r="AD12" i="15"/>
  <c r="AD50" i="14"/>
  <c r="AD26" i="14"/>
  <c r="AD20" i="14"/>
  <c r="AD52" i="13"/>
  <c r="AD36" i="13"/>
  <c r="AD56" i="12"/>
  <c r="AD47" i="12"/>
  <c r="AD29" i="12"/>
  <c r="AD53" i="11"/>
  <c r="AD37" i="11"/>
  <c r="AD16" i="11"/>
  <c r="AD48" i="10"/>
  <c r="AD32" i="10"/>
  <c r="AD26" i="10"/>
  <c r="AD43" i="23"/>
  <c r="AD56" i="22"/>
  <c r="AD40" i="22"/>
  <c r="AD18" i="22"/>
  <c r="AB60" i="21"/>
  <c r="Q61" i="21" s="1"/>
  <c r="AD55" i="21"/>
  <c r="AD39" i="21"/>
  <c r="Y880" i="2"/>
  <c r="AA880" i="2" s="1"/>
  <c r="Y878" i="2"/>
  <c r="AA878" i="2" s="1"/>
  <c r="Y876" i="2"/>
  <c r="AA876" i="2" s="1"/>
  <c r="Y874" i="2"/>
  <c r="AA874" i="2" s="1"/>
  <c r="Y872" i="2"/>
  <c r="AA872" i="2" s="1"/>
  <c r="Y870" i="2"/>
  <c r="AA870" i="2" s="1"/>
  <c r="Y868" i="2"/>
  <c r="AA868" i="2" s="1"/>
  <c r="Y866" i="2"/>
  <c r="AA866" i="2" s="1"/>
  <c r="Y864" i="2"/>
  <c r="AA864" i="2" s="1"/>
  <c r="Y862" i="2"/>
  <c r="AA862" i="2" s="1"/>
  <c r="Y860" i="2"/>
  <c r="AA860" i="2" s="1"/>
  <c r="Y858" i="2"/>
  <c r="AA858" i="2" s="1"/>
  <c r="Y856" i="2"/>
  <c r="AA856" i="2" s="1"/>
  <c r="Y854" i="2"/>
  <c r="AA854" i="2" s="1"/>
  <c r="Y852" i="2"/>
  <c r="AA852" i="2" s="1"/>
  <c r="Y850" i="2"/>
  <c r="AA850" i="2" s="1"/>
  <c r="Y848" i="2"/>
  <c r="AA848" i="2" s="1"/>
  <c r="Y846" i="2"/>
  <c r="AA846" i="2" s="1"/>
  <c r="Y844" i="2"/>
  <c r="AA844" i="2" s="1"/>
  <c r="Y842" i="2"/>
  <c r="AA842" i="2" s="1"/>
  <c r="Y840" i="2"/>
  <c r="AA840" i="2" s="1"/>
  <c r="Y838" i="2"/>
  <c r="AA838" i="2" s="1"/>
  <c r="Y836" i="2"/>
  <c r="AA836" i="2" s="1"/>
  <c r="Y834" i="2"/>
  <c r="AA834" i="2" s="1"/>
  <c r="Y832" i="2"/>
  <c r="AA832" i="2" s="1"/>
  <c r="Y830" i="2"/>
  <c r="AA830" i="2" s="1"/>
  <c r="Y828" i="2"/>
  <c r="AA828" i="2" s="1"/>
  <c r="AN824" i="2"/>
  <c r="H821" i="2"/>
  <c r="K821" i="2" s="1"/>
  <c r="N821" i="2" s="1"/>
  <c r="Q821" i="2" s="1"/>
  <c r="AN819" i="2"/>
  <c r="BH819" i="2"/>
  <c r="AN817" i="2"/>
  <c r="BH817" i="2"/>
  <c r="AN815" i="2"/>
  <c r="BH815" i="2"/>
  <c r="AN813" i="2"/>
  <c r="BH813" i="2"/>
  <c r="AN811" i="2"/>
  <c r="BH811" i="2"/>
  <c r="AN809" i="2"/>
  <c r="BH809" i="2"/>
  <c r="AN807" i="2"/>
  <c r="BH807" i="2"/>
  <c r="AN805" i="2"/>
  <c r="BH805" i="2"/>
  <c r="AN803" i="2"/>
  <c r="BH803" i="2"/>
  <c r="AN801" i="2"/>
  <c r="BH801" i="2"/>
  <c r="AN799" i="2"/>
  <c r="BH799" i="2"/>
  <c r="AN797" i="2"/>
  <c r="BH797" i="2"/>
  <c r="AN795" i="2"/>
  <c r="BH795" i="2"/>
  <c r="AN793" i="2"/>
  <c r="BH793" i="2"/>
  <c r="AN791" i="2"/>
  <c r="BH791" i="2"/>
  <c r="AN789" i="2"/>
  <c r="BH789" i="2"/>
  <c r="H730" i="2"/>
  <c r="K730" i="2" s="1"/>
  <c r="N730" i="2" s="1"/>
  <c r="Q730" i="2" s="1"/>
  <c r="H728" i="2"/>
  <c r="K728" i="2" s="1"/>
  <c r="N728" i="2" s="1"/>
  <c r="Q728" i="2" s="1"/>
  <c r="AC687" i="2"/>
  <c r="AP128" i="2" s="1"/>
  <c r="AC671" i="2"/>
  <c r="BX119" i="2" s="1"/>
  <c r="AC655" i="2"/>
  <c r="BH119" i="2" s="1"/>
  <c r="AC639" i="2"/>
  <c r="AR119" i="2" s="1"/>
  <c r="AN564" i="2"/>
  <c r="AX564" i="2"/>
  <c r="AN562" i="2"/>
  <c r="AX562" i="2"/>
  <c r="H561" i="2"/>
  <c r="K561" i="2" s="1"/>
  <c r="N561" i="2" s="1"/>
  <c r="Q561" i="2" s="1"/>
  <c r="AN556" i="2"/>
  <c r="AX556" i="2"/>
  <c r="AE92" i="2"/>
  <c r="AE476" i="2"/>
  <c r="AC92" i="2"/>
  <c r="AE474" i="2"/>
  <c r="H468" i="2"/>
  <c r="K468" i="2" s="1"/>
  <c r="N468" i="2" s="1"/>
  <c r="Q468" i="2" s="1"/>
  <c r="H466" i="2"/>
  <c r="K466" i="2" s="1"/>
  <c r="N466" i="2" s="1"/>
  <c r="Q466" i="2" s="1"/>
  <c r="BM83" i="2"/>
  <c r="AE460" i="2"/>
  <c r="BB87" i="2"/>
  <c r="AR87" i="2" s="1"/>
  <c r="Y879" i="2"/>
  <c r="AA879" i="2" s="1"/>
  <c r="Y875" i="2"/>
  <c r="AA875" i="2" s="1"/>
  <c r="Y871" i="2"/>
  <c r="AA871" i="2" s="1"/>
  <c r="Y869" i="2"/>
  <c r="AA869" i="2" s="1"/>
  <c r="Y867" i="2"/>
  <c r="AA867" i="2" s="1"/>
  <c r="Y865" i="2"/>
  <c r="AA865" i="2" s="1"/>
  <c r="Y863" i="2"/>
  <c r="AA863" i="2" s="1"/>
  <c r="Y861" i="2"/>
  <c r="AA861" i="2" s="1"/>
  <c r="Y859" i="2"/>
  <c r="AA859" i="2" s="1"/>
  <c r="Y857" i="2"/>
  <c r="AA857" i="2" s="1"/>
  <c r="Y855" i="2"/>
  <c r="AA855" i="2" s="1"/>
  <c r="Y853" i="2"/>
  <c r="AA853" i="2" s="1"/>
  <c r="Y851" i="2"/>
  <c r="AA851" i="2" s="1"/>
  <c r="Y849" i="2"/>
  <c r="AA849" i="2" s="1"/>
  <c r="Y847" i="2"/>
  <c r="AA847" i="2" s="1"/>
  <c r="Y845" i="2"/>
  <c r="AA845" i="2" s="1"/>
  <c r="Y843" i="2"/>
  <c r="AA843" i="2" s="1"/>
  <c r="Y841" i="2"/>
  <c r="AA841" i="2" s="1"/>
  <c r="Y839" i="2"/>
  <c r="AA839" i="2" s="1"/>
  <c r="Y837" i="2"/>
  <c r="AA837" i="2" s="1"/>
  <c r="Y835" i="2"/>
  <c r="AA835" i="2" s="1"/>
  <c r="Y833" i="2"/>
  <c r="AA833" i="2" s="1"/>
  <c r="Y831" i="2"/>
  <c r="AA831" i="2" s="1"/>
  <c r="Y819" i="2"/>
  <c r="AA819" i="2" s="1"/>
  <c r="Y817" i="2"/>
  <c r="AA817" i="2" s="1"/>
  <c r="Y815" i="2"/>
  <c r="AA815" i="2" s="1"/>
  <c r="Y813" i="2"/>
  <c r="AA813" i="2" s="1"/>
  <c r="Y811" i="2"/>
  <c r="AA811" i="2" s="1"/>
  <c r="Y809" i="2"/>
  <c r="AA809" i="2" s="1"/>
  <c r="Y807" i="2"/>
  <c r="AA807" i="2" s="1"/>
  <c r="Y805" i="2"/>
  <c r="AA805" i="2" s="1"/>
  <c r="Y803" i="2"/>
  <c r="AA803" i="2" s="1"/>
  <c r="Y801" i="2"/>
  <c r="AA801" i="2" s="1"/>
  <c r="Y799" i="2"/>
  <c r="AA799" i="2" s="1"/>
  <c r="Y797" i="2"/>
  <c r="AA797" i="2" s="1"/>
  <c r="Y795" i="2"/>
  <c r="AA795" i="2" s="1"/>
  <c r="Y793" i="2"/>
  <c r="AA793" i="2" s="1"/>
  <c r="Y791" i="2"/>
  <c r="AA791" i="2" s="1"/>
  <c r="Y789" i="2"/>
  <c r="AA789" i="2" s="1"/>
  <c r="Y740" i="2"/>
  <c r="AA740" i="2" s="1"/>
  <c r="Y724" i="2"/>
  <c r="AA724" i="2" s="1"/>
  <c r="Y708" i="2"/>
  <c r="AA708" i="2" s="1"/>
  <c r="AC693" i="2"/>
  <c r="AV128" i="2" s="1"/>
  <c r="AC685" i="2"/>
  <c r="AN128" i="2" s="1"/>
  <c r="AC677" i="2"/>
  <c r="AF128" i="2" s="1"/>
  <c r="AC669" i="2"/>
  <c r="BV119" i="2" s="1"/>
  <c r="AC661" i="2"/>
  <c r="BN119" i="2" s="1"/>
  <c r="AC653" i="2"/>
  <c r="BF119" i="2" s="1"/>
  <c r="AC645" i="2"/>
  <c r="AX119" i="2" s="1"/>
  <c r="AX576" i="2"/>
  <c r="AN574" i="2"/>
  <c r="H573" i="2"/>
  <c r="K573" i="2" s="1"/>
  <c r="N573" i="2" s="1"/>
  <c r="Q573" i="2" s="1"/>
  <c r="H571" i="2"/>
  <c r="K571" i="2" s="1"/>
  <c r="N571" i="2" s="1"/>
  <c r="Q571" i="2" s="1"/>
  <c r="AN560" i="2"/>
  <c r="AX560" i="2"/>
  <c r="AN558" i="2"/>
  <c r="AX558" i="2"/>
  <c r="H557" i="2"/>
  <c r="K557" i="2" s="1"/>
  <c r="N557" i="2" s="1"/>
  <c r="Q557" i="2" s="1"/>
  <c r="H555" i="2"/>
  <c r="K555" i="2" s="1"/>
  <c r="N555" i="2" s="1"/>
  <c r="Q555" i="2" s="1"/>
  <c r="H479" i="2"/>
  <c r="K479" i="2" s="1"/>
  <c r="N479" i="2" s="1"/>
  <c r="Q479" i="2" s="1"/>
  <c r="H475" i="2"/>
  <c r="K475" i="2" s="1"/>
  <c r="N475" i="2" s="1"/>
  <c r="Q475" i="2" s="1"/>
  <c r="H471" i="2"/>
  <c r="K471" i="2" s="1"/>
  <c r="N471" i="2" s="1"/>
  <c r="Q471" i="2" s="1"/>
  <c r="H467" i="2"/>
  <c r="K467" i="2" s="1"/>
  <c r="N467" i="2" s="1"/>
  <c r="Q467" i="2" s="1"/>
  <c r="H463" i="2"/>
  <c r="K463" i="2" s="1"/>
  <c r="N463" i="2" s="1"/>
  <c r="Q463" i="2" s="1"/>
  <c r="H459" i="2"/>
  <c r="K459" i="2" s="1"/>
  <c r="N459" i="2" s="1"/>
  <c r="Q459" i="2" s="1"/>
  <c r="AE457" i="2"/>
  <c r="AY83" i="2"/>
  <c r="AE446" i="2"/>
  <c r="AE433" i="2"/>
  <c r="AI83" i="2"/>
  <c r="AE430" i="2"/>
  <c r="AN383" i="2"/>
  <c r="AX383" i="2"/>
  <c r="AN382" i="2"/>
  <c r="AX382" i="2"/>
  <c r="Y824" i="2"/>
  <c r="AA824" i="2" s="1"/>
  <c r="Y820" i="2"/>
  <c r="AA820" i="2" s="1"/>
  <c r="Y818" i="2"/>
  <c r="AA818" i="2" s="1"/>
  <c r="Y816" i="2"/>
  <c r="AA816" i="2" s="1"/>
  <c r="Y814" i="2"/>
  <c r="AA814" i="2" s="1"/>
  <c r="Y812" i="2"/>
  <c r="AA812" i="2" s="1"/>
  <c r="Y810" i="2"/>
  <c r="AA810" i="2" s="1"/>
  <c r="Y808" i="2"/>
  <c r="AA808" i="2" s="1"/>
  <c r="Y806" i="2"/>
  <c r="AA806" i="2" s="1"/>
  <c r="Y804" i="2"/>
  <c r="AA804" i="2" s="1"/>
  <c r="Y802" i="2"/>
  <c r="AA802" i="2" s="1"/>
  <c r="Y800" i="2"/>
  <c r="AA800" i="2" s="1"/>
  <c r="Y798" i="2"/>
  <c r="AA798" i="2" s="1"/>
  <c r="Y796" i="2"/>
  <c r="AA796" i="2" s="1"/>
  <c r="Y794" i="2"/>
  <c r="AA794" i="2" s="1"/>
  <c r="Y792" i="2"/>
  <c r="AA792" i="2" s="1"/>
  <c r="Y790" i="2"/>
  <c r="AA790" i="2" s="1"/>
  <c r="Y788" i="2"/>
  <c r="AA788" i="2" s="1"/>
  <c r="Y716" i="2"/>
  <c r="AA716" i="2" s="1"/>
  <c r="AN568" i="2"/>
  <c r="AX568" i="2"/>
  <c r="AN566" i="2"/>
  <c r="AX566" i="2"/>
  <c r="BK83" i="2"/>
  <c r="AE458" i="2"/>
  <c r="BF83" i="2"/>
  <c r="AE450" i="2"/>
  <c r="AX83" i="2"/>
  <c r="AE445" i="2"/>
  <c r="AM83" i="2"/>
  <c r="AE434" i="2"/>
  <c r="AH83" i="2"/>
  <c r="AE429" i="2"/>
  <c r="Y699" i="2"/>
  <c r="AA699" i="2" s="1"/>
  <c r="Y698" i="2"/>
  <c r="AA698" i="2" s="1"/>
  <c r="Y481" i="2"/>
  <c r="AA481" i="2" s="1"/>
  <c r="Y479" i="2"/>
  <c r="AA479" i="2" s="1"/>
  <c r="Y477" i="2"/>
  <c r="AA477" i="2" s="1"/>
  <c r="Y475" i="2"/>
  <c r="AA475" i="2" s="1"/>
  <c r="Y473" i="2"/>
  <c r="AA473" i="2" s="1"/>
  <c r="Y471" i="2"/>
  <c r="AA471" i="2" s="1"/>
  <c r="Y469" i="2"/>
  <c r="AA469" i="2" s="1"/>
  <c r="Y467" i="2"/>
  <c r="AA467" i="2" s="1"/>
  <c r="Y465" i="2"/>
  <c r="AA465" i="2" s="1"/>
  <c r="Y463" i="2"/>
  <c r="AA463" i="2" s="1"/>
  <c r="Y461" i="2"/>
  <c r="AA461" i="2" s="1"/>
  <c r="Y459" i="2"/>
  <c r="AA459" i="2" s="1"/>
  <c r="AN457" i="2"/>
  <c r="BH457" i="2"/>
  <c r="AN455" i="2"/>
  <c r="BH455" i="2"/>
  <c r="AN453" i="2"/>
  <c r="BH453" i="2"/>
  <c r="AN451" i="2"/>
  <c r="BH451" i="2"/>
  <c r="AN449" i="2"/>
  <c r="BH449" i="2"/>
  <c r="AN447" i="2"/>
  <c r="BH447" i="2"/>
  <c r="AN445" i="2"/>
  <c r="BH445" i="2"/>
  <c r="AN443" i="2"/>
  <c r="BH443" i="2"/>
  <c r="AN441" i="2"/>
  <c r="BH441" i="2"/>
  <c r="AN439" i="2"/>
  <c r="BH439" i="2"/>
  <c r="AN437" i="2"/>
  <c r="BH437" i="2"/>
  <c r="AN435" i="2"/>
  <c r="BH435" i="2"/>
  <c r="AN433" i="2"/>
  <c r="BH433" i="2"/>
  <c r="AN431" i="2"/>
  <c r="BH431" i="2"/>
  <c r="AN429" i="2"/>
  <c r="BH429" i="2"/>
  <c r="AN426" i="2"/>
  <c r="BH426" i="2"/>
  <c r="H416" i="2"/>
  <c r="K416" i="2" s="1"/>
  <c r="N416" i="2" s="1"/>
  <c r="Q416" i="2" s="1"/>
  <c r="H415" i="2"/>
  <c r="K415" i="2" s="1"/>
  <c r="N415" i="2" s="1"/>
  <c r="Q415" i="2" s="1"/>
  <c r="H414" i="2"/>
  <c r="K414" i="2" s="1"/>
  <c r="N414" i="2" s="1"/>
  <c r="Q414" i="2" s="1"/>
  <c r="H413" i="2"/>
  <c r="K413" i="2" s="1"/>
  <c r="N413" i="2" s="1"/>
  <c r="Q413" i="2" s="1"/>
  <c r="H412" i="2"/>
  <c r="K412" i="2" s="1"/>
  <c r="N412" i="2" s="1"/>
  <c r="Q412" i="2" s="1"/>
  <c r="H411" i="2"/>
  <c r="K411" i="2" s="1"/>
  <c r="N411" i="2" s="1"/>
  <c r="Q411" i="2" s="1"/>
  <c r="H410" i="2"/>
  <c r="K410" i="2" s="1"/>
  <c r="N410" i="2" s="1"/>
  <c r="Q410" i="2" s="1"/>
  <c r="H409" i="2"/>
  <c r="K409" i="2" s="1"/>
  <c r="N409" i="2" s="1"/>
  <c r="Q409" i="2" s="1"/>
  <c r="H408" i="2"/>
  <c r="K408" i="2" s="1"/>
  <c r="N408" i="2" s="1"/>
  <c r="Q408" i="2" s="1"/>
  <c r="H407" i="2"/>
  <c r="K407" i="2" s="1"/>
  <c r="N407" i="2" s="1"/>
  <c r="Q407" i="2" s="1"/>
  <c r="H406" i="2"/>
  <c r="K406" i="2" s="1"/>
  <c r="N406" i="2" s="1"/>
  <c r="Q406" i="2" s="1"/>
  <c r="H405" i="2"/>
  <c r="K405" i="2" s="1"/>
  <c r="N405" i="2" s="1"/>
  <c r="Q405" i="2" s="1"/>
  <c r="H404" i="2"/>
  <c r="K404" i="2" s="1"/>
  <c r="N404" i="2" s="1"/>
  <c r="Q404" i="2" s="1"/>
  <c r="H403" i="2"/>
  <c r="K403" i="2" s="1"/>
  <c r="N403" i="2" s="1"/>
  <c r="Q403" i="2" s="1"/>
  <c r="H402" i="2"/>
  <c r="K402" i="2" s="1"/>
  <c r="N402" i="2" s="1"/>
  <c r="Q402" i="2" s="1"/>
  <c r="H401" i="2"/>
  <c r="K401" i="2" s="1"/>
  <c r="N401" i="2" s="1"/>
  <c r="Q401" i="2" s="1"/>
  <c r="H400" i="2"/>
  <c r="K400" i="2" s="1"/>
  <c r="N400" i="2" s="1"/>
  <c r="Q400" i="2" s="1"/>
  <c r="H399" i="2"/>
  <c r="K399" i="2" s="1"/>
  <c r="N399" i="2" s="1"/>
  <c r="Q399" i="2" s="1"/>
  <c r="H398" i="2"/>
  <c r="K398" i="2" s="1"/>
  <c r="N398" i="2" s="1"/>
  <c r="Q398" i="2" s="1"/>
  <c r="H397" i="2"/>
  <c r="K397" i="2" s="1"/>
  <c r="N397" i="2" s="1"/>
  <c r="Q397" i="2" s="1"/>
  <c r="H396" i="2"/>
  <c r="K396" i="2" s="1"/>
  <c r="N396" i="2" s="1"/>
  <c r="Q396" i="2" s="1"/>
  <c r="H395" i="2"/>
  <c r="K395" i="2" s="1"/>
  <c r="N395" i="2" s="1"/>
  <c r="Q395" i="2" s="1"/>
  <c r="H384" i="2"/>
  <c r="K384" i="2" s="1"/>
  <c r="N384" i="2" s="1"/>
  <c r="Q384" i="2" s="1"/>
  <c r="H382" i="2"/>
  <c r="K382" i="2" s="1"/>
  <c r="N382" i="2" s="1"/>
  <c r="Q382" i="2" s="1"/>
  <c r="AN380" i="2"/>
  <c r="AX380" i="2"/>
  <c r="AN379" i="2"/>
  <c r="AX379" i="2"/>
  <c r="AN378" i="2"/>
  <c r="AX378" i="2"/>
  <c r="AN377" i="2"/>
  <c r="AX377" i="2"/>
  <c r="AN332" i="2"/>
  <c r="AX332" i="2"/>
  <c r="AN331" i="2"/>
  <c r="AX331" i="2"/>
  <c r="BH456" i="2"/>
  <c r="AN456" i="2"/>
  <c r="BH454" i="2"/>
  <c r="AN454" i="2"/>
  <c r="BH452" i="2"/>
  <c r="AN452" i="2"/>
  <c r="BH450" i="2"/>
  <c r="AN450" i="2"/>
  <c r="BH448" i="2"/>
  <c r="AN448" i="2"/>
  <c r="BH446" i="2"/>
  <c r="AN446" i="2"/>
  <c r="BH444" i="2"/>
  <c r="AN444" i="2"/>
  <c r="BH442" i="2"/>
  <c r="AN442" i="2"/>
  <c r="BH440" i="2"/>
  <c r="AN440" i="2"/>
  <c r="BH438" i="2"/>
  <c r="AN438" i="2"/>
  <c r="BH436" i="2"/>
  <c r="AN436" i="2"/>
  <c r="BH434" i="2"/>
  <c r="AN434" i="2"/>
  <c r="BH432" i="2"/>
  <c r="AN432" i="2"/>
  <c r="BH430" i="2"/>
  <c r="AN430" i="2"/>
  <c r="BH428" i="2"/>
  <c r="AN428" i="2"/>
  <c r="AN388" i="2"/>
  <c r="AX388" i="2"/>
  <c r="AN387" i="2"/>
  <c r="AX387" i="2"/>
  <c r="AN386" i="2"/>
  <c r="AX386" i="2"/>
  <c r="AN385" i="2"/>
  <c r="AX385" i="2"/>
  <c r="AN372" i="2"/>
  <c r="BG118" i="2"/>
  <c r="Y457" i="2"/>
  <c r="AA457" i="2" s="1"/>
  <c r="Y455" i="2"/>
  <c r="AA455" i="2" s="1"/>
  <c r="Y453" i="2"/>
  <c r="AA453" i="2" s="1"/>
  <c r="Y451" i="2"/>
  <c r="AA451" i="2" s="1"/>
  <c r="Y449" i="2"/>
  <c r="AA449" i="2" s="1"/>
  <c r="Y447" i="2"/>
  <c r="AA447" i="2" s="1"/>
  <c r="Y445" i="2"/>
  <c r="AA445" i="2" s="1"/>
  <c r="Y443" i="2"/>
  <c r="AA443" i="2" s="1"/>
  <c r="Y441" i="2"/>
  <c r="AA441" i="2" s="1"/>
  <c r="Y439" i="2"/>
  <c r="AA439" i="2" s="1"/>
  <c r="Y437" i="2"/>
  <c r="AA437" i="2" s="1"/>
  <c r="Y435" i="2"/>
  <c r="AA435" i="2" s="1"/>
  <c r="Y433" i="2"/>
  <c r="AA433" i="2" s="1"/>
  <c r="Y431" i="2"/>
  <c r="AA431" i="2" s="1"/>
  <c r="Y429" i="2"/>
  <c r="AA429" i="2" s="1"/>
  <c r="Y425" i="2"/>
  <c r="AA425" i="2" s="1"/>
  <c r="AN371" i="2"/>
  <c r="AX371" i="2"/>
  <c r="AN370" i="2"/>
  <c r="AX370" i="2"/>
  <c r="AN369" i="2"/>
  <c r="AX369" i="2"/>
  <c r="AN368" i="2"/>
  <c r="AX368" i="2"/>
  <c r="AN367" i="2"/>
  <c r="AX367" i="2"/>
  <c r="AN366" i="2"/>
  <c r="AX366" i="2"/>
  <c r="AN365" i="2"/>
  <c r="AX365" i="2"/>
  <c r="AN364" i="2"/>
  <c r="AX364" i="2"/>
  <c r="AN363" i="2"/>
  <c r="AX363" i="2"/>
  <c r="AN362" i="2"/>
  <c r="AX362" i="2"/>
  <c r="AN361" i="2"/>
  <c r="AX361" i="2"/>
  <c r="AN360" i="2"/>
  <c r="AX360" i="2"/>
  <c r="AN359" i="2"/>
  <c r="AX359" i="2"/>
  <c r="AN358" i="2"/>
  <c r="AX358" i="2"/>
  <c r="AN357" i="2"/>
  <c r="AX357" i="2"/>
  <c r="AN356" i="2"/>
  <c r="AX356" i="2"/>
  <c r="AN355" i="2"/>
  <c r="AX355" i="2"/>
  <c r="AN354" i="2"/>
  <c r="AX354" i="2"/>
  <c r="AN353" i="2"/>
  <c r="AX353" i="2"/>
  <c r="AN352" i="2"/>
  <c r="AX352" i="2"/>
  <c r="AN351" i="2"/>
  <c r="AX351" i="2"/>
  <c r="AN350" i="2"/>
  <c r="AX350" i="2"/>
  <c r="AN349" i="2"/>
  <c r="AX349" i="2"/>
  <c r="AN348" i="2"/>
  <c r="AX348" i="2"/>
  <c r="AN347" i="2"/>
  <c r="AX347" i="2"/>
  <c r="AN346" i="2"/>
  <c r="AX346" i="2"/>
  <c r="AN345" i="2"/>
  <c r="AX345" i="2"/>
  <c r="AN344" i="2"/>
  <c r="AX344" i="2"/>
  <c r="AN343" i="2"/>
  <c r="AX343" i="2"/>
  <c r="AN342" i="2"/>
  <c r="AX342" i="2"/>
  <c r="AN341" i="2"/>
  <c r="AX341" i="2"/>
  <c r="AN340" i="2"/>
  <c r="AX340" i="2"/>
  <c r="AN339" i="2"/>
  <c r="AX339" i="2"/>
  <c r="AN338" i="2"/>
  <c r="AX338" i="2"/>
  <c r="AN337" i="2"/>
  <c r="AX337" i="2"/>
  <c r="AN336" i="2"/>
  <c r="AX336" i="2"/>
  <c r="AN335" i="2"/>
  <c r="AX335" i="2"/>
  <c r="AN334" i="2"/>
  <c r="AX334" i="2"/>
  <c r="AC298" i="2"/>
  <c r="H298" i="2"/>
  <c r="K298" i="2" s="1"/>
  <c r="N298" i="2" s="1"/>
  <c r="Q298" i="2" s="1"/>
  <c r="AC294" i="2"/>
  <c r="AE294" i="2" s="1"/>
  <c r="H294" i="2"/>
  <c r="K294" i="2" s="1"/>
  <c r="N294" i="2" s="1"/>
  <c r="Q294" i="2" s="1"/>
  <c r="AN289" i="2"/>
  <c r="AX289" i="2"/>
  <c r="AN288" i="2"/>
  <c r="AX288" i="2"/>
  <c r="AN287" i="2"/>
  <c r="AX287" i="2"/>
  <c r="AN286" i="2"/>
  <c r="AX286" i="2"/>
  <c r="AN285" i="2"/>
  <c r="AX285" i="2"/>
  <c r="AN284" i="2"/>
  <c r="AX284" i="2"/>
  <c r="AN283" i="2"/>
  <c r="AX283" i="2"/>
  <c r="AN282" i="2"/>
  <c r="AX282" i="2"/>
  <c r="AN281" i="2"/>
  <c r="AX281" i="2"/>
  <c r="AN280" i="2"/>
  <c r="AX280" i="2"/>
  <c r="AN279" i="2"/>
  <c r="AX279" i="2"/>
  <c r="H271" i="2"/>
  <c r="K271" i="2" s="1"/>
  <c r="N271" i="2" s="1"/>
  <c r="Q271" i="2" s="1"/>
  <c r="H270" i="2"/>
  <c r="K270" i="2" s="1"/>
  <c r="N270" i="2" s="1"/>
  <c r="Q270" i="2" s="1"/>
  <c r="H269" i="2"/>
  <c r="K269" i="2" s="1"/>
  <c r="N269" i="2" s="1"/>
  <c r="Q269" i="2" s="1"/>
  <c r="H268" i="2"/>
  <c r="K268" i="2" s="1"/>
  <c r="N268" i="2" s="1"/>
  <c r="Q268" i="2" s="1"/>
  <c r="H267" i="2"/>
  <c r="K267" i="2" s="1"/>
  <c r="N267" i="2" s="1"/>
  <c r="Q267" i="2" s="1"/>
  <c r="H266" i="2"/>
  <c r="K266" i="2" s="1"/>
  <c r="N266" i="2" s="1"/>
  <c r="Q266" i="2" s="1"/>
  <c r="H265" i="2"/>
  <c r="K265" i="2" s="1"/>
  <c r="N265" i="2" s="1"/>
  <c r="Q265" i="2" s="1"/>
  <c r="H264" i="2"/>
  <c r="K264" i="2" s="1"/>
  <c r="N264" i="2" s="1"/>
  <c r="Q264" i="2" s="1"/>
  <c r="H263" i="2"/>
  <c r="K263" i="2" s="1"/>
  <c r="N263" i="2" s="1"/>
  <c r="Q263" i="2" s="1"/>
  <c r="H262" i="2"/>
  <c r="K262" i="2" s="1"/>
  <c r="N262" i="2" s="1"/>
  <c r="Q262" i="2" s="1"/>
  <c r="H261" i="2"/>
  <c r="K261" i="2" s="1"/>
  <c r="N261" i="2" s="1"/>
  <c r="Q261" i="2" s="1"/>
  <c r="H260" i="2"/>
  <c r="K260" i="2" s="1"/>
  <c r="N260" i="2" s="1"/>
  <c r="Q260" i="2" s="1"/>
  <c r="H259" i="2"/>
  <c r="K259" i="2" s="1"/>
  <c r="N259" i="2" s="1"/>
  <c r="Q259" i="2" s="1"/>
  <c r="H258" i="2"/>
  <c r="K258" i="2" s="1"/>
  <c r="N258" i="2" s="1"/>
  <c r="Q258" i="2" s="1"/>
  <c r="H257" i="2"/>
  <c r="K257" i="2" s="1"/>
  <c r="N257" i="2" s="1"/>
  <c r="Q257" i="2" s="1"/>
  <c r="H256" i="2"/>
  <c r="K256" i="2" s="1"/>
  <c r="N256" i="2" s="1"/>
  <c r="Q256" i="2" s="1"/>
  <c r="H255" i="2"/>
  <c r="K255" i="2" s="1"/>
  <c r="N255" i="2" s="1"/>
  <c r="Q255" i="2" s="1"/>
  <c r="H254" i="2"/>
  <c r="K254" i="2" s="1"/>
  <c r="N254" i="2" s="1"/>
  <c r="Q254" i="2" s="1"/>
  <c r="H253" i="2"/>
  <c r="K253" i="2" s="1"/>
  <c r="N253" i="2" s="1"/>
  <c r="Q253" i="2" s="1"/>
  <c r="H252" i="2"/>
  <c r="K252" i="2" s="1"/>
  <c r="N252" i="2" s="1"/>
  <c r="Q252" i="2" s="1"/>
  <c r="H251" i="2"/>
  <c r="K251" i="2" s="1"/>
  <c r="N251" i="2" s="1"/>
  <c r="Q251" i="2" s="1"/>
  <c r="H250" i="2"/>
  <c r="K250" i="2" s="1"/>
  <c r="N250" i="2" s="1"/>
  <c r="Q250" i="2" s="1"/>
  <c r="H249" i="2"/>
  <c r="K249" i="2" s="1"/>
  <c r="N249" i="2" s="1"/>
  <c r="Q249" i="2" s="1"/>
  <c r="H248" i="2"/>
  <c r="K248" i="2" s="1"/>
  <c r="N248" i="2" s="1"/>
  <c r="Q248" i="2" s="1"/>
  <c r="H247" i="2"/>
  <c r="K247" i="2" s="1"/>
  <c r="N247" i="2" s="1"/>
  <c r="Q247" i="2" s="1"/>
  <c r="DT90" i="2"/>
  <c r="AB108" i="2" s="1"/>
  <c r="Y480" i="2"/>
  <c r="AA480" i="2" s="1"/>
  <c r="Y478" i="2"/>
  <c r="AA478" i="2" s="1"/>
  <c r="Y476" i="2"/>
  <c r="AA476" i="2" s="1"/>
  <c r="Y474" i="2"/>
  <c r="AA474" i="2" s="1"/>
  <c r="Y472" i="2"/>
  <c r="AA472" i="2" s="1"/>
  <c r="Y470" i="2"/>
  <c r="AA470" i="2" s="1"/>
  <c r="Y468" i="2"/>
  <c r="AA468" i="2" s="1"/>
  <c r="Y466" i="2"/>
  <c r="AA466" i="2" s="1"/>
  <c r="Y464" i="2"/>
  <c r="AA464" i="2" s="1"/>
  <c r="Y462" i="2"/>
  <c r="AA462" i="2" s="1"/>
  <c r="Y460" i="2"/>
  <c r="AA460" i="2" s="1"/>
  <c r="Y458" i="2"/>
  <c r="AA458" i="2" s="1"/>
  <c r="Y456" i="2"/>
  <c r="AA456" i="2" s="1"/>
  <c r="Y454" i="2"/>
  <c r="AA454" i="2" s="1"/>
  <c r="Y452" i="2"/>
  <c r="AA452" i="2" s="1"/>
  <c r="Y450" i="2"/>
  <c r="AA450" i="2" s="1"/>
  <c r="Y448" i="2"/>
  <c r="AA448" i="2" s="1"/>
  <c r="Y446" i="2"/>
  <c r="AA446" i="2" s="1"/>
  <c r="Y444" i="2"/>
  <c r="AA444" i="2" s="1"/>
  <c r="Y442" i="2"/>
  <c r="AA442" i="2" s="1"/>
  <c r="Y440" i="2"/>
  <c r="AA440" i="2" s="1"/>
  <c r="Y438" i="2"/>
  <c r="AA438" i="2" s="1"/>
  <c r="Y436" i="2"/>
  <c r="AA436" i="2" s="1"/>
  <c r="Y434" i="2"/>
  <c r="AA434" i="2" s="1"/>
  <c r="Y432" i="2"/>
  <c r="AA432" i="2" s="1"/>
  <c r="Y430" i="2"/>
  <c r="AA430" i="2" s="1"/>
  <c r="H428" i="2"/>
  <c r="K428" i="2" s="1"/>
  <c r="N428" i="2" s="1"/>
  <c r="Q428" i="2" s="1"/>
  <c r="Y427" i="2"/>
  <c r="AA427" i="2" s="1"/>
  <c r="H424" i="2"/>
  <c r="K424" i="2" s="1"/>
  <c r="N424" i="2" s="1"/>
  <c r="Q424" i="2" s="1"/>
  <c r="Y423" i="2"/>
  <c r="AA423" i="2" s="1"/>
  <c r="H389" i="2"/>
  <c r="K389" i="2" s="1"/>
  <c r="N389" i="2" s="1"/>
  <c r="Q389" i="2" s="1"/>
  <c r="H385" i="2"/>
  <c r="K385" i="2" s="1"/>
  <c r="N385" i="2" s="1"/>
  <c r="Q385" i="2" s="1"/>
  <c r="H381" i="2"/>
  <c r="K381" i="2" s="1"/>
  <c r="N381" i="2" s="1"/>
  <c r="Q381" i="2" s="1"/>
  <c r="H377" i="2"/>
  <c r="K377" i="2" s="1"/>
  <c r="N377" i="2" s="1"/>
  <c r="Q377" i="2" s="1"/>
  <c r="H373" i="2"/>
  <c r="K373" i="2" s="1"/>
  <c r="N373" i="2" s="1"/>
  <c r="Q373" i="2" s="1"/>
  <c r="H333" i="2"/>
  <c r="K333" i="2" s="1"/>
  <c r="N333" i="2" s="1"/>
  <c r="Q333" i="2" s="1"/>
  <c r="H331" i="2"/>
  <c r="K331" i="2" s="1"/>
  <c r="N331" i="2" s="1"/>
  <c r="Q331" i="2" s="1"/>
  <c r="AN329" i="2"/>
  <c r="AX329" i="2"/>
  <c r="AN328" i="2"/>
  <c r="AX328" i="2"/>
  <c r="AN327" i="2"/>
  <c r="AX327" i="2"/>
  <c r="AN326" i="2"/>
  <c r="AX326" i="2"/>
  <c r="H320" i="2"/>
  <c r="K320" i="2" s="1"/>
  <c r="N320" i="2" s="1"/>
  <c r="Q320" i="2" s="1"/>
  <c r="H316" i="2"/>
  <c r="K316" i="2" s="1"/>
  <c r="N316" i="2" s="1"/>
  <c r="Q316" i="2" s="1"/>
  <c r="BH300" i="2"/>
  <c r="AN300" i="2"/>
  <c r="AC296" i="2"/>
  <c r="AY56" i="2" s="1"/>
  <c r="H296" i="2"/>
  <c r="K296" i="2" s="1"/>
  <c r="N296" i="2" s="1"/>
  <c r="Q296" i="2" s="1"/>
  <c r="Y41" i="2"/>
  <c r="Y50" i="2"/>
  <c r="AC297" i="2"/>
  <c r="AE297" i="2" s="1"/>
  <c r="H297" i="2"/>
  <c r="K297" i="2" s="1"/>
  <c r="N297" i="2" s="1"/>
  <c r="Q297" i="2" s="1"/>
  <c r="AC293" i="2"/>
  <c r="AE293" i="2" s="1"/>
  <c r="H293" i="2"/>
  <c r="K293" i="2" s="1"/>
  <c r="N293" i="2" s="1"/>
  <c r="Q293" i="2" s="1"/>
  <c r="AL181" i="2"/>
  <c r="BG136" i="2"/>
  <c r="BB123" i="2"/>
  <c r="AA93" i="2"/>
  <c r="AA66" i="2"/>
  <c r="H334" i="2"/>
  <c r="K334" i="2" s="1"/>
  <c r="N334" i="2" s="1"/>
  <c r="Q334" i="2" s="1"/>
  <c r="Y320" i="2"/>
  <c r="AA320" i="2" s="1"/>
  <c r="Y318" i="2"/>
  <c r="AA318" i="2" s="1"/>
  <c r="Y316" i="2"/>
  <c r="AA316" i="2" s="1"/>
  <c r="Y314" i="2"/>
  <c r="AA314" i="2" s="1"/>
  <c r="AN313" i="2"/>
  <c r="BH313" i="2"/>
  <c r="AC295" i="2"/>
  <c r="AX56" i="2" s="1"/>
  <c r="H295" i="2"/>
  <c r="K295" i="2" s="1"/>
  <c r="N295" i="2" s="1"/>
  <c r="Q295" i="2" s="1"/>
  <c r="H245" i="2"/>
  <c r="K245" i="2" s="1"/>
  <c r="N245" i="2" s="1"/>
  <c r="Q245" i="2" s="1"/>
  <c r="H235" i="2"/>
  <c r="K235" i="2" s="1"/>
  <c r="N235" i="2" s="1"/>
  <c r="Q235" i="2" s="1"/>
  <c r="AA120" i="2"/>
  <c r="AM123" i="2" s="1"/>
  <c r="AM124" i="2" s="1"/>
  <c r="BG82" i="2"/>
  <c r="AB77" i="2"/>
  <c r="AL182" i="2" s="1"/>
  <c r="BB69" i="2"/>
  <c r="BC69" i="2" s="1"/>
  <c r="BB60" i="2"/>
  <c r="AR60" i="2" s="1"/>
  <c r="Y321" i="2"/>
  <c r="AA321" i="2" s="1"/>
  <c r="Y319" i="2"/>
  <c r="AA319" i="2" s="1"/>
  <c r="Y317" i="2"/>
  <c r="AA317" i="2" s="1"/>
  <c r="Y315" i="2"/>
  <c r="AA315" i="2" s="1"/>
  <c r="H292" i="2"/>
  <c r="K292" i="2" s="1"/>
  <c r="N292" i="2" s="1"/>
  <c r="Q292" i="2" s="1"/>
  <c r="H291" i="2"/>
  <c r="K291" i="2" s="1"/>
  <c r="N291" i="2" s="1"/>
  <c r="Q291" i="2" s="1"/>
  <c r="AA147" i="2"/>
  <c r="AM150" i="2" s="1"/>
  <c r="AM151" i="2" s="1"/>
  <c r="AA138" i="2"/>
  <c r="AM141" i="2" s="1"/>
  <c r="AM142" i="2" s="1"/>
  <c r="BB105" i="2"/>
  <c r="AR105" i="2" s="1"/>
  <c r="BG100" i="2"/>
  <c r="AA75" i="2"/>
  <c r="AM78" i="2" s="1"/>
  <c r="AM79" i="2" s="1"/>
  <c r="BB42" i="2"/>
  <c r="BC42" i="2" s="1"/>
  <c r="L3" i="9" s="1"/>
  <c r="AA156" i="2"/>
  <c r="BB141" i="2"/>
  <c r="BG145" i="2"/>
  <c r="AA129" i="2"/>
  <c r="AA111" i="2"/>
  <c r="AA102" i="2"/>
  <c r="BB78" i="2"/>
  <c r="BC78" i="2" s="1"/>
  <c r="BS74" i="2"/>
  <c r="AE416" i="2"/>
  <c r="BR74" i="2"/>
  <c r="AE415" i="2"/>
  <c r="BQ74" i="2"/>
  <c r="AE414" i="2"/>
  <c r="BP74" i="2"/>
  <c r="AE413" i="2"/>
  <c r="BO74" i="2"/>
  <c r="AE412" i="2"/>
  <c r="BN74" i="2"/>
  <c r="AE411" i="2"/>
  <c r="BM74" i="2"/>
  <c r="AE410" i="2"/>
  <c r="BL74" i="2"/>
  <c r="AE409" i="2"/>
  <c r="BK74" i="2"/>
  <c r="AE408" i="2"/>
  <c r="BJ74" i="2"/>
  <c r="AE407" i="2"/>
  <c r="BI74" i="2"/>
  <c r="AE406" i="2"/>
  <c r="BH74" i="2"/>
  <c r="AE405" i="2"/>
  <c r="BG74" i="2"/>
  <c r="AE404" i="2"/>
  <c r="BF74" i="2"/>
  <c r="AE403" i="2"/>
  <c r="BE74" i="2"/>
  <c r="AE402" i="2"/>
  <c r="BD74" i="2"/>
  <c r="AE401" i="2"/>
  <c r="BC74" i="2"/>
  <c r="AE400" i="2"/>
  <c r="BB74" i="2"/>
  <c r="AE399" i="2"/>
  <c r="BA74" i="2"/>
  <c r="AE398" i="2"/>
  <c r="AZ74" i="2"/>
  <c r="AE397" i="2"/>
  <c r="AY74" i="2"/>
  <c r="AE396" i="2"/>
  <c r="AX74" i="2"/>
  <c r="AE395" i="2"/>
  <c r="AE581" i="2"/>
  <c r="AB110" i="2"/>
  <c r="AE573" i="2"/>
  <c r="BX101" i="2"/>
  <c r="AE571" i="2"/>
  <c r="AE569" i="2"/>
  <c r="BR101" i="2"/>
  <c r="AE565" i="2"/>
  <c r="BP101" i="2"/>
  <c r="AE563" i="2"/>
  <c r="BN101" i="2"/>
  <c r="AE561" i="2"/>
  <c r="BJ101" i="2"/>
  <c r="AE557" i="2"/>
  <c r="BH101" i="2"/>
  <c r="AE555" i="2"/>
  <c r="AG83" i="2"/>
  <c r="AE428" i="2"/>
  <c r="AE83" i="2"/>
  <c r="AC83" i="2"/>
  <c r="AE424" i="2"/>
  <c r="AW74" i="2"/>
  <c r="AE394" i="2"/>
  <c r="BN56" i="2"/>
  <c r="BM56" i="2"/>
  <c r="AE310" i="2"/>
  <c r="AE308" i="2"/>
  <c r="BJ56" i="2"/>
  <c r="AE307" i="2"/>
  <c r="AE306" i="2"/>
  <c r="AU56" i="2"/>
  <c r="AE292" i="2"/>
  <c r="AT56" i="2"/>
  <c r="AE291" i="2"/>
  <c r="AD51" i="17"/>
  <c r="AD47" i="17"/>
  <c r="AD39" i="17"/>
  <c r="AD9" i="17"/>
  <c r="AD55" i="16"/>
  <c r="AD51" i="16"/>
  <c r="AD38" i="16"/>
  <c r="AD34" i="16"/>
  <c r="AD30" i="16"/>
  <c r="AD25" i="16"/>
  <c r="AD55" i="15"/>
  <c r="AD35" i="15"/>
  <c r="AD31" i="15"/>
  <c r="AD24" i="15"/>
  <c r="AD20" i="15"/>
  <c r="AD16" i="15"/>
  <c r="AD54" i="14"/>
  <c r="AD41" i="14"/>
  <c r="AD32" i="14"/>
  <c r="AD18" i="14"/>
  <c r="AD10" i="14"/>
  <c r="AD57" i="13"/>
  <c r="AD51" i="13"/>
  <c r="AD46" i="12"/>
  <c r="AD56" i="11"/>
  <c r="AD44" i="11"/>
  <c r="AD36" i="11"/>
  <c r="AD32" i="11"/>
  <c r="AD26" i="11"/>
  <c r="AD22" i="11"/>
  <c r="AD14" i="11"/>
  <c r="AD51" i="10"/>
  <c r="AD47" i="10"/>
  <c r="AD43" i="10"/>
  <c r="AD35" i="10"/>
  <c r="AD31" i="10"/>
  <c r="AD58" i="17"/>
  <c r="AD56" i="17"/>
  <c r="AD53" i="17"/>
  <c r="AD49" i="17"/>
  <c r="AD45" i="17"/>
  <c r="AD41" i="17"/>
  <c r="AD37" i="17"/>
  <c r="AD32" i="17"/>
  <c r="AD26" i="17"/>
  <c r="AD22" i="17"/>
  <c r="AD18" i="17"/>
  <c r="AD14" i="17"/>
  <c r="AD10" i="17"/>
  <c r="AD57" i="16"/>
  <c r="AD53" i="16"/>
  <c r="AD49" i="16"/>
  <c r="AD45" i="16"/>
  <c r="AD40" i="16"/>
  <c r="AD36" i="16"/>
  <c r="AD32" i="16"/>
  <c r="AD26" i="16"/>
  <c r="AD22" i="16"/>
  <c r="AD18" i="16"/>
  <c r="AD14" i="16"/>
  <c r="AD10" i="16"/>
  <c r="AD57" i="15"/>
  <c r="AD53" i="15"/>
  <c r="AD49" i="15"/>
  <c r="AD45" i="15"/>
  <c r="AD41" i="15"/>
  <c r="AD37" i="15"/>
  <c r="AD33" i="15"/>
  <c r="AD29" i="15"/>
  <c r="AD56" i="14"/>
  <c r="AD51" i="14"/>
  <c r="AD47" i="14"/>
  <c r="AD43" i="14"/>
  <c r="AD39" i="14"/>
  <c r="AD34" i="14"/>
  <c r="AD30" i="14"/>
  <c r="AD54" i="13"/>
  <c r="AD49" i="13"/>
  <c r="AD45" i="13"/>
  <c r="AD41" i="13"/>
  <c r="AD37" i="13"/>
  <c r="AD33" i="13"/>
  <c r="AD26" i="13"/>
  <c r="AD22" i="13"/>
  <c r="AD18" i="13"/>
  <c r="AD14" i="13"/>
  <c r="AD10" i="13"/>
  <c r="AD57" i="12"/>
  <c r="AD52" i="12"/>
  <c r="AD48" i="12"/>
  <c r="AD44" i="12"/>
  <c r="AD40" i="12"/>
  <c r="AD36" i="12"/>
  <c r="AD31" i="12"/>
  <c r="AD28" i="12"/>
  <c r="AD24" i="12"/>
  <c r="AD20" i="12"/>
  <c r="AD16" i="12"/>
  <c r="AD12" i="12"/>
  <c r="AD58" i="11"/>
  <c r="AD54" i="11"/>
  <c r="AD50" i="11"/>
  <c r="AD46" i="11"/>
  <c r="AD42" i="11"/>
  <c r="AD38" i="11"/>
  <c r="AD34" i="11"/>
  <c r="AD30" i="11"/>
  <c r="AD57" i="10"/>
  <c r="AD53" i="10"/>
  <c r="AD49" i="10"/>
  <c r="AD45" i="10"/>
  <c r="AD41" i="10"/>
  <c r="AD37" i="10"/>
  <c r="AD33" i="10"/>
  <c r="AD29" i="10"/>
  <c r="AD56" i="23"/>
  <c r="AD52" i="23"/>
  <c r="AD48" i="23"/>
  <c r="AD44" i="23"/>
  <c r="AD40" i="23"/>
  <c r="AD36" i="23"/>
  <c r="AD32" i="23"/>
  <c r="AD26" i="23"/>
  <c r="AD22" i="23"/>
  <c r="AD18" i="23"/>
  <c r="AD57" i="22"/>
  <c r="AD53" i="22"/>
  <c r="AD49" i="22"/>
  <c r="AD45" i="22"/>
  <c r="AD41" i="22"/>
  <c r="AD37" i="22"/>
  <c r="AD33" i="22"/>
  <c r="AD29" i="22"/>
  <c r="AD56" i="21"/>
  <c r="AD52" i="21"/>
  <c r="AD48" i="21"/>
  <c r="AD44" i="21"/>
  <c r="AD40" i="21"/>
  <c r="AD21" i="21"/>
  <c r="AD15" i="21"/>
  <c r="AD23" i="20"/>
  <c r="AD17" i="20"/>
  <c r="AD21" i="19"/>
  <c r="AD23" i="18"/>
  <c r="AD17" i="18"/>
  <c r="Y700" i="2"/>
  <c r="AA700" i="2" s="1"/>
  <c r="Y693" i="2"/>
  <c r="AA693" i="2" s="1"/>
  <c r="Y691" i="2"/>
  <c r="AA691" i="2" s="1"/>
  <c r="Y689" i="2"/>
  <c r="AA689" i="2" s="1"/>
  <c r="Y687" i="2"/>
  <c r="AA687" i="2" s="1"/>
  <c r="Y685" i="2"/>
  <c r="AA685" i="2" s="1"/>
  <c r="Y683" i="2"/>
  <c r="AA683" i="2" s="1"/>
  <c r="Y681" i="2"/>
  <c r="AA681" i="2" s="1"/>
  <c r="Y679" i="2"/>
  <c r="AA679" i="2" s="1"/>
  <c r="Y677" i="2"/>
  <c r="AA677" i="2" s="1"/>
  <c r="Y675" i="2"/>
  <c r="AA675" i="2" s="1"/>
  <c r="Y673" i="2"/>
  <c r="AA673" i="2" s="1"/>
  <c r="Y671" i="2"/>
  <c r="AA671" i="2" s="1"/>
  <c r="Y669" i="2"/>
  <c r="AA669" i="2" s="1"/>
  <c r="Y667" i="2"/>
  <c r="AA667" i="2" s="1"/>
  <c r="Y665" i="2"/>
  <c r="AA665" i="2" s="1"/>
  <c r="Y663" i="2"/>
  <c r="AA663" i="2" s="1"/>
  <c r="Y661" i="2"/>
  <c r="AA661" i="2" s="1"/>
  <c r="Y659" i="2"/>
  <c r="AA659" i="2" s="1"/>
  <c r="Y657" i="2"/>
  <c r="AA657" i="2" s="1"/>
  <c r="Y655" i="2"/>
  <c r="AA655" i="2" s="1"/>
  <c r="Y653" i="2"/>
  <c r="AA653" i="2" s="1"/>
  <c r="Y651" i="2"/>
  <c r="AA651" i="2" s="1"/>
  <c r="Y649" i="2"/>
  <c r="AA649" i="2" s="1"/>
  <c r="Y647" i="2"/>
  <c r="AA647" i="2" s="1"/>
  <c r="Y645" i="2"/>
  <c r="AA645" i="2" s="1"/>
  <c r="Y643" i="2"/>
  <c r="AA643" i="2" s="1"/>
  <c r="Y641" i="2"/>
  <c r="AA641" i="2" s="1"/>
  <c r="Y639" i="2"/>
  <c r="AA639" i="2" s="1"/>
  <c r="Y637" i="2"/>
  <c r="AA637" i="2" s="1"/>
  <c r="Y635" i="2"/>
  <c r="AA635" i="2" s="1"/>
  <c r="Y633" i="2"/>
  <c r="AA633" i="2" s="1"/>
  <c r="Y631" i="2"/>
  <c r="AA631" i="2" s="1"/>
  <c r="Y629" i="2"/>
  <c r="AA629" i="2" s="1"/>
  <c r="Y627" i="2"/>
  <c r="AA627" i="2" s="1"/>
  <c r="Y625" i="2"/>
  <c r="AA625" i="2" s="1"/>
  <c r="Y623" i="2"/>
  <c r="AA623" i="2" s="1"/>
  <c r="Y621" i="2"/>
  <c r="AA621" i="2" s="1"/>
  <c r="Y619" i="2"/>
  <c r="AA619" i="2" s="1"/>
  <c r="Y617" i="2"/>
  <c r="AA617" i="2" s="1"/>
  <c r="Y615" i="2"/>
  <c r="AA615" i="2" s="1"/>
  <c r="Y613" i="2"/>
  <c r="AA613" i="2" s="1"/>
  <c r="Y611" i="2"/>
  <c r="AA611" i="2" s="1"/>
  <c r="Y609" i="2"/>
  <c r="AA609" i="2" s="1"/>
  <c r="Y607" i="2"/>
  <c r="AA607" i="2" s="1"/>
  <c r="Y605" i="2"/>
  <c r="AA605" i="2" s="1"/>
  <c r="Y603" i="2"/>
  <c r="AA603" i="2" s="1"/>
  <c r="Y601" i="2"/>
  <c r="AA601" i="2" s="1"/>
  <c r="Y599" i="2"/>
  <c r="AA599" i="2" s="1"/>
  <c r="Y597" i="2"/>
  <c r="AA597" i="2" s="1"/>
  <c r="Y595" i="2"/>
  <c r="AA595" i="2" s="1"/>
  <c r="Y593" i="2"/>
  <c r="AA593" i="2" s="1"/>
  <c r="Y591" i="2"/>
  <c r="AA591" i="2" s="1"/>
  <c r="Y589" i="2"/>
  <c r="AA589" i="2" s="1"/>
  <c r="Y587" i="2"/>
  <c r="AA587" i="2" s="1"/>
  <c r="Y585" i="2"/>
  <c r="AA585" i="2" s="1"/>
  <c r="Y583" i="2"/>
  <c r="AA583" i="2" s="1"/>
  <c r="Y581" i="2"/>
  <c r="AA581" i="2" s="1"/>
  <c r="BH580" i="2"/>
  <c r="Y579" i="2"/>
  <c r="AA579" i="2" s="1"/>
  <c r="BH578" i="2"/>
  <c r="AE578" i="2"/>
  <c r="Y577" i="2"/>
  <c r="AA577" i="2" s="1"/>
  <c r="BH576" i="2"/>
  <c r="Y575" i="2"/>
  <c r="AA575" i="2" s="1"/>
  <c r="BH574" i="2"/>
  <c r="Y573" i="2"/>
  <c r="AA573" i="2" s="1"/>
  <c r="BH572" i="2"/>
  <c r="Y571" i="2"/>
  <c r="AA571" i="2" s="1"/>
  <c r="BH570" i="2"/>
  <c r="AE570" i="2"/>
  <c r="Y569" i="2"/>
  <c r="AA569" i="2" s="1"/>
  <c r="BH568" i="2"/>
  <c r="Y567" i="2"/>
  <c r="AA567" i="2" s="1"/>
  <c r="BH566" i="2"/>
  <c r="AE566" i="2"/>
  <c r="Y565" i="2"/>
  <c r="AA565" i="2" s="1"/>
  <c r="BH564" i="2"/>
  <c r="AE564" i="2"/>
  <c r="Y563" i="2"/>
  <c r="AA563" i="2" s="1"/>
  <c r="BH562" i="2"/>
  <c r="Y561" i="2"/>
  <c r="AA561" i="2" s="1"/>
  <c r="BH560" i="2"/>
  <c r="AE560" i="2"/>
  <c r="Y559" i="2"/>
  <c r="AA559" i="2" s="1"/>
  <c r="BH558" i="2"/>
  <c r="AE558" i="2"/>
  <c r="Y557" i="2"/>
  <c r="AA557" i="2" s="1"/>
  <c r="BH556" i="2"/>
  <c r="Y555" i="2"/>
  <c r="AA555" i="2" s="1"/>
  <c r="BH554" i="2"/>
  <c r="AE554" i="2"/>
  <c r="Y428" i="2"/>
  <c r="AA428" i="2" s="1"/>
  <c r="BH427" i="2"/>
  <c r="Y426" i="2"/>
  <c r="AA426" i="2" s="1"/>
  <c r="BH425" i="2"/>
  <c r="Y424" i="2"/>
  <c r="AA424" i="2" s="1"/>
  <c r="BH423" i="2"/>
  <c r="AE423" i="2"/>
  <c r="Y422" i="2"/>
  <c r="AA422" i="2" s="1"/>
  <c r="BH421" i="2"/>
  <c r="Y421" i="2"/>
  <c r="AA421" i="2" s="1"/>
  <c r="BH420" i="2"/>
  <c r="AE420" i="2"/>
  <c r="Y420" i="2"/>
  <c r="AA420" i="2" s="1"/>
  <c r="BH419" i="2"/>
  <c r="Y419" i="2"/>
  <c r="AA419" i="2" s="1"/>
  <c r="BH418" i="2"/>
  <c r="Y418" i="2"/>
  <c r="AA418" i="2" s="1"/>
  <c r="BH417" i="2"/>
  <c r="Y417" i="2"/>
  <c r="AA417" i="2" s="1"/>
  <c r="BH416" i="2"/>
  <c r="AN415" i="2"/>
  <c r="BH415" i="2"/>
  <c r="AN414" i="2"/>
  <c r="BH414" i="2"/>
  <c r="AN413" i="2"/>
  <c r="BH413" i="2"/>
  <c r="AN412" i="2"/>
  <c r="BH412" i="2"/>
  <c r="AN411" i="2"/>
  <c r="BH411" i="2"/>
  <c r="AN410" i="2"/>
  <c r="BH410" i="2"/>
  <c r="AN409" i="2"/>
  <c r="BH409" i="2"/>
  <c r="AN408" i="2"/>
  <c r="BH408" i="2"/>
  <c r="AN407" i="2"/>
  <c r="BH407" i="2"/>
  <c r="AN406" i="2"/>
  <c r="BH406" i="2"/>
  <c r="AN405" i="2"/>
  <c r="BH405" i="2"/>
  <c r="AN404" i="2"/>
  <c r="BH404" i="2"/>
  <c r="AN403" i="2"/>
  <c r="BH403" i="2"/>
  <c r="AN402" i="2"/>
  <c r="BH402" i="2"/>
  <c r="AN401" i="2"/>
  <c r="BH401" i="2"/>
  <c r="AN400" i="2"/>
  <c r="BH400" i="2"/>
  <c r="AN399" i="2"/>
  <c r="BH399" i="2"/>
  <c r="AN398" i="2"/>
  <c r="BH398" i="2"/>
  <c r="AN397" i="2"/>
  <c r="BH397" i="2"/>
  <c r="AN396" i="2"/>
  <c r="BH396" i="2"/>
  <c r="AN395" i="2"/>
  <c r="BH395" i="2"/>
  <c r="AN394" i="2"/>
  <c r="BH394" i="2"/>
  <c r="AD55" i="17"/>
  <c r="AD43" i="17"/>
  <c r="AD42" i="16"/>
  <c r="AD47" i="15"/>
  <c r="AD43" i="15"/>
  <c r="AD39" i="15"/>
  <c r="AD58" i="14"/>
  <c r="AD49" i="14"/>
  <c r="AD45" i="14"/>
  <c r="AD47" i="13"/>
  <c r="AD43" i="13"/>
  <c r="AD39" i="13"/>
  <c r="AD35" i="13"/>
  <c r="AD42" i="12"/>
  <c r="AD38" i="12"/>
  <c r="AD52" i="11"/>
  <c r="AD48" i="11"/>
  <c r="AD40" i="11"/>
  <c r="AD55" i="10"/>
  <c r="AD39" i="10"/>
  <c r="AD28" i="10"/>
  <c r="AD24" i="10"/>
  <c r="AD58" i="23"/>
  <c r="AD54" i="23"/>
  <c r="AD50" i="23"/>
  <c r="AD46" i="23"/>
  <c r="AD42" i="23"/>
  <c r="AD38" i="23"/>
  <c r="AD34" i="23"/>
  <c r="AD30" i="23"/>
  <c r="AD55" i="22"/>
  <c r="AD51" i="22"/>
  <c r="AD47" i="22"/>
  <c r="AD43" i="22"/>
  <c r="AD39" i="22"/>
  <c r="AD35" i="22"/>
  <c r="AD31" i="22"/>
  <c r="AD28" i="22"/>
  <c r="AD24" i="22"/>
  <c r="AD20" i="22"/>
  <c r="AD16" i="22"/>
  <c r="AD58" i="21"/>
  <c r="AD54" i="21"/>
  <c r="AD50" i="21"/>
  <c r="AD46" i="21"/>
  <c r="AD42" i="21"/>
  <c r="AD38" i="21"/>
  <c r="AD23" i="21"/>
  <c r="AD13" i="21"/>
  <c r="AD25" i="20"/>
  <c r="AD15" i="20"/>
  <c r="AD9" i="20"/>
  <c r="AD23" i="19"/>
  <c r="AD25" i="18"/>
  <c r="AD15" i="18"/>
  <c r="AD9" i="18"/>
  <c r="BD56" i="2"/>
  <c r="AE301" i="2"/>
  <c r="Y416" i="2"/>
  <c r="AA416" i="2" s="1"/>
  <c r="Y415" i="2"/>
  <c r="AA415" i="2" s="1"/>
  <c r="Y414" i="2"/>
  <c r="AA414" i="2" s="1"/>
  <c r="Y413" i="2"/>
  <c r="AA413" i="2" s="1"/>
  <c r="Y412" i="2"/>
  <c r="AA412" i="2" s="1"/>
  <c r="Y411" i="2"/>
  <c r="AA411" i="2" s="1"/>
  <c r="Y410" i="2"/>
  <c r="AA410" i="2" s="1"/>
  <c r="Y409" i="2"/>
  <c r="AA409" i="2" s="1"/>
  <c r="Y408" i="2"/>
  <c r="AA408" i="2" s="1"/>
  <c r="Y407" i="2"/>
  <c r="AA407" i="2" s="1"/>
  <c r="Y406" i="2"/>
  <c r="AA406" i="2" s="1"/>
  <c r="Y405" i="2"/>
  <c r="AA405" i="2" s="1"/>
  <c r="Y404" i="2"/>
  <c r="AA404" i="2" s="1"/>
  <c r="Y403" i="2"/>
  <c r="AA403" i="2" s="1"/>
  <c r="Y402" i="2"/>
  <c r="AA402" i="2" s="1"/>
  <c r="Y401" i="2"/>
  <c r="AA401" i="2" s="1"/>
  <c r="Y400" i="2"/>
  <c r="AA400" i="2" s="1"/>
  <c r="Y399" i="2"/>
  <c r="AA399" i="2" s="1"/>
  <c r="Y398" i="2"/>
  <c r="AA398" i="2" s="1"/>
  <c r="Y397" i="2"/>
  <c r="AA397" i="2" s="1"/>
  <c r="Y396" i="2"/>
  <c r="AA396" i="2" s="1"/>
  <c r="Y395" i="2"/>
  <c r="AA395" i="2" s="1"/>
  <c r="Y394" i="2"/>
  <c r="AA394" i="2" s="1"/>
  <c r="BH393" i="2"/>
  <c r="AE393" i="2"/>
  <c r="Y393" i="2"/>
  <c r="AA393" i="2" s="1"/>
  <c r="BH392" i="2"/>
  <c r="AE392" i="2"/>
  <c r="Y392" i="2"/>
  <c r="AA392" i="2" s="1"/>
  <c r="BH391" i="2"/>
  <c r="AE391" i="2"/>
  <c r="Y391" i="2"/>
  <c r="AA391" i="2" s="1"/>
  <c r="BH390" i="2"/>
  <c r="AE390" i="2"/>
  <c r="Y390" i="2"/>
  <c r="AA390" i="2" s="1"/>
  <c r="BH389" i="2"/>
  <c r="AE389" i="2"/>
  <c r="Y389" i="2"/>
  <c r="AA389" i="2" s="1"/>
  <c r="BH388" i="2"/>
  <c r="AE388" i="2"/>
  <c r="Y388" i="2"/>
  <c r="AA388" i="2" s="1"/>
  <c r="BH387" i="2"/>
  <c r="AE387" i="2"/>
  <c r="Y387" i="2"/>
  <c r="AA387" i="2" s="1"/>
  <c r="BH386" i="2"/>
  <c r="AE386" i="2"/>
  <c r="Y386" i="2"/>
  <c r="AA386" i="2" s="1"/>
  <c r="BH385" i="2"/>
  <c r="AE385" i="2"/>
  <c r="Y385" i="2"/>
  <c r="AA385" i="2" s="1"/>
  <c r="BH384" i="2"/>
  <c r="AE384" i="2"/>
  <c r="Y384" i="2"/>
  <c r="AA384" i="2" s="1"/>
  <c r="BH383" i="2"/>
  <c r="AE383" i="2"/>
  <c r="Y383" i="2"/>
  <c r="AA383" i="2" s="1"/>
  <c r="BH382" i="2"/>
  <c r="AE382" i="2"/>
  <c r="Y382" i="2"/>
  <c r="AA382" i="2" s="1"/>
  <c r="BH381" i="2"/>
  <c r="AE381" i="2"/>
  <c r="Y381" i="2"/>
  <c r="AA381" i="2" s="1"/>
  <c r="BH380" i="2"/>
  <c r="AE380" i="2"/>
  <c r="Y380" i="2"/>
  <c r="AA380" i="2" s="1"/>
  <c r="BH379" i="2"/>
  <c r="AE379" i="2"/>
  <c r="Y379" i="2"/>
  <c r="AA379" i="2" s="1"/>
  <c r="BH378" i="2"/>
  <c r="AE378" i="2"/>
  <c r="Y378" i="2"/>
  <c r="AA378" i="2" s="1"/>
  <c r="BH377" i="2"/>
  <c r="AE377" i="2"/>
  <c r="Y377" i="2"/>
  <c r="AA377" i="2" s="1"/>
  <c r="BH376" i="2"/>
  <c r="Y376" i="2"/>
  <c r="AA376" i="2" s="1"/>
  <c r="BH375" i="2"/>
  <c r="Y375" i="2"/>
  <c r="AA375" i="2" s="1"/>
  <c r="BH374" i="2"/>
  <c r="AE374" i="2"/>
  <c r="Y374" i="2"/>
  <c r="AA374" i="2" s="1"/>
  <c r="BH373" i="2"/>
  <c r="AE373" i="2"/>
  <c r="Y373" i="2"/>
  <c r="AA373" i="2" s="1"/>
  <c r="BH372" i="2"/>
  <c r="AE372" i="2"/>
  <c r="Y372" i="2"/>
  <c r="AA372" i="2" s="1"/>
  <c r="BH371" i="2"/>
  <c r="AE371" i="2"/>
  <c r="Y371" i="2"/>
  <c r="AA371" i="2" s="1"/>
  <c r="BH370" i="2"/>
  <c r="AE370" i="2"/>
  <c r="Y370" i="2"/>
  <c r="AA370" i="2" s="1"/>
  <c r="BH369" i="2"/>
  <c r="AE369" i="2"/>
  <c r="Y369" i="2"/>
  <c r="AA369" i="2" s="1"/>
  <c r="BH368" i="2"/>
  <c r="AE368" i="2"/>
  <c r="Y368" i="2"/>
  <c r="AA368" i="2" s="1"/>
  <c r="BH367" i="2"/>
  <c r="AE367" i="2"/>
  <c r="Y367" i="2"/>
  <c r="AA367" i="2" s="1"/>
  <c r="BH366" i="2"/>
  <c r="AE366" i="2"/>
  <c r="Y366" i="2"/>
  <c r="AA366" i="2" s="1"/>
  <c r="BH365" i="2"/>
  <c r="AE365" i="2"/>
  <c r="Y365" i="2"/>
  <c r="AA365" i="2" s="1"/>
  <c r="BH364" i="2"/>
  <c r="AE364" i="2"/>
  <c r="Y364" i="2"/>
  <c r="AA364" i="2" s="1"/>
  <c r="BH363" i="2"/>
  <c r="AE363" i="2"/>
  <c r="Y363" i="2"/>
  <c r="AA363" i="2" s="1"/>
  <c r="BH362" i="2"/>
  <c r="AE362" i="2"/>
  <c r="Y362" i="2"/>
  <c r="AA362" i="2" s="1"/>
  <c r="BH361" i="2"/>
  <c r="AE361" i="2"/>
  <c r="Y361" i="2"/>
  <c r="AA361" i="2" s="1"/>
  <c r="BH360" i="2"/>
  <c r="AE360" i="2"/>
  <c r="Y360" i="2"/>
  <c r="AA360" i="2" s="1"/>
  <c r="BH359" i="2"/>
  <c r="AE359" i="2"/>
  <c r="Y359" i="2"/>
  <c r="AA359" i="2" s="1"/>
  <c r="BH358" i="2"/>
  <c r="AE358" i="2"/>
  <c r="Y358" i="2"/>
  <c r="AA358" i="2" s="1"/>
  <c r="BH357" i="2"/>
  <c r="AE357" i="2"/>
  <c r="Y357" i="2"/>
  <c r="AA357" i="2" s="1"/>
  <c r="BH356" i="2"/>
  <c r="AE356" i="2"/>
  <c r="Y356" i="2"/>
  <c r="AA356" i="2" s="1"/>
  <c r="BH355" i="2"/>
  <c r="AE355" i="2"/>
  <c r="Y355" i="2"/>
  <c r="AA355" i="2" s="1"/>
  <c r="BH354" i="2"/>
  <c r="AE354" i="2"/>
  <c r="Y354" i="2"/>
  <c r="AA354" i="2" s="1"/>
  <c r="BH353" i="2"/>
  <c r="AE353" i="2"/>
  <c r="Y353" i="2"/>
  <c r="AA353" i="2" s="1"/>
  <c r="BH352" i="2"/>
  <c r="AE352" i="2"/>
  <c r="Y352" i="2"/>
  <c r="AA352" i="2" s="1"/>
  <c r="BH351" i="2"/>
  <c r="AE351" i="2"/>
  <c r="Y351" i="2"/>
  <c r="AA351" i="2" s="1"/>
  <c r="BH350" i="2"/>
  <c r="AE350" i="2"/>
  <c r="Y350" i="2"/>
  <c r="AA350" i="2" s="1"/>
  <c r="BH349" i="2"/>
  <c r="AE349" i="2"/>
  <c r="Y349" i="2"/>
  <c r="AA349" i="2" s="1"/>
  <c r="BH348" i="2"/>
  <c r="AE348" i="2"/>
  <c r="Y348" i="2"/>
  <c r="AA348" i="2" s="1"/>
  <c r="BH347" i="2"/>
  <c r="AE347" i="2"/>
  <c r="Y347" i="2"/>
  <c r="AA347" i="2" s="1"/>
  <c r="BH346" i="2"/>
  <c r="AE346" i="2"/>
  <c r="Y346" i="2"/>
  <c r="AA346" i="2" s="1"/>
  <c r="BH345" i="2"/>
  <c r="AE345" i="2"/>
  <c r="Y345" i="2"/>
  <c r="AA345" i="2" s="1"/>
  <c r="BH344" i="2"/>
  <c r="AE344" i="2"/>
  <c r="Y344" i="2"/>
  <c r="AA344" i="2" s="1"/>
  <c r="BH343" i="2"/>
  <c r="AE343" i="2"/>
  <c r="Y343" i="2"/>
  <c r="AA343" i="2" s="1"/>
  <c r="BH342" i="2"/>
  <c r="AE342" i="2"/>
  <c r="Y342" i="2"/>
  <c r="AA342" i="2" s="1"/>
  <c r="BH341" i="2"/>
  <c r="AE341" i="2"/>
  <c r="Y341" i="2"/>
  <c r="AA341" i="2" s="1"/>
  <c r="BH340" i="2"/>
  <c r="AE340" i="2"/>
  <c r="Y340" i="2"/>
  <c r="AA340" i="2" s="1"/>
  <c r="BH339" i="2"/>
  <c r="AE339" i="2"/>
  <c r="Y339" i="2"/>
  <c r="AA339" i="2" s="1"/>
  <c r="BH338" i="2"/>
  <c r="AE338" i="2"/>
  <c r="Y338" i="2"/>
  <c r="AA338" i="2" s="1"/>
  <c r="BH337" i="2"/>
  <c r="AE337" i="2"/>
  <c r="Y337" i="2"/>
  <c r="AA337" i="2" s="1"/>
  <c r="BH336" i="2"/>
  <c r="Y336" i="2"/>
  <c r="AA336" i="2" s="1"/>
  <c r="BH335" i="2"/>
  <c r="AE335" i="2"/>
  <c r="Y335" i="2"/>
  <c r="AA335" i="2" s="1"/>
  <c r="BH334" i="2"/>
  <c r="AE334" i="2"/>
  <c r="Y334" i="2"/>
  <c r="AA334" i="2" s="1"/>
  <c r="AE333" i="2"/>
  <c r="Y333" i="2"/>
  <c r="AA333" i="2" s="1"/>
  <c r="Y331" i="2"/>
  <c r="AA331" i="2" s="1"/>
  <c r="Y329" i="2"/>
  <c r="AA329" i="2" s="1"/>
  <c r="AE327" i="2"/>
  <c r="Y327" i="2"/>
  <c r="AA327" i="2" s="1"/>
  <c r="AE325" i="2"/>
  <c r="Y325" i="2"/>
  <c r="AA325" i="2" s="1"/>
  <c r="BH323" i="2"/>
  <c r="Y323" i="2"/>
  <c r="AA323" i="2" s="1"/>
  <c r="BH321" i="2"/>
  <c r="AX313" i="2"/>
  <c r="AN312" i="2"/>
  <c r="BH312" i="2"/>
  <c r="AN311" i="2"/>
  <c r="BH311" i="2"/>
  <c r="AN310" i="2"/>
  <c r="BH310" i="2"/>
  <c r="AN309" i="2"/>
  <c r="BH309" i="2"/>
  <c r="AN308" i="2"/>
  <c r="BH308" i="2"/>
  <c r="AN307" i="2"/>
  <c r="BH307" i="2"/>
  <c r="AN306" i="2"/>
  <c r="BH306" i="2"/>
  <c r="AN305" i="2"/>
  <c r="BH305" i="2"/>
  <c r="AN304" i="2"/>
  <c r="BH304" i="2"/>
  <c r="AN303" i="2"/>
  <c r="BH303" i="2"/>
  <c r="AN301" i="2"/>
  <c r="BH301" i="2"/>
  <c r="AN299" i="2"/>
  <c r="BH299" i="2"/>
  <c r="AN297" i="2"/>
  <c r="BH297" i="2"/>
  <c r="AN296" i="2"/>
  <c r="BH296" i="2"/>
  <c r="AN295" i="2"/>
  <c r="BH295" i="2"/>
  <c r="AN294" i="2"/>
  <c r="BH294" i="2"/>
  <c r="AN293" i="2"/>
  <c r="BH293" i="2"/>
  <c r="AN292" i="2"/>
  <c r="BH292" i="2"/>
  <c r="AN291" i="2"/>
  <c r="BH291" i="2"/>
  <c r="AN290" i="2"/>
  <c r="BH290" i="2"/>
  <c r="Y313" i="2"/>
  <c r="AA313" i="2" s="1"/>
  <c r="Y312" i="2"/>
  <c r="AA312" i="2" s="1"/>
  <c r="Y311" i="2"/>
  <c r="AA311" i="2" s="1"/>
  <c r="Y310" i="2"/>
  <c r="AA310" i="2" s="1"/>
  <c r="Y309" i="2"/>
  <c r="AA309" i="2" s="1"/>
  <c r="Y308" i="2"/>
  <c r="AA308" i="2" s="1"/>
  <c r="Y307" i="2"/>
  <c r="AA307" i="2" s="1"/>
  <c r="Y306" i="2"/>
  <c r="AA306" i="2" s="1"/>
  <c r="Y305" i="2"/>
  <c r="AA305" i="2" s="1"/>
  <c r="Y304" i="2"/>
  <c r="AA304" i="2" s="1"/>
  <c r="Y302" i="2"/>
  <c r="AA302" i="2" s="1"/>
  <c r="Y300" i="2"/>
  <c r="AA300" i="2" s="1"/>
  <c r="Y298" i="2"/>
  <c r="AA298" i="2" s="1"/>
  <c r="Y297" i="2"/>
  <c r="AA297" i="2" s="1"/>
  <c r="Y296" i="2"/>
  <c r="AA296" i="2" s="1"/>
  <c r="Y295" i="2"/>
  <c r="AA295" i="2" s="1"/>
  <c r="Y294" i="2"/>
  <c r="AA294" i="2" s="1"/>
  <c r="Y293" i="2"/>
  <c r="AA293" i="2" s="1"/>
  <c r="Y292" i="2"/>
  <c r="AA292" i="2" s="1"/>
  <c r="Y291" i="2"/>
  <c r="AA291" i="2" s="1"/>
  <c r="Y290" i="2"/>
  <c r="AA290" i="2" s="1"/>
  <c r="BH289" i="2"/>
  <c r="AE289" i="2"/>
  <c r="Y289" i="2"/>
  <c r="AA289" i="2" s="1"/>
  <c r="BH288" i="2"/>
  <c r="AE288" i="2"/>
  <c r="Y288" i="2"/>
  <c r="AA288" i="2" s="1"/>
  <c r="BH287" i="2"/>
  <c r="Y287" i="2"/>
  <c r="AA287" i="2" s="1"/>
  <c r="BH286" i="2"/>
  <c r="AE286" i="2"/>
  <c r="Y286" i="2"/>
  <c r="AA286" i="2" s="1"/>
  <c r="BH285" i="2"/>
  <c r="AE285" i="2"/>
  <c r="Y285" i="2"/>
  <c r="AA285" i="2" s="1"/>
  <c r="Y284" i="2"/>
  <c r="AA284" i="2" s="1"/>
  <c r="Y283" i="2"/>
  <c r="AA283" i="2" s="1"/>
  <c r="Y282" i="2"/>
  <c r="AA282" i="2" s="1"/>
  <c r="AE280" i="2"/>
  <c r="Y280" i="2"/>
  <c r="AA280" i="2" s="1"/>
  <c r="Y246" i="2"/>
  <c r="AA246" i="2" s="1"/>
  <c r="BH245" i="2"/>
  <c r="AE245" i="2"/>
  <c r="Y244" i="2"/>
  <c r="AA244" i="2" s="1"/>
  <c r="BH243" i="2"/>
  <c r="Y242" i="2"/>
  <c r="AA242" i="2" s="1"/>
  <c r="Y240" i="2"/>
  <c r="AA240" i="2" s="1"/>
  <c r="Y238" i="2"/>
  <c r="AA238" i="2" s="1"/>
  <c r="Y236" i="2"/>
  <c r="AA236" i="2" s="1"/>
  <c r="Y234" i="2"/>
  <c r="AA234" i="2" s="1"/>
  <c r="Y232" i="2"/>
  <c r="AA232" i="2" s="1"/>
  <c r="AE230" i="2"/>
  <c r="Y230" i="2"/>
  <c r="AA230" i="2" s="1"/>
  <c r="BH229" i="2"/>
  <c r="Y228" i="2"/>
  <c r="AA228" i="2" s="1"/>
  <c r="Y227" i="2"/>
  <c r="AA227" i="2" s="1"/>
  <c r="Y226" i="2"/>
  <c r="AA226" i="2" s="1"/>
  <c r="BH224" i="2"/>
  <c r="AX222" i="2"/>
  <c r="AH219" i="2"/>
  <c r="AG218" i="2"/>
  <c r="AF191" i="2" s="1"/>
  <c r="BG55" i="2"/>
  <c r="DZ90" i="2"/>
  <c r="AB126" i="2" s="1"/>
  <c r="BG46" i="2"/>
  <c r="AB60" i="10"/>
  <c r="G61" i="10" s="1"/>
  <c r="BB51" i="2"/>
  <c r="BC51" i="2" s="1"/>
  <c r="Y822" i="2"/>
  <c r="AA822" i="2" s="1"/>
  <c r="AE821" i="2"/>
  <c r="Y821" i="2"/>
  <c r="AA821" i="2" s="1"/>
  <c r="BG64" i="2"/>
  <c r="AB60" i="11"/>
  <c r="AA61" i="11" s="1"/>
  <c r="AE321" i="2"/>
  <c r="H322" i="2"/>
  <c r="K322" i="2" s="1"/>
  <c r="N322" i="2" s="1"/>
  <c r="Q322" i="2" s="1"/>
  <c r="H223" i="2"/>
  <c r="K223" i="2" s="1"/>
  <c r="N223" i="2" s="1"/>
  <c r="Q223" i="2" s="1"/>
  <c r="BH222" i="2"/>
  <c r="AB60" i="9"/>
  <c r="L61" i="9" s="1"/>
  <c r="H222" i="2"/>
  <c r="K222" i="2" s="1"/>
  <c r="N222" i="2" s="1"/>
  <c r="Q222" i="2" s="1"/>
  <c r="AN6" i="2"/>
  <c r="AA36" i="2"/>
  <c r="AN787" i="2"/>
  <c r="BH787" i="2"/>
  <c r="AN786" i="2"/>
  <c r="BH786" i="2"/>
  <c r="AN785" i="2"/>
  <c r="BH785" i="2"/>
  <c r="AN784" i="2"/>
  <c r="BH784" i="2"/>
  <c r="AN783" i="2"/>
  <c r="BH783" i="2"/>
  <c r="AN782" i="2"/>
  <c r="BH782" i="2"/>
  <c r="AN781" i="2"/>
  <c r="BH781" i="2"/>
  <c r="AN780" i="2"/>
  <c r="BH780" i="2"/>
  <c r="AN777" i="2"/>
  <c r="AN774" i="2"/>
  <c r="AN773" i="2"/>
  <c r="AN771" i="2"/>
  <c r="BH771" i="2"/>
  <c r="AN770" i="2"/>
  <c r="BH770" i="2"/>
  <c r="AN769" i="2"/>
  <c r="BH769" i="2"/>
  <c r="AN768" i="2"/>
  <c r="BH768" i="2"/>
  <c r="AN767" i="2"/>
  <c r="BH767" i="2"/>
  <c r="AN766" i="2"/>
  <c r="BH766" i="2"/>
  <c r="AN765" i="2"/>
  <c r="BH765" i="2"/>
  <c r="AN764" i="2"/>
  <c r="BH764" i="2"/>
  <c r="AN763" i="2"/>
  <c r="BH763" i="2"/>
  <c r="AN762" i="2"/>
  <c r="BH762" i="2"/>
  <c r="AN761" i="2"/>
  <c r="BH761" i="2"/>
  <c r="AN760" i="2"/>
  <c r="BH760" i="2"/>
  <c r="AN759" i="2"/>
  <c r="BH759" i="2"/>
  <c r="AN758" i="2"/>
  <c r="BH758" i="2"/>
  <c r="AN757" i="2"/>
  <c r="BH757" i="2"/>
  <c r="AN756" i="2"/>
  <c r="BH756" i="2"/>
  <c r="AN755" i="2"/>
  <c r="BH755" i="2"/>
  <c r="AN754" i="2"/>
  <c r="BH754" i="2"/>
  <c r="AN753" i="2"/>
  <c r="BH753" i="2"/>
  <c r="AN752" i="2"/>
  <c r="BH752" i="2"/>
  <c r="AN751" i="2"/>
  <c r="BH751" i="2"/>
  <c r="AN750" i="2"/>
  <c r="BH750" i="2"/>
  <c r="AN749" i="2"/>
  <c r="BH749" i="2"/>
  <c r="AN748" i="2"/>
  <c r="BH748" i="2"/>
  <c r="AN747" i="2"/>
  <c r="BH747" i="2"/>
  <c r="AN746" i="2"/>
  <c r="BH746" i="2"/>
  <c r="N745" i="2"/>
  <c r="Q745" i="2" s="1"/>
  <c r="Y745" i="2"/>
  <c r="AA745" i="2" s="1"/>
  <c r="N741" i="2"/>
  <c r="Q741" i="2" s="1"/>
  <c r="Y741" i="2"/>
  <c r="AA741" i="2" s="1"/>
  <c r="N737" i="2"/>
  <c r="Q737" i="2" s="1"/>
  <c r="Y737" i="2"/>
  <c r="AA737" i="2" s="1"/>
  <c r="N733" i="2"/>
  <c r="Q733" i="2" s="1"/>
  <c r="Y733" i="2"/>
  <c r="AA733" i="2" s="1"/>
  <c r="N729" i="2"/>
  <c r="Q729" i="2" s="1"/>
  <c r="N721" i="2"/>
  <c r="Q721" i="2" s="1"/>
  <c r="Y721" i="2"/>
  <c r="AA721" i="2" s="1"/>
  <c r="N717" i="2"/>
  <c r="Q717" i="2" s="1"/>
  <c r="Y717" i="2"/>
  <c r="AA717" i="2" s="1"/>
  <c r="N713" i="2"/>
  <c r="Q713" i="2" s="1"/>
  <c r="Y713" i="2"/>
  <c r="AA713" i="2" s="1"/>
  <c r="N709" i="2"/>
  <c r="Q709" i="2" s="1"/>
  <c r="Y709" i="2"/>
  <c r="AA709" i="2" s="1"/>
  <c r="N705" i="2"/>
  <c r="Q705" i="2" s="1"/>
  <c r="Y705" i="2"/>
  <c r="AA705" i="2" s="1"/>
  <c r="AC703" i="2"/>
  <c r="AE703" i="2" s="1"/>
  <c r="N701" i="2"/>
  <c r="Q701" i="2" s="1"/>
  <c r="AC701" i="2"/>
  <c r="N699" i="2"/>
  <c r="Q699" i="2" s="1"/>
  <c r="AC699" i="2"/>
  <c r="AE699" i="2" s="1"/>
  <c r="N697" i="2"/>
  <c r="Q697" i="2" s="1"/>
  <c r="AC697" i="2"/>
  <c r="AE697" i="2" s="1"/>
  <c r="N695" i="2"/>
  <c r="Q695" i="2" s="1"/>
  <c r="AC695" i="2"/>
  <c r="AE695" i="2" s="1"/>
  <c r="AE56" i="2"/>
  <c r="BX47" i="2"/>
  <c r="AE271" i="2"/>
  <c r="BW47" i="2"/>
  <c r="AE270" i="2"/>
  <c r="BV47" i="2"/>
  <c r="AE269" i="2"/>
  <c r="BU47" i="2"/>
  <c r="AE268" i="2"/>
  <c r="BT47" i="2"/>
  <c r="AE267" i="2"/>
  <c r="BS47" i="2"/>
  <c r="AE266" i="2"/>
  <c r="BR47" i="2"/>
  <c r="AE265" i="2"/>
  <c r="BQ47" i="2"/>
  <c r="AE264" i="2"/>
  <c r="BP47" i="2"/>
  <c r="AE263" i="2"/>
  <c r="BO47" i="2"/>
  <c r="AE262" i="2"/>
  <c r="BN47" i="2"/>
  <c r="AE261" i="2"/>
  <c r="BM47" i="2"/>
  <c r="AE260" i="2"/>
  <c r="BL47" i="2"/>
  <c r="AE259" i="2"/>
  <c r="BK47" i="2"/>
  <c r="AE258" i="2"/>
  <c r="BJ47" i="2"/>
  <c r="AE257" i="2"/>
  <c r="BI47" i="2"/>
  <c r="AE256" i="2"/>
  <c r="BH47" i="2"/>
  <c r="AE255" i="2"/>
  <c r="BG47" i="2"/>
  <c r="AE254" i="2"/>
  <c r="BF47" i="2"/>
  <c r="AE253" i="2"/>
  <c r="BE47" i="2"/>
  <c r="AE252" i="2"/>
  <c r="BD47" i="2"/>
  <c r="AE251" i="2"/>
  <c r="BC47" i="2"/>
  <c r="AE250" i="2"/>
  <c r="BB47" i="2"/>
  <c r="AE249" i="2"/>
  <c r="BA47" i="2"/>
  <c r="AE248" i="2"/>
  <c r="AZ47" i="2"/>
  <c r="AE247" i="2"/>
  <c r="AD25" i="17"/>
  <c r="AD21" i="17"/>
  <c r="AD17" i="17"/>
  <c r="AD13" i="17"/>
  <c r="AD21" i="16"/>
  <c r="AD17" i="16"/>
  <c r="AD34" i="17"/>
  <c r="AD27" i="17"/>
  <c r="AD23" i="17"/>
  <c r="AD19" i="17"/>
  <c r="AD15" i="17"/>
  <c r="AD11" i="17"/>
  <c r="AD44" i="16"/>
  <c r="AD27" i="16"/>
  <c r="AD23" i="16"/>
  <c r="AD19" i="16"/>
  <c r="AD15" i="16"/>
  <c r="AD11" i="16"/>
  <c r="AD25" i="15"/>
  <c r="AD21" i="15"/>
  <c r="AD17" i="15"/>
  <c r="AD13" i="15"/>
  <c r="AD9" i="15"/>
  <c r="AD53" i="14"/>
  <c r="AD38" i="14"/>
  <c r="AD27" i="14"/>
  <c r="AD23" i="14"/>
  <c r="AD19" i="14"/>
  <c r="AD15" i="14"/>
  <c r="AD11" i="14"/>
  <c r="AD53" i="13"/>
  <c r="AD30" i="13"/>
  <c r="AD27" i="13"/>
  <c r="AD23" i="13"/>
  <c r="AD19" i="13"/>
  <c r="AD15" i="13"/>
  <c r="AD11" i="13"/>
  <c r="AD54" i="12"/>
  <c r="AD33" i="12"/>
  <c r="AD25" i="12"/>
  <c r="AD21" i="12"/>
  <c r="AD17" i="12"/>
  <c r="AD13" i="12"/>
  <c r="AD9" i="12"/>
  <c r="AD27" i="11"/>
  <c r="AD23" i="11"/>
  <c r="AD19" i="11"/>
  <c r="AD25" i="10"/>
  <c r="AD17" i="10"/>
  <c r="AD27" i="23"/>
  <c r="AD23" i="23"/>
  <c r="AD25" i="22"/>
  <c r="AD21" i="22"/>
  <c r="AD17" i="22"/>
  <c r="H8" i="7"/>
  <c r="E8" i="7"/>
  <c r="E7" i="7" s="1"/>
  <c r="AM146" i="2"/>
  <c r="AE783" i="2"/>
  <c r="AA146" i="2"/>
  <c r="BW137" i="2"/>
  <c r="BS137" i="2"/>
  <c r="BI137" i="2"/>
  <c r="AE755" i="2"/>
  <c r="AN745" i="2"/>
  <c r="BH745" i="2"/>
  <c r="N743" i="2"/>
  <c r="Q743" i="2" s="1"/>
  <c r="Y743" i="2"/>
  <c r="AA743" i="2" s="1"/>
  <c r="N739" i="2"/>
  <c r="Q739" i="2" s="1"/>
  <c r="Y739" i="2"/>
  <c r="AA739" i="2" s="1"/>
  <c r="N735" i="2"/>
  <c r="Q735" i="2" s="1"/>
  <c r="Y735" i="2"/>
  <c r="AA735" i="2" s="1"/>
  <c r="Y731" i="2"/>
  <c r="AA731" i="2" s="1"/>
  <c r="Y723" i="2"/>
  <c r="AA723" i="2" s="1"/>
  <c r="N719" i="2"/>
  <c r="Q719" i="2" s="1"/>
  <c r="Y719" i="2"/>
  <c r="AA719" i="2" s="1"/>
  <c r="N715" i="2"/>
  <c r="Q715" i="2" s="1"/>
  <c r="Y715" i="2"/>
  <c r="AA715" i="2" s="1"/>
  <c r="N711" i="2"/>
  <c r="Q711" i="2" s="1"/>
  <c r="Y711" i="2"/>
  <c r="AA711" i="2" s="1"/>
  <c r="N707" i="2"/>
  <c r="Q707" i="2" s="1"/>
  <c r="Y707" i="2"/>
  <c r="AA707" i="2" s="1"/>
  <c r="Y704" i="2"/>
  <c r="AA704" i="2" s="1"/>
  <c r="AC702" i="2"/>
  <c r="BE128" i="2" s="1"/>
  <c r="N700" i="2"/>
  <c r="Q700" i="2" s="1"/>
  <c r="AC700" i="2"/>
  <c r="BC128" i="2" s="1"/>
  <c r="N698" i="2"/>
  <c r="Q698" i="2" s="1"/>
  <c r="AC698" i="2"/>
  <c r="BA128" i="2" s="1"/>
  <c r="AC696" i="2"/>
  <c r="AY128" i="2" s="1"/>
  <c r="AN692" i="2"/>
  <c r="AX692" i="2"/>
  <c r="AN690" i="2"/>
  <c r="AX690" i="2"/>
  <c r="AN688" i="2"/>
  <c r="AX688" i="2"/>
  <c r="AN686" i="2"/>
  <c r="AX686" i="2"/>
  <c r="AN684" i="2"/>
  <c r="AX684" i="2"/>
  <c r="AN682" i="2"/>
  <c r="AX682" i="2"/>
  <c r="AN680" i="2"/>
  <c r="AX680" i="2"/>
  <c r="AN678" i="2"/>
  <c r="AX678" i="2"/>
  <c r="AN676" i="2"/>
  <c r="AX676" i="2"/>
  <c r="AN674" i="2"/>
  <c r="AX674" i="2"/>
  <c r="AN672" i="2"/>
  <c r="AX672" i="2"/>
  <c r="AN670" i="2"/>
  <c r="AX670" i="2"/>
  <c r="AN668" i="2"/>
  <c r="AX668" i="2"/>
  <c r="AN666" i="2"/>
  <c r="AX666" i="2"/>
  <c r="AN664" i="2"/>
  <c r="AX664" i="2"/>
  <c r="AN662" i="2"/>
  <c r="AX662" i="2"/>
  <c r="AN660" i="2"/>
  <c r="AX660" i="2"/>
  <c r="AN658" i="2"/>
  <c r="AX658" i="2"/>
  <c r="AN656" i="2"/>
  <c r="AX656" i="2"/>
  <c r="AN654" i="2"/>
  <c r="AX654" i="2"/>
  <c r="AN652" i="2"/>
  <c r="AX652" i="2"/>
  <c r="AN650" i="2"/>
  <c r="AX650" i="2"/>
  <c r="AN648" i="2"/>
  <c r="AX648" i="2"/>
  <c r="AN646" i="2"/>
  <c r="AX646" i="2"/>
  <c r="AN644" i="2"/>
  <c r="AX644" i="2"/>
  <c r="AN642" i="2"/>
  <c r="AX642" i="2"/>
  <c r="AN640" i="2"/>
  <c r="AX640" i="2"/>
  <c r="AN638" i="2"/>
  <c r="AX638" i="2"/>
  <c r="AD13" i="16"/>
  <c r="AD9" i="16"/>
  <c r="AD27" i="15"/>
  <c r="AD23" i="15"/>
  <c r="AD19" i="15"/>
  <c r="AD15" i="15"/>
  <c r="AD11" i="15"/>
  <c r="AD25" i="14"/>
  <c r="AD21" i="14"/>
  <c r="AD17" i="14"/>
  <c r="AD13" i="14"/>
  <c r="AD9" i="14"/>
  <c r="AD25" i="13"/>
  <c r="AD21" i="13"/>
  <c r="AD17" i="13"/>
  <c r="AD13" i="13"/>
  <c r="AD9" i="13"/>
  <c r="AD27" i="12"/>
  <c r="AD23" i="12"/>
  <c r="AD19" i="12"/>
  <c r="AD15" i="12"/>
  <c r="AD11" i="12"/>
  <c r="AD25" i="11"/>
  <c r="AD21" i="11"/>
  <c r="AD13" i="11"/>
  <c r="AD27" i="10"/>
  <c r="AD23" i="10"/>
  <c r="AD19" i="10"/>
  <c r="AD25" i="23"/>
  <c r="AD21" i="23"/>
  <c r="AD27" i="22"/>
  <c r="AD23" i="22"/>
  <c r="AD19" i="22"/>
  <c r="AU47" i="2"/>
  <c r="AQ47" i="2"/>
  <c r="AM47" i="2"/>
  <c r="Y787" i="2"/>
  <c r="AA787" i="2" s="1"/>
  <c r="Y786" i="2"/>
  <c r="AA786" i="2" s="1"/>
  <c r="Y785" i="2"/>
  <c r="AA785" i="2" s="1"/>
  <c r="Y784" i="2"/>
  <c r="AA784" i="2" s="1"/>
  <c r="Y783" i="2"/>
  <c r="AA783" i="2" s="1"/>
  <c r="Y782" i="2"/>
  <c r="AA782" i="2" s="1"/>
  <c r="Y781" i="2"/>
  <c r="AA781" i="2" s="1"/>
  <c r="Y780" i="2"/>
  <c r="AA780" i="2" s="1"/>
  <c r="Y778" i="2"/>
  <c r="AA778" i="2" s="1"/>
  <c r="Y776" i="2"/>
  <c r="AA776" i="2" s="1"/>
  <c r="Y774" i="2"/>
  <c r="AA774" i="2" s="1"/>
  <c r="Y772" i="2"/>
  <c r="AA772" i="2" s="1"/>
  <c r="Y771" i="2"/>
  <c r="AA771" i="2" s="1"/>
  <c r="Y770" i="2"/>
  <c r="AA770" i="2" s="1"/>
  <c r="Y769" i="2"/>
  <c r="AA769" i="2" s="1"/>
  <c r="Y768" i="2"/>
  <c r="AA768" i="2" s="1"/>
  <c r="Y767" i="2"/>
  <c r="AA767" i="2" s="1"/>
  <c r="Y766" i="2"/>
  <c r="AA766" i="2" s="1"/>
  <c r="Y765" i="2"/>
  <c r="AA765" i="2" s="1"/>
  <c r="Y764" i="2"/>
  <c r="AA764" i="2" s="1"/>
  <c r="Y763" i="2"/>
  <c r="AA763" i="2" s="1"/>
  <c r="Y762" i="2"/>
  <c r="AA762" i="2" s="1"/>
  <c r="Y761" i="2"/>
  <c r="AA761" i="2" s="1"/>
  <c r="Y760" i="2"/>
  <c r="AA760" i="2" s="1"/>
  <c r="Y759" i="2"/>
  <c r="AA759" i="2" s="1"/>
  <c r="Y758" i="2"/>
  <c r="AA758" i="2" s="1"/>
  <c r="Y757" i="2"/>
  <c r="AA757" i="2" s="1"/>
  <c r="Y756" i="2"/>
  <c r="AA756" i="2" s="1"/>
  <c r="Y755" i="2"/>
  <c r="AA755" i="2" s="1"/>
  <c r="Y754" i="2"/>
  <c r="AA754" i="2" s="1"/>
  <c r="Y753" i="2"/>
  <c r="AA753" i="2" s="1"/>
  <c r="Y752" i="2"/>
  <c r="AA752" i="2" s="1"/>
  <c r="Y751" i="2"/>
  <c r="AA751" i="2" s="1"/>
  <c r="Y750" i="2"/>
  <c r="AA750" i="2" s="1"/>
  <c r="Y749" i="2"/>
  <c r="AA749" i="2" s="1"/>
  <c r="Y748" i="2"/>
  <c r="AA748" i="2" s="1"/>
  <c r="Y747" i="2"/>
  <c r="AA747" i="2" s="1"/>
  <c r="Y746" i="2"/>
  <c r="AA746" i="2" s="1"/>
  <c r="N742" i="2"/>
  <c r="Q742" i="2" s="1"/>
  <c r="N740" i="2"/>
  <c r="Q740" i="2" s="1"/>
  <c r="N734" i="2"/>
  <c r="Q734" i="2" s="1"/>
  <c r="N732" i="2"/>
  <c r="Q732" i="2" s="1"/>
  <c r="N726" i="2"/>
  <c r="Q726" i="2" s="1"/>
  <c r="N724" i="2"/>
  <c r="Q724" i="2" s="1"/>
  <c r="N720" i="2"/>
  <c r="Q720" i="2" s="1"/>
  <c r="N718" i="2"/>
  <c r="Q718" i="2" s="1"/>
  <c r="N716" i="2"/>
  <c r="Q716" i="2" s="1"/>
  <c r="N714" i="2"/>
  <c r="Q714" i="2" s="1"/>
  <c r="N712" i="2"/>
  <c r="Q712" i="2" s="1"/>
  <c r="N710" i="2"/>
  <c r="Q710" i="2" s="1"/>
  <c r="N708" i="2"/>
  <c r="Q708" i="2" s="1"/>
  <c r="AX636" i="2"/>
  <c r="AX634" i="2"/>
  <c r="AX632" i="2"/>
  <c r="AX630" i="2"/>
  <c r="AX628" i="2"/>
  <c r="AX626" i="2"/>
  <c r="AX622" i="2"/>
  <c r="AX620" i="2"/>
  <c r="AX618" i="2"/>
  <c r="AX616" i="2"/>
  <c r="AX614" i="2"/>
  <c r="AX612" i="2"/>
  <c r="AX610" i="2"/>
  <c r="AX608" i="2"/>
  <c r="AX606" i="2"/>
  <c r="AX604" i="2"/>
  <c r="AX602" i="2"/>
  <c r="AX600" i="2"/>
  <c r="AX598" i="2"/>
  <c r="AX596" i="2"/>
  <c r="AX594" i="2"/>
  <c r="AX592" i="2"/>
  <c r="AX590" i="2"/>
  <c r="AX588" i="2"/>
  <c r="AX586" i="2"/>
  <c r="AX584" i="2"/>
  <c r="AX582" i="2"/>
  <c r="AN278" i="2"/>
  <c r="AN277" i="2"/>
  <c r="AN276" i="2"/>
  <c r="AN275" i="2"/>
  <c r="AN273" i="2"/>
  <c r="AN271" i="2"/>
  <c r="BH271" i="2"/>
  <c r="AN270" i="2"/>
  <c r="BH270" i="2"/>
  <c r="AN269" i="2"/>
  <c r="BH269" i="2"/>
  <c r="AN268" i="2"/>
  <c r="BH268" i="2"/>
  <c r="AN267" i="2"/>
  <c r="BH267" i="2"/>
  <c r="AN266" i="2"/>
  <c r="BH266" i="2"/>
  <c r="AN265" i="2"/>
  <c r="BH265" i="2"/>
  <c r="AN264" i="2"/>
  <c r="BH264" i="2"/>
  <c r="AN263" i="2"/>
  <c r="BH263" i="2"/>
  <c r="AN262" i="2"/>
  <c r="BH262" i="2"/>
  <c r="AN261" i="2"/>
  <c r="BH261" i="2"/>
  <c r="AN260" i="2"/>
  <c r="BH260" i="2"/>
  <c r="AN259" i="2"/>
  <c r="BH259" i="2"/>
  <c r="AN258" i="2"/>
  <c r="BH258" i="2"/>
  <c r="AN257" i="2"/>
  <c r="BH257" i="2"/>
  <c r="AN256" i="2"/>
  <c r="BH256" i="2"/>
  <c r="AN255" i="2"/>
  <c r="BH255" i="2"/>
  <c r="AN254" i="2"/>
  <c r="BH254" i="2"/>
  <c r="AN253" i="2"/>
  <c r="BH253" i="2"/>
  <c r="AN252" i="2"/>
  <c r="BH252" i="2"/>
  <c r="AN251" i="2"/>
  <c r="BH251" i="2"/>
  <c r="AN250" i="2"/>
  <c r="BH250" i="2"/>
  <c r="AN249" i="2"/>
  <c r="BH249" i="2"/>
  <c r="AN248" i="2"/>
  <c r="BH248" i="2"/>
  <c r="AN247" i="2"/>
  <c r="BH247" i="2"/>
  <c r="AN246" i="2"/>
  <c r="BH246" i="2"/>
  <c r="AN244" i="2"/>
  <c r="BH244" i="2"/>
  <c r="AN242" i="2"/>
  <c r="BH242" i="2"/>
  <c r="AN240" i="2"/>
  <c r="AN238" i="2"/>
  <c r="AN236" i="2"/>
  <c r="BH236" i="2"/>
  <c r="AZ4" i="2"/>
  <c r="AI11" i="2" s="1"/>
  <c r="AJ11" i="2" s="1"/>
  <c r="D40" i="2"/>
  <c r="CS40" i="2" s="1"/>
  <c r="Y278" i="2"/>
  <c r="AA278" i="2" s="1"/>
  <c r="Y276" i="2"/>
  <c r="AA276" i="2" s="1"/>
  <c r="Y274" i="2"/>
  <c r="AA274" i="2" s="1"/>
  <c r="Y271" i="2"/>
  <c r="AA271" i="2" s="1"/>
  <c r="Y270" i="2"/>
  <c r="AA270" i="2" s="1"/>
  <c r="Y269" i="2"/>
  <c r="AA269" i="2" s="1"/>
  <c r="Y268" i="2"/>
  <c r="AA268" i="2" s="1"/>
  <c r="Y267" i="2"/>
  <c r="AA267" i="2" s="1"/>
  <c r="Y266" i="2"/>
  <c r="AA266" i="2" s="1"/>
  <c r="Y265" i="2"/>
  <c r="AA265" i="2" s="1"/>
  <c r="Y264" i="2"/>
  <c r="AA264" i="2" s="1"/>
  <c r="Y263" i="2"/>
  <c r="AA263" i="2" s="1"/>
  <c r="Y262" i="2"/>
  <c r="AA262" i="2" s="1"/>
  <c r="Y261" i="2"/>
  <c r="AA261" i="2" s="1"/>
  <c r="Y260" i="2"/>
  <c r="AA260" i="2" s="1"/>
  <c r="Y259" i="2"/>
  <c r="AA259" i="2" s="1"/>
  <c r="Y258" i="2"/>
  <c r="AA258" i="2" s="1"/>
  <c r="Y257" i="2"/>
  <c r="AA257" i="2" s="1"/>
  <c r="Y256" i="2"/>
  <c r="AA256" i="2" s="1"/>
  <c r="Y255" i="2"/>
  <c r="AA255" i="2" s="1"/>
  <c r="Y254" i="2"/>
  <c r="AA254" i="2" s="1"/>
  <c r="Y253" i="2"/>
  <c r="AA253" i="2" s="1"/>
  <c r="Y252" i="2"/>
  <c r="AA252" i="2" s="1"/>
  <c r="Y251" i="2"/>
  <c r="AA251" i="2" s="1"/>
  <c r="Y250" i="2"/>
  <c r="AA250" i="2" s="1"/>
  <c r="Y249" i="2"/>
  <c r="AA249" i="2" s="1"/>
  <c r="Y248" i="2"/>
  <c r="AA248" i="2" s="1"/>
  <c r="Y247" i="2"/>
  <c r="AA247" i="2" s="1"/>
  <c r="Y245" i="2"/>
  <c r="AA245" i="2" s="1"/>
  <c r="Y243" i="2"/>
  <c r="AA243" i="2" s="1"/>
  <c r="Y239" i="2"/>
  <c r="AA239" i="2" s="1"/>
  <c r="Y237" i="2"/>
  <c r="AA237" i="2" s="1"/>
  <c r="Y235" i="2"/>
  <c r="AA235" i="2" s="1"/>
  <c r="CQ166" i="2"/>
  <c r="BH22" i="2" s="1"/>
  <c r="BB160" i="2"/>
  <c r="BC160" i="2" s="1"/>
  <c r="CQ157" i="2"/>
  <c r="BG22" i="2" s="1"/>
  <c r="CQ148" i="2"/>
  <c r="BF22" i="2" s="1"/>
  <c r="BB142" i="2"/>
  <c r="BC142" i="2" s="1"/>
  <c r="BB133" i="2"/>
  <c r="BC133" i="2" s="1"/>
  <c r="CQ121" i="2"/>
  <c r="BH21" i="2" s="1"/>
  <c r="BB115" i="2"/>
  <c r="BC115" i="2" s="1"/>
  <c r="CQ94" i="2"/>
  <c r="BE21" i="2" s="1"/>
  <c r="BB97" i="2"/>
  <c r="BC97" i="2" s="1"/>
  <c r="CQ85" i="2"/>
  <c r="BD21" i="2" s="1"/>
  <c r="CQ67" i="2"/>
  <c r="BG20" i="2" s="1"/>
  <c r="BB70" i="2"/>
  <c r="BC70" i="2" s="1"/>
  <c r="CQ58" i="2"/>
  <c r="BF20" i="2" s="1"/>
  <c r="BB61" i="2"/>
  <c r="BC61" i="2" s="1"/>
  <c r="CQ49" i="2"/>
  <c r="BE20" i="2" s="1"/>
  <c r="BB52" i="2"/>
  <c r="BC52" i="2" s="1"/>
  <c r="BB43" i="2"/>
  <c r="BC43" i="2" s="1"/>
  <c r="G7" i="7" s="1"/>
  <c r="AT6" i="2"/>
  <c r="BG172" i="2"/>
  <c r="BB169" i="2"/>
  <c r="BC169" i="2" s="1"/>
  <c r="BG154" i="2"/>
  <c r="BB151" i="2"/>
  <c r="BC151" i="2" s="1"/>
  <c r="CQ130" i="2"/>
  <c r="BD22" i="2" s="1"/>
  <c r="BG127" i="2"/>
  <c r="BB124" i="2"/>
  <c r="BC124" i="2" s="1"/>
  <c r="CQ112" i="2"/>
  <c r="BG21" i="2" s="1"/>
  <c r="CQ40" i="2"/>
  <c r="BD20" i="2" s="1"/>
  <c r="AA61" i="17"/>
  <c r="G61" i="14"/>
  <c r="V61" i="14"/>
  <c r="C61" i="16"/>
  <c r="Q61" i="16"/>
  <c r="D61" i="16"/>
  <c r="L61" i="16"/>
  <c r="V61" i="16"/>
  <c r="G61" i="16"/>
  <c r="AA61" i="16"/>
  <c r="G61" i="15"/>
  <c r="D61" i="15"/>
  <c r="L61" i="15"/>
  <c r="V61" i="15"/>
  <c r="C61" i="15"/>
  <c r="Q61" i="15"/>
  <c r="AA61" i="15"/>
  <c r="C61" i="12"/>
  <c r="G61" i="12"/>
  <c r="Q61" i="12"/>
  <c r="D61" i="12"/>
  <c r="L61" i="12"/>
  <c r="V61" i="12"/>
  <c r="G61" i="21"/>
  <c r="Q61" i="18"/>
  <c r="AD36" i="21"/>
  <c r="AD34" i="21"/>
  <c r="AD32" i="21"/>
  <c r="AD30" i="21"/>
  <c r="AD28" i="21"/>
  <c r="AD24" i="21"/>
  <c r="AD20" i="21"/>
  <c r="AD12" i="21"/>
  <c r="AD57" i="20"/>
  <c r="AD55" i="20"/>
  <c r="AD53" i="20"/>
  <c r="AD51" i="20"/>
  <c r="AD49" i="20"/>
  <c r="AD47" i="20"/>
  <c r="AD45" i="20"/>
  <c r="AD43" i="20"/>
  <c r="AD41" i="20"/>
  <c r="AD39" i="20"/>
  <c r="AD37" i="20"/>
  <c r="AD35" i="20"/>
  <c r="AD33" i="20"/>
  <c r="AD31" i="20"/>
  <c r="AD29" i="20"/>
  <c r="AD26" i="20"/>
  <c r="AD22" i="20"/>
  <c r="AD18" i="20"/>
  <c r="AD10" i="20"/>
  <c r="AD58" i="19"/>
  <c r="AD56" i="19"/>
  <c r="AD54" i="19"/>
  <c r="AD52" i="19"/>
  <c r="AD50" i="19"/>
  <c r="AD48" i="19"/>
  <c r="AD46" i="19"/>
  <c r="AD44" i="19"/>
  <c r="AD42" i="19"/>
  <c r="AD40" i="19"/>
  <c r="AD38" i="19"/>
  <c r="AD36" i="19"/>
  <c r="AD34" i="19"/>
  <c r="AD32" i="19"/>
  <c r="AD30" i="19"/>
  <c r="AD28" i="19"/>
  <c r="AD24" i="19"/>
  <c r="AD20" i="19"/>
  <c r="AD57" i="18"/>
  <c r="AD55" i="18"/>
  <c r="AD53" i="18"/>
  <c r="AD51" i="18"/>
  <c r="AD49" i="18"/>
  <c r="AD47" i="18"/>
  <c r="AD45" i="18"/>
  <c r="AD43" i="18"/>
  <c r="AD41" i="18"/>
  <c r="AD39" i="18"/>
  <c r="AD37" i="18"/>
  <c r="AD35" i="18"/>
  <c r="AD33" i="18"/>
  <c r="AD31" i="18"/>
  <c r="AD29" i="18"/>
  <c r="AD26" i="18"/>
  <c r="AD22" i="18"/>
  <c r="AD18" i="18"/>
  <c r="AD14" i="18"/>
  <c r="AD10" i="18"/>
  <c r="AD58" i="9"/>
  <c r="AD56" i="9"/>
  <c r="AD54" i="9"/>
  <c r="AD52" i="9"/>
  <c r="AD50" i="9"/>
  <c r="AD48" i="9"/>
  <c r="AD46" i="9"/>
  <c r="AD44" i="9"/>
  <c r="AD42" i="9"/>
  <c r="AD40" i="9"/>
  <c r="AD38" i="9"/>
  <c r="AD36" i="9"/>
  <c r="AD34" i="9"/>
  <c r="AD32" i="9"/>
  <c r="AD30" i="9"/>
  <c r="AD12" i="9"/>
  <c r="AA61" i="19"/>
  <c r="AD37" i="21"/>
  <c r="AD35" i="21"/>
  <c r="AD33" i="21"/>
  <c r="AD31" i="21"/>
  <c r="AD29" i="21"/>
  <c r="AD26" i="21"/>
  <c r="AD22" i="21"/>
  <c r="AD18" i="21"/>
  <c r="AD14" i="21"/>
  <c r="AD58" i="20"/>
  <c r="AD56" i="20"/>
  <c r="AD54" i="20"/>
  <c r="AD52" i="20"/>
  <c r="AD50" i="20"/>
  <c r="AD48" i="20"/>
  <c r="AD46" i="20"/>
  <c r="AD44" i="20"/>
  <c r="AD42" i="20"/>
  <c r="AD40" i="20"/>
  <c r="AD38" i="20"/>
  <c r="AD36" i="20"/>
  <c r="AD34" i="20"/>
  <c r="AD32" i="20"/>
  <c r="AD30" i="20"/>
  <c r="AD28" i="20"/>
  <c r="AD24" i="20"/>
  <c r="AD20" i="20"/>
  <c r="AD16" i="20"/>
  <c r="AD12" i="20"/>
  <c r="AD57" i="19"/>
  <c r="AD55" i="19"/>
  <c r="AD53" i="19"/>
  <c r="AD51" i="19"/>
  <c r="AD49" i="19"/>
  <c r="AD47" i="19"/>
  <c r="AD45" i="19"/>
  <c r="AD43" i="19"/>
  <c r="AD41" i="19"/>
  <c r="AD39" i="19"/>
  <c r="AD37" i="19"/>
  <c r="AD35" i="19"/>
  <c r="AD33" i="19"/>
  <c r="AD31" i="19"/>
  <c r="AD29" i="19"/>
  <c r="AD26" i="19"/>
  <c r="AD22" i="19"/>
  <c r="AD58" i="18"/>
  <c r="AD56" i="18"/>
  <c r="AD54" i="18"/>
  <c r="AD52" i="18"/>
  <c r="AD50" i="18"/>
  <c r="AD48" i="18"/>
  <c r="AD46" i="18"/>
  <c r="AD44" i="18"/>
  <c r="AD42" i="18"/>
  <c r="AD40" i="18"/>
  <c r="AD38" i="18"/>
  <c r="AD36" i="18"/>
  <c r="AD34" i="18"/>
  <c r="AD32" i="18"/>
  <c r="AD30" i="18"/>
  <c r="AD28" i="18"/>
  <c r="AD24" i="18"/>
  <c r="AD20" i="18"/>
  <c r="AD16" i="18"/>
  <c r="AD12" i="18"/>
  <c r="AD57" i="9"/>
  <c r="AD55" i="9"/>
  <c r="AD53" i="9"/>
  <c r="AD51" i="9"/>
  <c r="AD49" i="9"/>
  <c r="AD47" i="9"/>
  <c r="AD45" i="9"/>
  <c r="AD43" i="9"/>
  <c r="AD41" i="9"/>
  <c r="AD39" i="9"/>
  <c r="AD37" i="9"/>
  <c r="AD35" i="9"/>
  <c r="AD33" i="9"/>
  <c r="AD31" i="9"/>
  <c r="AD29" i="9"/>
  <c r="AN744" i="2"/>
  <c r="BH744" i="2"/>
  <c r="AN743" i="2"/>
  <c r="BH743" i="2"/>
  <c r="AN742" i="2"/>
  <c r="BH742" i="2"/>
  <c r="AN741" i="2"/>
  <c r="BH741" i="2"/>
  <c r="AN740" i="2"/>
  <c r="BH740" i="2"/>
  <c r="AN739" i="2"/>
  <c r="BH739" i="2"/>
  <c r="AN738" i="2"/>
  <c r="BH738" i="2"/>
  <c r="AN737" i="2"/>
  <c r="BH737" i="2"/>
  <c r="AN736" i="2"/>
  <c r="BH736" i="2"/>
  <c r="AN735" i="2"/>
  <c r="BH735" i="2"/>
  <c r="AN734" i="2"/>
  <c r="BH734" i="2"/>
  <c r="AN733" i="2"/>
  <c r="BH733" i="2"/>
  <c r="AN732" i="2"/>
  <c r="AN731" i="2"/>
  <c r="AN730" i="2"/>
  <c r="AN729" i="2"/>
  <c r="AN728" i="2"/>
  <c r="AN727" i="2"/>
  <c r="BH727" i="2"/>
  <c r="AN726" i="2"/>
  <c r="AN725" i="2"/>
  <c r="AN724" i="2"/>
  <c r="AN723" i="2"/>
  <c r="AN722" i="2"/>
  <c r="AN721" i="2"/>
  <c r="BH721" i="2"/>
  <c r="AN720" i="2"/>
  <c r="BH720" i="2"/>
  <c r="AN719" i="2"/>
  <c r="BH719" i="2"/>
  <c r="AN718" i="2"/>
  <c r="BH718" i="2"/>
  <c r="AN717" i="2"/>
  <c r="BH717" i="2"/>
  <c r="AN716" i="2"/>
  <c r="BH716" i="2"/>
  <c r="AN715" i="2"/>
  <c r="BH715" i="2"/>
  <c r="AN714" i="2"/>
  <c r="BH714" i="2"/>
  <c r="AN713" i="2"/>
  <c r="BH713" i="2"/>
  <c r="AN712" i="2"/>
  <c r="BH712" i="2"/>
  <c r="AN711" i="2"/>
  <c r="BH711" i="2"/>
  <c r="AN710" i="2"/>
  <c r="BH710" i="2"/>
  <c r="AN709" i="2"/>
  <c r="BH709" i="2"/>
  <c r="AN708" i="2"/>
  <c r="BH708" i="2"/>
  <c r="AN707" i="2"/>
  <c r="BH707" i="2"/>
  <c r="AN706" i="2"/>
  <c r="BH706" i="2"/>
  <c r="AN705" i="2"/>
  <c r="BH705" i="2"/>
  <c r="AN704" i="2"/>
  <c r="BH704" i="2"/>
  <c r="AN703" i="2"/>
  <c r="BH703" i="2"/>
  <c r="AN702" i="2"/>
  <c r="BH702" i="2"/>
  <c r="AN701" i="2"/>
  <c r="BH701" i="2"/>
  <c r="AN700" i="2"/>
  <c r="BH700" i="2"/>
  <c r="AN699" i="2"/>
  <c r="BH699" i="2"/>
  <c r="AN698" i="2"/>
  <c r="BH698" i="2"/>
  <c r="AN697" i="2"/>
  <c r="BH697" i="2"/>
  <c r="AN696" i="2"/>
  <c r="BH696" i="2"/>
  <c r="AN695" i="2"/>
  <c r="BH695" i="2"/>
  <c r="AN694" i="2"/>
  <c r="BH694" i="2"/>
  <c r="D3" i="2"/>
  <c r="BG128" i="2"/>
  <c r="BD128" i="2"/>
  <c r="AE701" i="2"/>
  <c r="AZ128" i="2"/>
  <c r="AX745" i="2"/>
  <c r="AC745" i="2"/>
  <c r="AX744" i="2"/>
  <c r="AC744" i="2"/>
  <c r="AX743" i="2"/>
  <c r="AC743" i="2"/>
  <c r="AX742" i="2"/>
  <c r="AC742" i="2"/>
  <c r="AX741" i="2"/>
  <c r="AC741" i="2"/>
  <c r="AX740" i="2"/>
  <c r="AC740" i="2"/>
  <c r="AX739" i="2"/>
  <c r="AC739" i="2"/>
  <c r="AX738" i="2"/>
  <c r="AC738" i="2"/>
  <c r="AX737" i="2"/>
  <c r="AC737" i="2"/>
  <c r="AX736" i="2"/>
  <c r="AC736" i="2"/>
  <c r="AX735" i="2"/>
  <c r="AC735" i="2"/>
  <c r="AX734" i="2"/>
  <c r="AC734" i="2"/>
  <c r="AX733" i="2"/>
  <c r="AC733" i="2"/>
  <c r="AX732" i="2"/>
  <c r="AX731" i="2"/>
  <c r="AX730" i="2"/>
  <c r="AC730" i="2"/>
  <c r="A17" i="19" s="1"/>
  <c r="AX729" i="2"/>
  <c r="AX728" i="2"/>
  <c r="AC728" i="2"/>
  <c r="A15" i="19" s="1"/>
  <c r="AC727" i="2"/>
  <c r="A14" i="19" s="1"/>
  <c r="AX726" i="2"/>
  <c r="AC726" i="2"/>
  <c r="A13" i="19" s="1"/>
  <c r="AX725" i="2"/>
  <c r="AC725" i="2"/>
  <c r="A12" i="19" s="1"/>
  <c r="AX724" i="2"/>
  <c r="AC724" i="2"/>
  <c r="A11" i="19" s="1"/>
  <c r="AX723" i="2"/>
  <c r="AC723" i="2"/>
  <c r="A10" i="19" s="1"/>
  <c r="AX722" i="2"/>
  <c r="AC722" i="2"/>
  <c r="A9" i="19" s="1"/>
  <c r="EC40" i="2" s="1"/>
  <c r="AX721" i="2"/>
  <c r="AC721" i="2"/>
  <c r="AX720" i="2"/>
  <c r="AC720" i="2"/>
  <c r="AX719" i="2"/>
  <c r="AC719" i="2"/>
  <c r="AX718" i="2"/>
  <c r="AC718" i="2"/>
  <c r="AX717" i="2"/>
  <c r="AC717" i="2"/>
  <c r="AX716" i="2"/>
  <c r="AC716" i="2"/>
  <c r="AX715" i="2"/>
  <c r="AC715" i="2"/>
  <c r="AX714" i="2"/>
  <c r="AC714" i="2"/>
  <c r="AX713" i="2"/>
  <c r="AC713" i="2"/>
  <c r="AX712" i="2"/>
  <c r="AC712" i="2"/>
  <c r="AX711" i="2"/>
  <c r="AC711" i="2"/>
  <c r="AX710" i="2"/>
  <c r="AC710" i="2"/>
  <c r="AX709" i="2"/>
  <c r="AC709" i="2"/>
  <c r="AX708" i="2"/>
  <c r="AC708" i="2"/>
  <c r="AX707" i="2"/>
  <c r="AC707" i="2"/>
  <c r="AX706" i="2"/>
  <c r="AC706" i="2"/>
  <c r="AX705" i="2"/>
  <c r="AC705" i="2"/>
  <c r="AX704" i="2"/>
  <c r="BH693" i="2"/>
  <c r="BH692" i="2"/>
  <c r="BH691" i="2"/>
  <c r="BH690" i="2"/>
  <c r="BH689" i="2"/>
  <c r="BH688" i="2"/>
  <c r="AE688" i="2"/>
  <c r="BH687" i="2"/>
  <c r="BH686" i="2"/>
  <c r="AE686" i="2"/>
  <c r="BH685" i="2"/>
  <c r="AE685" i="2"/>
  <c r="BH684" i="2"/>
  <c r="AE684" i="2"/>
  <c r="BH683" i="2"/>
  <c r="AE683" i="2"/>
  <c r="BH682" i="2"/>
  <c r="BH681" i="2"/>
  <c r="AE681" i="2"/>
  <c r="BH680" i="2"/>
  <c r="AE680" i="2"/>
  <c r="BH679" i="2"/>
  <c r="BH678" i="2"/>
  <c r="BH677" i="2"/>
  <c r="BH676" i="2"/>
  <c r="BH675" i="2"/>
  <c r="BH674" i="2"/>
  <c r="BH673" i="2"/>
  <c r="BH672" i="2"/>
  <c r="AE672" i="2"/>
  <c r="BH671" i="2"/>
  <c r="AE671" i="2"/>
  <c r="BH670" i="2"/>
  <c r="AE670" i="2"/>
  <c r="BH669" i="2"/>
  <c r="BH668" i="2"/>
  <c r="AE668" i="2"/>
  <c r="BH667" i="2"/>
  <c r="BH666" i="2"/>
  <c r="BH665" i="2"/>
  <c r="BH664" i="2"/>
  <c r="AE664" i="2"/>
  <c r="BH663" i="2"/>
  <c r="BH662" i="2"/>
  <c r="BH661" i="2"/>
  <c r="BH660" i="2"/>
  <c r="AE660" i="2"/>
  <c r="BH659" i="2"/>
  <c r="BH658" i="2"/>
  <c r="BH657" i="2"/>
  <c r="AE657" i="2"/>
  <c r="BH656" i="2"/>
  <c r="AE656" i="2"/>
  <c r="BH655" i="2"/>
  <c r="BH654" i="2"/>
  <c r="AE654" i="2"/>
  <c r="BH653" i="2"/>
  <c r="AE653" i="2"/>
  <c r="BH652" i="2"/>
  <c r="AE652" i="2"/>
  <c r="BH651" i="2"/>
  <c r="AE651" i="2"/>
  <c r="BH650" i="2"/>
  <c r="BH649" i="2"/>
  <c r="AE649" i="2"/>
  <c r="BH648" i="2"/>
  <c r="AE648" i="2"/>
  <c r="BH647" i="2"/>
  <c r="BH646" i="2"/>
  <c r="BH645" i="2"/>
  <c r="BH644" i="2"/>
  <c r="BH643" i="2"/>
  <c r="BH642" i="2"/>
  <c r="BH641" i="2"/>
  <c r="BH640" i="2"/>
  <c r="AE640" i="2"/>
  <c r="BH639" i="2"/>
  <c r="BH638" i="2"/>
  <c r="AE638" i="2"/>
  <c r="BH637" i="2"/>
  <c r="BH636" i="2"/>
  <c r="AE636" i="2"/>
  <c r="BH635" i="2"/>
  <c r="BH634" i="2"/>
  <c r="AE634" i="2"/>
  <c r="BH633" i="2"/>
  <c r="BH632" i="2"/>
  <c r="AE632" i="2"/>
  <c r="BH631" i="2"/>
  <c r="BH630" i="2"/>
  <c r="AE630" i="2"/>
  <c r="BH629" i="2"/>
  <c r="BH628" i="2"/>
  <c r="AE628" i="2"/>
  <c r="BH627" i="2"/>
  <c r="BH626" i="2"/>
  <c r="AE626" i="2"/>
  <c r="BH625" i="2"/>
  <c r="BH624" i="2"/>
  <c r="AE624" i="2"/>
  <c r="BH623" i="2"/>
  <c r="BH622" i="2"/>
  <c r="BH621" i="2"/>
  <c r="AE621" i="2"/>
  <c r="BH620" i="2"/>
  <c r="AE620" i="2"/>
  <c r="BH619" i="2"/>
  <c r="AE619" i="2"/>
  <c r="BH618" i="2"/>
  <c r="AE618" i="2"/>
  <c r="BH617" i="2"/>
  <c r="AE617" i="2"/>
  <c r="BH616" i="2"/>
  <c r="AE616" i="2"/>
  <c r="BH615" i="2"/>
  <c r="AE615" i="2"/>
  <c r="BH614" i="2"/>
  <c r="BH613" i="2"/>
  <c r="AE613" i="2"/>
  <c r="BH612" i="2"/>
  <c r="AE612" i="2"/>
  <c r="BH611" i="2"/>
  <c r="AE611" i="2"/>
  <c r="BH610" i="2"/>
  <c r="AE610" i="2"/>
  <c r="BH609" i="2"/>
  <c r="AE609" i="2"/>
  <c r="BH608" i="2"/>
  <c r="AE608" i="2"/>
  <c r="BH607" i="2"/>
  <c r="AE607" i="2"/>
  <c r="BH606" i="2"/>
  <c r="AE606" i="2"/>
  <c r="BH605" i="2"/>
  <c r="AE605" i="2"/>
  <c r="BH604" i="2"/>
  <c r="AE604" i="2"/>
  <c r="BH603" i="2"/>
  <c r="AE603" i="2"/>
  <c r="BH602" i="2"/>
  <c r="AE602" i="2"/>
  <c r="BH601" i="2"/>
  <c r="AE601" i="2"/>
  <c r="BH600" i="2"/>
  <c r="AE600" i="2"/>
  <c r="BH599" i="2"/>
  <c r="AE599" i="2"/>
  <c r="BH598" i="2"/>
  <c r="AE598" i="2"/>
  <c r="BH597" i="2"/>
  <c r="AE597" i="2"/>
  <c r="BH596" i="2"/>
  <c r="AE596" i="2"/>
  <c r="BH595" i="2"/>
  <c r="AE595" i="2"/>
  <c r="BH594" i="2"/>
  <c r="AE594" i="2"/>
  <c r="BH593" i="2"/>
  <c r="AE593" i="2"/>
  <c r="BH592" i="2"/>
  <c r="AE592" i="2"/>
  <c r="BH591" i="2"/>
  <c r="AE591" i="2"/>
  <c r="BH590" i="2"/>
  <c r="BH589" i="2"/>
  <c r="AE589" i="2"/>
  <c r="BH588" i="2"/>
  <c r="AE588" i="2"/>
  <c r="BH587" i="2"/>
  <c r="BH586" i="2"/>
  <c r="AE586" i="2"/>
  <c r="BH585" i="2"/>
  <c r="AE585" i="2"/>
  <c r="BH584" i="2"/>
  <c r="AE584" i="2"/>
  <c r="BH583" i="2"/>
  <c r="BH582" i="2"/>
  <c r="AE582" i="2"/>
  <c r="BC168" i="2"/>
  <c r="BB150" i="2"/>
  <c r="AL179" i="2"/>
  <c r="AR114" i="2"/>
  <c r="CQ139" i="2"/>
  <c r="BE22" i="2" s="1"/>
  <c r="DU99" i="2"/>
  <c r="DS99" i="2"/>
  <c r="DQ99" i="2"/>
  <c r="DO99" i="2"/>
  <c r="DM99" i="2"/>
  <c r="DK99" i="2"/>
  <c r="DI99" i="2"/>
  <c r="DG99" i="2"/>
  <c r="DE99" i="2"/>
  <c r="DC99" i="2"/>
  <c r="DC103" i="2"/>
  <c r="DT102" i="2"/>
  <c r="DR102" i="2"/>
  <c r="DP102" i="2"/>
  <c r="DN102" i="2"/>
  <c r="DL102" i="2"/>
  <c r="DJ102" i="2"/>
  <c r="DH102" i="2"/>
  <c r="DF102" i="2"/>
  <c r="DD102" i="2"/>
  <c r="DB102" i="2"/>
  <c r="DD101" i="2"/>
  <c r="AG34" i="1" s="1"/>
  <c r="DB101" i="2"/>
  <c r="AG32" i="1" s="1"/>
  <c r="DD103" i="2"/>
  <c r="DB103" i="2"/>
  <c r="BC105" i="2"/>
  <c r="BC96" i="2"/>
  <c r="BC87" i="2"/>
  <c r="DU100" i="2"/>
  <c r="DS100" i="2"/>
  <c r="DQ100" i="2"/>
  <c r="DO100" i="2"/>
  <c r="DM100" i="2"/>
  <c r="DK100" i="2"/>
  <c r="DI100" i="2"/>
  <c r="DG100" i="2"/>
  <c r="DE100" i="2"/>
  <c r="DC100" i="2"/>
  <c r="DU102" i="2"/>
  <c r="DS102" i="2"/>
  <c r="DQ102" i="2"/>
  <c r="DO102" i="2"/>
  <c r="DM102" i="2"/>
  <c r="DK102" i="2"/>
  <c r="DI102" i="2"/>
  <c r="DG102" i="2"/>
  <c r="DE102" i="2"/>
  <c r="DC102" i="2"/>
  <c r="DC101" i="2"/>
  <c r="AG33" i="1" s="1"/>
  <c r="DT100" i="2"/>
  <c r="DR100" i="2"/>
  <c r="DP100" i="2"/>
  <c r="DN100" i="2"/>
  <c r="DL100" i="2"/>
  <c r="DJ100" i="2"/>
  <c r="DH100" i="2"/>
  <c r="DF100" i="2"/>
  <c r="DD100" i="2"/>
  <c r="DB100" i="2"/>
  <c r="DT99" i="2"/>
  <c r="DR99" i="2"/>
  <c r="DP99" i="2"/>
  <c r="DN99" i="2"/>
  <c r="DL99" i="2"/>
  <c r="DJ99" i="2"/>
  <c r="DH99" i="2"/>
  <c r="DF99" i="2"/>
  <c r="DD99" i="2"/>
  <c r="DB99" i="2"/>
  <c r="BB88" i="2"/>
  <c r="BC88" i="2" s="1"/>
  <c r="BG91" i="2"/>
  <c r="BG109" i="2"/>
  <c r="BB106" i="2"/>
  <c r="BC106" i="2" s="1"/>
  <c r="CQ103" i="2"/>
  <c r="BF21" i="2" s="1"/>
  <c r="BB79" i="2"/>
  <c r="BC79" i="2" s="1"/>
  <c r="DK90" i="2"/>
  <c r="AB81" i="2" s="1"/>
  <c r="BC60" i="2"/>
  <c r="CQ76" i="2"/>
  <c r="DY90" i="2"/>
  <c r="AB125" i="2" s="1"/>
  <c r="DW90" i="2"/>
  <c r="AB117" i="2" s="1"/>
  <c r="AA57" i="2"/>
  <c r="AA48" i="2"/>
  <c r="AM51" i="2" s="1"/>
  <c r="AM52" i="2" s="1"/>
  <c r="AB38" i="2"/>
  <c r="AI10" i="2"/>
  <c r="AJ10" i="2" s="1"/>
  <c r="AE20" i="15" l="1"/>
  <c r="DP51" i="2"/>
  <c r="AE19" i="15"/>
  <c r="DO50" i="2"/>
  <c r="AE15" i="14"/>
  <c r="DN46" i="2"/>
  <c r="DN90" i="2" s="1"/>
  <c r="AB90" i="2" s="1"/>
  <c r="AE16" i="14"/>
  <c r="DL47" i="2"/>
  <c r="DL90" i="2" s="1"/>
  <c r="AB88" i="2" s="1"/>
  <c r="DE40" i="2"/>
  <c r="DD40" i="2"/>
  <c r="DD90" i="2" s="1"/>
  <c r="AB62" i="2" s="1"/>
  <c r="AC225" i="2"/>
  <c r="AE225" i="2" s="1"/>
  <c r="AE531" i="2"/>
  <c r="A18" i="15"/>
  <c r="AE530" i="2"/>
  <c r="A17" i="15"/>
  <c r="AH101" i="2"/>
  <c r="A16" i="15"/>
  <c r="AG101" i="2"/>
  <c r="A15" i="15"/>
  <c r="AE526" i="2"/>
  <c r="A13" i="15"/>
  <c r="DP44" i="2" s="1"/>
  <c r="AE525" i="2"/>
  <c r="A12" i="15"/>
  <c r="DO43" i="2" s="1"/>
  <c r="AE523" i="2"/>
  <c r="A10" i="15"/>
  <c r="DQ41" i="2" s="1"/>
  <c r="AB61" i="15"/>
  <c r="I10" i="7" s="1"/>
  <c r="AA101" i="2"/>
  <c r="A9" i="15"/>
  <c r="DP40" i="2" s="1"/>
  <c r="AD92" i="2"/>
  <c r="A12" i="14"/>
  <c r="DM43" i="2" s="1"/>
  <c r="DM90" i="2" s="1"/>
  <c r="AB89" i="2" s="1"/>
  <c r="Q61" i="14"/>
  <c r="D61" i="14"/>
  <c r="D61" i="22"/>
  <c r="AF119" i="2"/>
  <c r="A14" i="17"/>
  <c r="DU45" i="2" s="1"/>
  <c r="AE119" i="2"/>
  <c r="A13" i="17"/>
  <c r="DU44" i="2" s="1"/>
  <c r="AD119" i="2"/>
  <c r="A12" i="17"/>
  <c r="DU43" i="2" s="1"/>
  <c r="AC119" i="2"/>
  <c r="A11" i="17"/>
  <c r="DV42" i="2" s="1"/>
  <c r="AB119" i="2"/>
  <c r="A10" i="17"/>
  <c r="DV41" i="2" s="1"/>
  <c r="DV90" i="2" s="1"/>
  <c r="AB116" i="2" s="1"/>
  <c r="AA119" i="2"/>
  <c r="A9" i="17"/>
  <c r="DU40" i="2" s="1"/>
  <c r="DU90" i="2" s="1"/>
  <c r="AB115" i="2" s="1"/>
  <c r="L61" i="21"/>
  <c r="AC822" i="2"/>
  <c r="AE822" i="2" s="1"/>
  <c r="AD110" i="2"/>
  <c r="A12" i="16"/>
  <c r="DR43" i="2" s="1"/>
  <c r="DR90" i="2" s="1"/>
  <c r="AB106" i="2" s="1"/>
  <c r="AC110" i="2"/>
  <c r="A11" i="16"/>
  <c r="DS42" i="2" s="1"/>
  <c r="AB61" i="16"/>
  <c r="AA110" i="2"/>
  <c r="A9" i="16"/>
  <c r="DS40" i="2" s="1"/>
  <c r="AC775" i="2"/>
  <c r="A12" i="20" s="1"/>
  <c r="ED43" i="2" s="1"/>
  <c r="AD83" i="2"/>
  <c r="A12" i="13"/>
  <c r="DI43" i="2" s="1"/>
  <c r="AB83" i="2"/>
  <c r="A10" i="13"/>
  <c r="DJ41" i="2" s="1"/>
  <c r="DJ90" i="2" s="1"/>
  <c r="AB80" i="2" s="1"/>
  <c r="AE422" i="2"/>
  <c r="A9" i="13"/>
  <c r="DI40" i="2" s="1"/>
  <c r="DI90" i="2" s="1"/>
  <c r="AB79" i="2" s="1"/>
  <c r="AA61" i="13"/>
  <c r="AC74" i="2"/>
  <c r="A11" i="12"/>
  <c r="DF42" i="2" s="1"/>
  <c r="AB74" i="2"/>
  <c r="A10" i="12"/>
  <c r="DF41" i="2" s="1"/>
  <c r="DF90" i="2" s="1"/>
  <c r="AB70" i="2" s="1"/>
  <c r="C61" i="11"/>
  <c r="AC273" i="2"/>
  <c r="AB56" i="2" s="1"/>
  <c r="AC227" i="2"/>
  <c r="AE227" i="2" s="1"/>
  <c r="AE14" i="15" s="1"/>
  <c r="AD27" i="9"/>
  <c r="AD20" i="10"/>
  <c r="AM96" i="2"/>
  <c r="AM97" i="2" s="1"/>
  <c r="A14" i="22"/>
  <c r="EK45" i="2" s="1"/>
  <c r="AF164" i="2"/>
  <c r="AE643" i="2"/>
  <c r="AE658" i="2"/>
  <c r="AE675" i="2"/>
  <c r="AE694" i="2"/>
  <c r="AN146" i="2"/>
  <c r="AE579" i="2"/>
  <c r="AM69" i="2"/>
  <c r="AM70" i="2" s="1"/>
  <c r="AO47" i="2"/>
  <c r="AE752" i="2"/>
  <c r="BW146" i="2"/>
  <c r="AE101" i="2"/>
  <c r="BD164" i="2"/>
  <c r="AZ173" i="2"/>
  <c r="H775" i="2"/>
  <c r="K775" i="2" s="1"/>
  <c r="N775" i="2" s="1"/>
  <c r="Q775" i="2" s="1"/>
  <c r="H877" i="2"/>
  <c r="K877" i="2" s="1"/>
  <c r="N877" i="2" s="1"/>
  <c r="Q877" i="2" s="1"/>
  <c r="H237" i="2"/>
  <c r="K237" i="2" s="1"/>
  <c r="N237" i="2" s="1"/>
  <c r="Q237" i="2" s="1"/>
  <c r="AD23" i="9"/>
  <c r="AD10" i="22"/>
  <c r="AR159" i="2"/>
  <c r="C61" i="18"/>
  <c r="Y775" i="2"/>
  <c r="AA775" i="2" s="1"/>
  <c r="AE236" i="2"/>
  <c r="AY137" i="2"/>
  <c r="AE760" i="2"/>
  <c r="AC272" i="2"/>
  <c r="A9" i="10" s="1"/>
  <c r="AE682" i="2"/>
  <c r="AE692" i="2"/>
  <c r="AE238" i="2"/>
  <c r="BU137" i="2"/>
  <c r="Y827" i="2"/>
  <c r="AA827" i="2" s="1"/>
  <c r="AE955" i="2"/>
  <c r="AC231" i="2"/>
  <c r="AC277" i="2"/>
  <c r="AE277" i="2" s="1"/>
  <c r="AC281" i="2"/>
  <c r="AE281" i="2" s="1"/>
  <c r="AC324" i="2"/>
  <c r="Y328" i="2"/>
  <c r="AA328" i="2" s="1"/>
  <c r="Y332" i="2"/>
  <c r="AA332" i="2" s="1"/>
  <c r="Y773" i="2"/>
  <c r="AA773" i="2" s="1"/>
  <c r="Y930" i="2"/>
  <c r="AA930" i="2" s="1"/>
  <c r="AD14" i="9"/>
  <c r="AD10" i="19"/>
  <c r="AD15" i="10"/>
  <c r="AD14" i="20"/>
  <c r="AD13" i="23"/>
  <c r="AD14" i="23"/>
  <c r="BI83" i="2"/>
  <c r="Y225" i="2"/>
  <c r="AA225" i="2" s="1"/>
  <c r="AC229" i="2"/>
  <c r="AC275" i="2"/>
  <c r="AD56" i="2" s="1"/>
  <c r="AC279" i="2"/>
  <c r="AE279" i="2" s="1"/>
  <c r="AC283" i="2"/>
  <c r="Y326" i="2"/>
  <c r="AA326" i="2" s="1"/>
  <c r="Y330" i="2"/>
  <c r="AA330" i="2" s="1"/>
  <c r="AD10" i="11"/>
  <c r="AD16" i="23"/>
  <c r="AD15" i="9"/>
  <c r="AD16" i="21"/>
  <c r="AC233" i="2"/>
  <c r="AE233" i="2" s="1"/>
  <c r="AC235" i="2"/>
  <c r="AE235" i="2" s="1"/>
  <c r="AC823" i="2"/>
  <c r="AB155" i="2" s="1"/>
  <c r="AC825" i="2"/>
  <c r="AE825" i="2" s="1"/>
  <c r="AC827" i="2"/>
  <c r="AE827" i="2" s="1"/>
  <c r="Y829" i="2"/>
  <c r="AA829" i="2" s="1"/>
  <c r="AC875" i="2"/>
  <c r="Y922" i="2"/>
  <c r="AA922" i="2" s="1"/>
  <c r="Y924" i="2"/>
  <c r="AA924" i="2" s="1"/>
  <c r="AC926" i="2"/>
  <c r="A13" i="23" s="1"/>
  <c r="AD28" i="9"/>
  <c r="AD12" i="19"/>
  <c r="AD19" i="19"/>
  <c r="AD12" i="10"/>
  <c r="AD9" i="11"/>
  <c r="A12" i="22"/>
  <c r="AD164" i="2"/>
  <c r="AE642" i="2"/>
  <c r="AE667" i="2"/>
  <c r="AC729" i="2"/>
  <c r="A16" i="19" s="1"/>
  <c r="AC731" i="2"/>
  <c r="A18" i="19" s="1"/>
  <c r="AC732" i="2"/>
  <c r="A19" i="19" s="1"/>
  <c r="AE696" i="2"/>
  <c r="N722" i="2"/>
  <c r="Q722" i="2" s="1"/>
  <c r="Y777" i="2"/>
  <c r="AA777" i="2" s="1"/>
  <c r="Y779" i="2"/>
  <c r="AA779" i="2" s="1"/>
  <c r="AY47" i="2"/>
  <c r="Y727" i="2"/>
  <c r="AA727" i="2" s="1"/>
  <c r="AE753" i="2"/>
  <c r="N725" i="2"/>
  <c r="Q725" i="2" s="1"/>
  <c r="Y322" i="2"/>
  <c r="AA322" i="2" s="1"/>
  <c r="Y231" i="2"/>
  <c r="AA231" i="2" s="1"/>
  <c r="Y324" i="2"/>
  <c r="AA324" i="2" s="1"/>
  <c r="AE419" i="2"/>
  <c r="AE421" i="2"/>
  <c r="AE574" i="2"/>
  <c r="AE309" i="2"/>
  <c r="AE575" i="2"/>
  <c r="BV56" i="2"/>
  <c r="Y732" i="2"/>
  <c r="AA732" i="2" s="1"/>
  <c r="AQ83" i="2"/>
  <c r="Y823" i="2"/>
  <c r="AA823" i="2" s="1"/>
  <c r="H239" i="2"/>
  <c r="K239" i="2" s="1"/>
  <c r="N239" i="2" s="1"/>
  <c r="Q239" i="2" s="1"/>
  <c r="AZ83" i="2"/>
  <c r="BB146" i="2"/>
  <c r="BH146" i="2"/>
  <c r="AE813" i="2"/>
  <c r="BI146" i="2"/>
  <c r="AE824" i="2"/>
  <c r="AE851" i="2"/>
  <c r="BL155" i="2"/>
  <c r="AE863" i="2"/>
  <c r="AE867" i="2"/>
  <c r="AE497" i="2"/>
  <c r="BX92" i="2"/>
  <c r="Y926" i="2"/>
  <c r="AA926" i="2" s="1"/>
  <c r="Y932" i="2"/>
  <c r="AA932" i="2" s="1"/>
  <c r="AE483" i="2"/>
  <c r="AJ101" i="2"/>
  <c r="AE916" i="2"/>
  <c r="AE937" i="2"/>
  <c r="AE917" i="2"/>
  <c r="H273" i="2"/>
  <c r="K273" i="2" s="1"/>
  <c r="N273" i="2" s="1"/>
  <c r="Q273" i="2" s="1"/>
  <c r="H241" i="2"/>
  <c r="K241" i="2" s="1"/>
  <c r="N241" i="2" s="1"/>
  <c r="Q241" i="2" s="1"/>
  <c r="AC779" i="2"/>
  <c r="AH146" i="2" s="1"/>
  <c r="AE959" i="2"/>
  <c r="AC332" i="2"/>
  <c r="AC777" i="2"/>
  <c r="AE777" i="2" s="1"/>
  <c r="AE547" i="2"/>
  <c r="AC326" i="2"/>
  <c r="AE326" i="2" s="1"/>
  <c r="AC328" i="2"/>
  <c r="AE328" i="2" s="1"/>
  <c r="AC330" i="2"/>
  <c r="AE330" i="2" s="1"/>
  <c r="H823" i="2"/>
  <c r="K823" i="2" s="1"/>
  <c r="N823" i="2" s="1"/>
  <c r="Q823" i="2" s="1"/>
  <c r="AD10" i="9"/>
  <c r="AD16" i="9"/>
  <c r="AC222" i="2"/>
  <c r="A9" i="9" s="1"/>
  <c r="CY40" i="2" s="1"/>
  <c r="AC826" i="2"/>
  <c r="AE826" i="2" s="1"/>
  <c r="AC873" i="2"/>
  <c r="AB164" i="2" s="1"/>
  <c r="Y877" i="2"/>
  <c r="AA877" i="2" s="1"/>
  <c r="AC922" i="2"/>
  <c r="AE922" i="2" s="1"/>
  <c r="AC924" i="2"/>
  <c r="A11" i="23" s="1"/>
  <c r="EN42" i="2" s="1"/>
  <c r="EN90" i="2" s="1"/>
  <c r="AB170" i="2" s="1"/>
  <c r="AD13" i="9"/>
  <c r="AD25" i="9"/>
  <c r="AD26" i="9"/>
  <c r="AD11" i="19"/>
  <c r="AD10" i="21"/>
  <c r="AD10" i="23"/>
  <c r="AD9" i="10"/>
  <c r="AD10" i="10"/>
  <c r="AD11" i="10"/>
  <c r="AD13" i="10"/>
  <c r="AD14" i="10"/>
  <c r="AD16" i="10"/>
  <c r="AD11" i="11"/>
  <c r="AD12" i="11"/>
  <c r="AD9" i="9"/>
  <c r="BH223" i="2"/>
  <c r="AX223" i="2"/>
  <c r="AX224" i="2" s="1"/>
  <c r="BC141" i="2"/>
  <c r="AR141" i="2"/>
  <c r="AR123" i="2"/>
  <c r="BC123" i="2"/>
  <c r="AM121" i="2" s="1"/>
  <c r="AM122" i="2" s="1"/>
  <c r="A21" i="9"/>
  <c r="CY52" i="2" s="1"/>
  <c r="AE234" i="2"/>
  <c r="AR92" i="2"/>
  <c r="AE489" i="2"/>
  <c r="BG137" i="2"/>
  <c r="AE754" i="2"/>
  <c r="AE500" i="2"/>
  <c r="BC92" i="2"/>
  <c r="AE786" i="2"/>
  <c r="AO146" i="2"/>
  <c r="AE110" i="2"/>
  <c r="AE576" i="2"/>
  <c r="AY173" i="2"/>
  <c r="AE946" i="2"/>
  <c r="AE128" i="2"/>
  <c r="AE676" i="2"/>
  <c r="AO173" i="2"/>
  <c r="AE936" i="2"/>
  <c r="AE559" i="2"/>
  <c r="BL101" i="2"/>
  <c r="AE577" i="2"/>
  <c r="AF110" i="2"/>
  <c r="AC223" i="2"/>
  <c r="A10" i="9" s="1"/>
  <c r="CY41" i="2" s="1"/>
  <c r="Y223" i="2"/>
  <c r="AA223" i="2" s="1"/>
  <c r="AE10" i="16" s="1"/>
  <c r="BT74" i="2"/>
  <c r="AE417" i="2"/>
  <c r="AT83" i="2"/>
  <c r="AE441" i="2"/>
  <c r="AE455" i="2"/>
  <c r="BH83" i="2"/>
  <c r="AE517" i="2"/>
  <c r="BT92" i="2"/>
  <c r="AZ119" i="2"/>
  <c r="AE647" i="2"/>
  <c r="AE244" i="2"/>
  <c r="AW47" i="2"/>
  <c r="AE305" i="2"/>
  <c r="BH56" i="2"/>
  <c r="AU83" i="2"/>
  <c r="AE442" i="2"/>
  <c r="AC128" i="2"/>
  <c r="AE674" i="2"/>
  <c r="AE747" i="2"/>
  <c r="AZ137" i="2"/>
  <c r="AE763" i="2"/>
  <c r="BP137" i="2"/>
  <c r="BT137" i="2"/>
  <c r="AE767" i="2"/>
  <c r="BX137" i="2"/>
  <c r="AE771" i="2"/>
  <c r="BN137" i="2"/>
  <c r="AE761" i="2"/>
  <c r="AE769" i="2"/>
  <c r="BV137" i="2"/>
  <c r="BQ173" i="2"/>
  <c r="AE964" i="2"/>
  <c r="BJ155" i="2"/>
  <c r="AE857" i="2"/>
  <c r="AU164" i="2"/>
  <c r="AE892" i="2"/>
  <c r="AC224" i="2"/>
  <c r="AE224" i="2" s="1"/>
  <c r="H224" i="2"/>
  <c r="K224" i="2" s="1"/>
  <c r="N224" i="2" s="1"/>
  <c r="Q224" i="2" s="1"/>
  <c r="Y224" i="2"/>
  <c r="AA224" i="2" s="1"/>
  <c r="AE11" i="21" s="1"/>
  <c r="BT224" i="2"/>
  <c r="A10" i="10"/>
  <c r="AE273" i="2"/>
  <c r="A10" i="21"/>
  <c r="AE823" i="2"/>
  <c r="BC137" i="2"/>
  <c r="BO137" i="2"/>
  <c r="AE787" i="2"/>
  <c r="AZ56" i="2"/>
  <c r="BT101" i="2"/>
  <c r="AE439" i="2"/>
  <c r="AE803" i="2"/>
  <c r="AH164" i="2"/>
  <c r="BR155" i="2"/>
  <c r="AS92" i="2"/>
  <c r="AE503" i="2"/>
  <c r="BN92" i="2"/>
  <c r="AM164" i="2"/>
  <c r="BC164" i="2"/>
  <c r="AE623" i="2"/>
  <c r="AE625" i="2"/>
  <c r="AE627" i="2"/>
  <c r="AE629" i="2"/>
  <c r="AE631" i="2"/>
  <c r="AE665" i="2"/>
  <c r="AE673" i="2"/>
  <c r="Y241" i="2"/>
  <c r="AA241" i="2" s="1"/>
  <c r="Y273" i="2"/>
  <c r="AA273" i="2" s="1"/>
  <c r="Y275" i="2"/>
  <c r="AA275" i="2" s="1"/>
  <c r="Y277" i="2"/>
  <c r="AA277" i="2" s="1"/>
  <c r="Y279" i="2"/>
  <c r="AA279" i="2" s="1"/>
  <c r="N723" i="2"/>
  <c r="Q723" i="2" s="1"/>
  <c r="N727" i="2"/>
  <c r="Q727" i="2" s="1"/>
  <c r="N731" i="2"/>
  <c r="Q731" i="2" s="1"/>
  <c r="Y725" i="2"/>
  <c r="AA725" i="2" s="1"/>
  <c r="Y729" i="2"/>
  <c r="AA729" i="2" s="1"/>
  <c r="AM42" i="2"/>
  <c r="AM43" i="2" s="1"/>
  <c r="Y229" i="2"/>
  <c r="AA229" i="2" s="1"/>
  <c r="Y233" i="2"/>
  <c r="AA233" i="2" s="1"/>
  <c r="Y281" i="2"/>
  <c r="AA281" i="2" s="1"/>
  <c r="Y825" i="2"/>
  <c r="AA825" i="2" s="1"/>
  <c r="Y873" i="2"/>
  <c r="AA873" i="2" s="1"/>
  <c r="AC155" i="2"/>
  <c r="AE843" i="2"/>
  <c r="AE875" i="2"/>
  <c r="AE877" i="2"/>
  <c r="Y222" i="2"/>
  <c r="AA222" i="2" s="1"/>
  <c r="AE956" i="2"/>
  <c r="BQ164" i="2"/>
  <c r="AB173" i="2"/>
  <c r="AS173" i="2"/>
  <c r="AC928" i="2"/>
  <c r="AE537" i="2"/>
  <c r="Y928" i="2"/>
  <c r="AA928" i="2" s="1"/>
  <c r="AD11" i="9"/>
  <c r="AC930" i="2"/>
  <c r="AI173" i="2" s="1"/>
  <c r="AC932" i="2"/>
  <c r="AE932" i="2" s="1"/>
  <c r="H873" i="2"/>
  <c r="K873" i="2" s="1"/>
  <c r="N873" i="2" s="1"/>
  <c r="Q873" i="2" s="1"/>
  <c r="EC41" i="2"/>
  <c r="AE11" i="19"/>
  <c r="EC42" i="2"/>
  <c r="AE12" i="19"/>
  <c r="EC43" i="2"/>
  <c r="EC44" i="2"/>
  <c r="AE14" i="19"/>
  <c r="EB45" i="2"/>
  <c r="EB90" i="2" s="1"/>
  <c r="AB134" i="2" s="1"/>
  <c r="EC46" i="2"/>
  <c r="EC47" i="2"/>
  <c r="AE17" i="19"/>
  <c r="EC48" i="2"/>
  <c r="EC49" i="2"/>
  <c r="AE19" i="19"/>
  <c r="EC50" i="2"/>
  <c r="EO41" i="2"/>
  <c r="EO44" i="2"/>
  <c r="AE21" i="9"/>
  <c r="AE14" i="23"/>
  <c r="EO45" i="2"/>
  <c r="EO49" i="2"/>
  <c r="AL173" i="2"/>
  <c r="A20" i="23"/>
  <c r="AE930" i="2"/>
  <c r="AH173" i="2"/>
  <c r="A16" i="23"/>
  <c r="L61" i="23"/>
  <c r="AD173" i="2"/>
  <c r="A12" i="23"/>
  <c r="AC173" i="2"/>
  <c r="A9" i="23"/>
  <c r="EM40" i="2" s="1"/>
  <c r="EM90" i="2" s="1"/>
  <c r="AB169" i="2" s="1"/>
  <c r="AH155" i="2"/>
  <c r="A16" i="21"/>
  <c r="EI42" i="2"/>
  <c r="AA164" i="2"/>
  <c r="A9" i="22"/>
  <c r="EJ40" i="2" s="1"/>
  <c r="AE164" i="2"/>
  <c r="A13" i="22"/>
  <c r="EJ44" i="2" s="1"/>
  <c r="EL43" i="2"/>
  <c r="AE14" i="22"/>
  <c r="EL45" i="2"/>
  <c r="AC164" i="2"/>
  <c r="A11" i="22"/>
  <c r="EK42" i="2" s="1"/>
  <c r="EK90" i="2" s="1"/>
  <c r="AB161" i="2" s="1"/>
  <c r="AG164" i="2"/>
  <c r="A15" i="22"/>
  <c r="AG155" i="2"/>
  <c r="A15" i="21"/>
  <c r="A14" i="21"/>
  <c r="A12" i="21"/>
  <c r="EG43" i="2" s="1"/>
  <c r="AA155" i="2"/>
  <c r="A9" i="21"/>
  <c r="EG40" i="2" s="1"/>
  <c r="AE779" i="2"/>
  <c r="A16" i="20"/>
  <c r="ED47" i="2" s="1"/>
  <c r="AE778" i="2"/>
  <c r="A15" i="20"/>
  <c r="ED46" i="2" s="1"/>
  <c r="AE146" i="2"/>
  <c r="A13" i="20"/>
  <c r="ED44" i="2" s="1"/>
  <c r="AD146" i="2"/>
  <c r="AE774" i="2"/>
  <c r="A11" i="20"/>
  <c r="AE773" i="2"/>
  <c r="A10" i="20"/>
  <c r="EE41" i="2" s="1"/>
  <c r="AE772" i="2"/>
  <c r="A9" i="20"/>
  <c r="ED40" i="2" s="1"/>
  <c r="AL65" i="2"/>
  <c r="A20" i="11"/>
  <c r="AK65" i="2"/>
  <c r="A19" i="11"/>
  <c r="AJ65" i="2"/>
  <c r="A18" i="11"/>
  <c r="A17" i="11"/>
  <c r="AH65" i="2"/>
  <c r="A16" i="11"/>
  <c r="AG65" i="2"/>
  <c r="A15" i="11"/>
  <c r="AF65" i="2"/>
  <c r="A14" i="11"/>
  <c r="AE65" i="2"/>
  <c r="A13" i="11"/>
  <c r="AD65" i="2"/>
  <c r="A12" i="11"/>
  <c r="AC65" i="2"/>
  <c r="A11" i="11"/>
  <c r="DC42" i="2" s="1"/>
  <c r="AB65" i="2"/>
  <c r="A10" i="11"/>
  <c r="AM56" i="2"/>
  <c r="A21" i="10"/>
  <c r="AL56" i="2"/>
  <c r="A20" i="10"/>
  <c r="AK56" i="2"/>
  <c r="A19" i="10"/>
  <c r="AJ56" i="2"/>
  <c r="A18" i="10"/>
  <c r="AI56" i="2"/>
  <c r="A17" i="10"/>
  <c r="AH56" i="2"/>
  <c r="A16" i="10"/>
  <c r="AG56" i="2"/>
  <c r="A15" i="10"/>
  <c r="A14" i="10"/>
  <c r="AE276" i="2"/>
  <c r="A13" i="10"/>
  <c r="A12" i="10"/>
  <c r="CZ43" i="2" s="1"/>
  <c r="AT47" i="2"/>
  <c r="A28" i="9"/>
  <c r="CY59" i="2" s="1"/>
  <c r="AE240" i="2"/>
  <c r="A27" i="9"/>
  <c r="CY58" i="2" s="1"/>
  <c r="AR47" i="2"/>
  <c r="A26" i="9"/>
  <c r="AE25" i="9"/>
  <c r="AP47" i="2"/>
  <c r="A24" i="9"/>
  <c r="AE23" i="9"/>
  <c r="AN47" i="2"/>
  <c r="A22" i="9"/>
  <c r="AL47" i="2"/>
  <c r="A20" i="9"/>
  <c r="AK47" i="2"/>
  <c r="A19" i="9"/>
  <c r="AJ47" i="2"/>
  <c r="A18" i="9"/>
  <c r="CY49" i="2" s="1"/>
  <c r="AI47" i="2"/>
  <c r="A17" i="9"/>
  <c r="AH47" i="2"/>
  <c r="A16" i="9"/>
  <c r="CX47" i="2" s="1"/>
  <c r="AG47" i="2"/>
  <c r="A15" i="9"/>
  <c r="CY46" i="2" s="1"/>
  <c r="AF47" i="2"/>
  <c r="A14" i="9"/>
  <c r="CW45" i="2" s="1"/>
  <c r="AE47" i="2"/>
  <c r="A13" i="9"/>
  <c r="AD47" i="2"/>
  <c r="A12" i="9"/>
  <c r="CW43" i="2" s="1"/>
  <c r="AE583" i="2"/>
  <c r="AE587" i="2"/>
  <c r="AE622" i="2"/>
  <c r="AE661" i="2"/>
  <c r="AE693" i="2"/>
  <c r="AE758" i="2"/>
  <c r="AE782" i="2"/>
  <c r="AE336" i="2"/>
  <c r="AE418" i="2"/>
  <c r="AE296" i="2"/>
  <c r="AP83" i="2"/>
  <c r="BT146" i="2"/>
  <c r="D61" i="19"/>
  <c r="AE871" i="2"/>
  <c r="AJ92" i="2"/>
  <c r="AE515" i="2"/>
  <c r="AE960" i="2"/>
  <c r="AE970" i="2"/>
  <c r="AE888" i="2"/>
  <c r="AE885" i="2"/>
  <c r="Y272" i="2"/>
  <c r="AA272" i="2" s="1"/>
  <c r="AE283" i="2"/>
  <c r="AA83" i="2"/>
  <c r="AE451" i="2"/>
  <c r="AD155" i="2"/>
  <c r="AE552" i="2"/>
  <c r="AE962" i="2"/>
  <c r="AE925" i="2"/>
  <c r="AE929" i="2"/>
  <c r="AA61" i="23"/>
  <c r="AR78" i="2"/>
  <c r="AE698" i="2"/>
  <c r="G61" i="23"/>
  <c r="AE641" i="2"/>
  <c r="AE662" i="2"/>
  <c r="AE687" i="2"/>
  <c r="AE689" i="2"/>
  <c r="AE700" i="2"/>
  <c r="AS47" i="2"/>
  <c r="AE275" i="2"/>
  <c r="AE568" i="2"/>
  <c r="AE797" i="2"/>
  <c r="AE809" i="2"/>
  <c r="AW146" i="2"/>
  <c r="AE491" i="2"/>
  <c r="AQ173" i="2"/>
  <c r="AE912" i="2"/>
  <c r="AS101" i="2"/>
  <c r="Q61" i="10"/>
  <c r="AB61" i="12"/>
  <c r="M8" i="7" s="1"/>
  <c r="AA74" i="2"/>
  <c r="A9" i="12"/>
  <c r="DG40" i="2" s="1"/>
  <c r="DG90" i="2" s="1"/>
  <c r="AB71" i="2" s="1"/>
  <c r="AE274" i="2"/>
  <c r="A11" i="10"/>
  <c r="DA42" i="2" s="1"/>
  <c r="D61" i="11"/>
  <c r="L61" i="11"/>
  <c r="G61" i="11"/>
  <c r="D61" i="10"/>
  <c r="AE516" i="2"/>
  <c r="O10" i="7"/>
  <c r="AE633" i="2"/>
  <c r="AE635" i="2"/>
  <c r="AE637" i="2"/>
  <c r="AE678" i="2"/>
  <c r="G61" i="18"/>
  <c r="D61" i="23"/>
  <c r="C61" i="23"/>
  <c r="L61" i="14"/>
  <c r="C61" i="14"/>
  <c r="C61" i="17"/>
  <c r="AE751" i="2"/>
  <c r="AE759" i="2"/>
  <c r="BQ137" i="2"/>
  <c r="AC56" i="2"/>
  <c r="AE228" i="2"/>
  <c r="AE15" i="19" s="1"/>
  <c r="AE231" i="2"/>
  <c r="AE18" i="19" s="1"/>
  <c r="AS56" i="2"/>
  <c r="AE427" i="2"/>
  <c r="AE580" i="2"/>
  <c r="BP56" i="2"/>
  <c r="BG83" i="2"/>
  <c r="AE485" i="2"/>
  <c r="AE541" i="2"/>
  <c r="AE961" i="2"/>
  <c r="AE484" i="2"/>
  <c r="L61" i="18"/>
  <c r="AR132" i="2"/>
  <c r="AE614" i="2"/>
  <c r="AE666" i="2"/>
  <c r="AA61" i="18"/>
  <c r="Q61" i="20"/>
  <c r="V61" i="23"/>
  <c r="V61" i="17"/>
  <c r="BA137" i="2"/>
  <c r="AE775" i="2"/>
  <c r="AI146" i="2"/>
  <c r="AE226" i="2"/>
  <c r="AE13" i="19" s="1"/>
  <c r="AE241" i="2"/>
  <c r="AE282" i="2"/>
  <c r="AE375" i="2"/>
  <c r="AE562" i="2"/>
  <c r="AW56" i="2"/>
  <c r="AM114" i="2"/>
  <c r="AM115" i="2" s="1"/>
  <c r="AE868" i="2"/>
  <c r="AE790" i="2"/>
  <c r="D61" i="18"/>
  <c r="AX226" i="2"/>
  <c r="AE551" i="2"/>
  <c r="AE909" i="2"/>
  <c r="AM168" i="2"/>
  <c r="AM169" i="2" s="1"/>
  <c r="BD173" i="2"/>
  <c r="AE951" i="2"/>
  <c r="AN225" i="2"/>
  <c r="AN226" i="2"/>
  <c r="CL223" i="2"/>
  <c r="CJ223" i="2"/>
  <c r="CH223" i="2"/>
  <c r="CF223" i="2"/>
  <c r="CD223" i="2"/>
  <c r="CB223" i="2"/>
  <c r="CM223" i="2"/>
  <c r="CK223" i="2"/>
  <c r="CI223" i="2"/>
  <c r="CG223" i="2"/>
  <c r="CE223" i="2"/>
  <c r="CC223" i="2"/>
  <c r="BT225" i="2"/>
  <c r="CE222" i="2"/>
  <c r="CG222" i="2"/>
  <c r="CI222" i="2"/>
  <c r="CK222" i="2"/>
  <c r="CM222" i="2"/>
  <c r="CB222" i="2"/>
  <c r="CD222" i="2"/>
  <c r="CF222" i="2"/>
  <c r="CH222" i="2"/>
  <c r="CJ222" i="2"/>
  <c r="CL222" i="2"/>
  <c r="CC222" i="2"/>
  <c r="CL244" i="2"/>
  <c r="CJ244" i="2"/>
  <c r="CH244" i="2"/>
  <c r="CF244" i="2"/>
  <c r="CD244" i="2"/>
  <c r="CB244" i="2"/>
  <c r="CM244" i="2"/>
  <c r="CK244" i="2"/>
  <c r="CI244" i="2"/>
  <c r="CG244" i="2"/>
  <c r="CE244" i="2"/>
  <c r="CC244" i="2"/>
  <c r="CL246" i="2"/>
  <c r="CJ246" i="2"/>
  <c r="CH246" i="2"/>
  <c r="CF246" i="2"/>
  <c r="CD246" i="2"/>
  <c r="CB246" i="2"/>
  <c r="CM246" i="2"/>
  <c r="CK246" i="2"/>
  <c r="CI246" i="2"/>
  <c r="CG246" i="2"/>
  <c r="CE246" i="2"/>
  <c r="CC246" i="2"/>
  <c r="CL248" i="2"/>
  <c r="CJ248" i="2"/>
  <c r="CH248" i="2"/>
  <c r="CF248" i="2"/>
  <c r="CD248" i="2"/>
  <c r="CB248" i="2"/>
  <c r="CM248" i="2"/>
  <c r="CK248" i="2"/>
  <c r="CI248" i="2"/>
  <c r="CG248" i="2"/>
  <c r="CE248" i="2"/>
  <c r="CC248" i="2"/>
  <c r="CL250" i="2"/>
  <c r="CJ250" i="2"/>
  <c r="CH250" i="2"/>
  <c r="CF250" i="2"/>
  <c r="CD250" i="2"/>
  <c r="CB250" i="2"/>
  <c r="CM250" i="2"/>
  <c r="CK250" i="2"/>
  <c r="CI250" i="2"/>
  <c r="CG250" i="2"/>
  <c r="CE250" i="2"/>
  <c r="CC250" i="2"/>
  <c r="CL252" i="2"/>
  <c r="CJ252" i="2"/>
  <c r="CH252" i="2"/>
  <c r="CF252" i="2"/>
  <c r="CD252" i="2"/>
  <c r="CB252" i="2"/>
  <c r="CM252" i="2"/>
  <c r="CK252" i="2"/>
  <c r="CI252" i="2"/>
  <c r="CG252" i="2"/>
  <c r="CE252" i="2"/>
  <c r="CC252" i="2"/>
  <c r="CL254" i="2"/>
  <c r="CJ254" i="2"/>
  <c r="CH254" i="2"/>
  <c r="CF254" i="2"/>
  <c r="CD254" i="2"/>
  <c r="CB254" i="2"/>
  <c r="CM254" i="2"/>
  <c r="CK254" i="2"/>
  <c r="CI254" i="2"/>
  <c r="CG254" i="2"/>
  <c r="CE254" i="2"/>
  <c r="CC254" i="2"/>
  <c r="CL256" i="2"/>
  <c r="CJ256" i="2"/>
  <c r="CH256" i="2"/>
  <c r="CF256" i="2"/>
  <c r="CD256" i="2"/>
  <c r="CB256" i="2"/>
  <c r="CM256" i="2"/>
  <c r="CK256" i="2"/>
  <c r="CI256" i="2"/>
  <c r="CG256" i="2"/>
  <c r="CE256" i="2"/>
  <c r="CC256" i="2"/>
  <c r="CL258" i="2"/>
  <c r="CJ258" i="2"/>
  <c r="CH258" i="2"/>
  <c r="CF258" i="2"/>
  <c r="CD258" i="2"/>
  <c r="CB258" i="2"/>
  <c r="CM258" i="2"/>
  <c r="CK258" i="2"/>
  <c r="CI258" i="2"/>
  <c r="CG258" i="2"/>
  <c r="CE258" i="2"/>
  <c r="CC258" i="2"/>
  <c r="CL260" i="2"/>
  <c r="CJ260" i="2"/>
  <c r="CH260" i="2"/>
  <c r="CF260" i="2"/>
  <c r="CD260" i="2"/>
  <c r="CB260" i="2"/>
  <c r="CM260" i="2"/>
  <c r="CK260" i="2"/>
  <c r="CI260" i="2"/>
  <c r="CG260" i="2"/>
  <c r="CE260" i="2"/>
  <c r="CC260" i="2"/>
  <c r="CL262" i="2"/>
  <c r="CJ262" i="2"/>
  <c r="CH262" i="2"/>
  <c r="CF262" i="2"/>
  <c r="CD262" i="2"/>
  <c r="CB262" i="2"/>
  <c r="CM262" i="2"/>
  <c r="CK262" i="2"/>
  <c r="CI262" i="2"/>
  <c r="CG262" i="2"/>
  <c r="CE262" i="2"/>
  <c r="CC262" i="2"/>
  <c r="CL264" i="2"/>
  <c r="CJ264" i="2"/>
  <c r="CH264" i="2"/>
  <c r="CF264" i="2"/>
  <c r="CD264" i="2"/>
  <c r="CB264" i="2"/>
  <c r="CM264" i="2"/>
  <c r="CK264" i="2"/>
  <c r="CI264" i="2"/>
  <c r="CG264" i="2"/>
  <c r="CE264" i="2"/>
  <c r="CC264" i="2"/>
  <c r="CL266" i="2"/>
  <c r="CJ266" i="2"/>
  <c r="CH266" i="2"/>
  <c r="CF266" i="2"/>
  <c r="CD266" i="2"/>
  <c r="CB266" i="2"/>
  <c r="CM266" i="2"/>
  <c r="CK266" i="2"/>
  <c r="CI266" i="2"/>
  <c r="CG266" i="2"/>
  <c r="CE266" i="2"/>
  <c r="CC266" i="2"/>
  <c r="CL268" i="2"/>
  <c r="CJ268" i="2"/>
  <c r="CH268" i="2"/>
  <c r="CF268" i="2"/>
  <c r="CD268" i="2"/>
  <c r="CB268" i="2"/>
  <c r="CM268" i="2"/>
  <c r="CK268" i="2"/>
  <c r="CI268" i="2"/>
  <c r="CG268" i="2"/>
  <c r="CE268" i="2"/>
  <c r="CC268" i="2"/>
  <c r="CL270" i="2"/>
  <c r="CJ270" i="2"/>
  <c r="CH270" i="2"/>
  <c r="CF270" i="2"/>
  <c r="CD270" i="2"/>
  <c r="CB270" i="2"/>
  <c r="CM270" i="2"/>
  <c r="CK270" i="2"/>
  <c r="CI270" i="2"/>
  <c r="CG270" i="2"/>
  <c r="CE270" i="2"/>
  <c r="CC270" i="2"/>
  <c r="CL272" i="2"/>
  <c r="CJ272" i="2"/>
  <c r="CH272" i="2"/>
  <c r="CF272" i="2"/>
  <c r="CD272" i="2"/>
  <c r="CB272" i="2"/>
  <c r="CM272" i="2"/>
  <c r="CK272" i="2"/>
  <c r="CI272" i="2"/>
  <c r="CG272" i="2"/>
  <c r="CE272" i="2"/>
  <c r="CC272" i="2"/>
  <c r="CL274" i="2"/>
  <c r="CJ274" i="2"/>
  <c r="CH274" i="2"/>
  <c r="CF274" i="2"/>
  <c r="CD274" i="2"/>
  <c r="CB274" i="2"/>
  <c r="CM274" i="2"/>
  <c r="CK274" i="2"/>
  <c r="CI274" i="2"/>
  <c r="CG274" i="2"/>
  <c r="CE274" i="2"/>
  <c r="CC274" i="2"/>
  <c r="CL276" i="2"/>
  <c r="CJ276" i="2"/>
  <c r="CH276" i="2"/>
  <c r="CF276" i="2"/>
  <c r="CD276" i="2"/>
  <c r="CB276" i="2"/>
  <c r="CM276" i="2"/>
  <c r="CK276" i="2"/>
  <c r="CI276" i="2"/>
  <c r="CG276" i="2"/>
  <c r="CE276" i="2"/>
  <c r="CC276" i="2"/>
  <c r="CL278" i="2"/>
  <c r="CJ278" i="2"/>
  <c r="CH278" i="2"/>
  <c r="CF278" i="2"/>
  <c r="CD278" i="2"/>
  <c r="CB278" i="2"/>
  <c r="CM278" i="2"/>
  <c r="CK278" i="2"/>
  <c r="CI278" i="2"/>
  <c r="CG278" i="2"/>
  <c r="CE278" i="2"/>
  <c r="CC278" i="2"/>
  <c r="CL280" i="2"/>
  <c r="CJ280" i="2"/>
  <c r="CH280" i="2"/>
  <c r="CF280" i="2"/>
  <c r="CD280" i="2"/>
  <c r="CB280" i="2"/>
  <c r="CM280" i="2"/>
  <c r="CK280" i="2"/>
  <c r="CI280" i="2"/>
  <c r="CG280" i="2"/>
  <c r="CE280" i="2"/>
  <c r="CC280" i="2"/>
  <c r="CL282" i="2"/>
  <c r="CJ282" i="2"/>
  <c r="CH282" i="2"/>
  <c r="CF282" i="2"/>
  <c r="CD282" i="2"/>
  <c r="CB282" i="2"/>
  <c r="CM282" i="2"/>
  <c r="CK282" i="2"/>
  <c r="CI282" i="2"/>
  <c r="CG282" i="2"/>
  <c r="CE282" i="2"/>
  <c r="CC282" i="2"/>
  <c r="CL284" i="2"/>
  <c r="CJ284" i="2"/>
  <c r="CH284" i="2"/>
  <c r="CF284" i="2"/>
  <c r="CD284" i="2"/>
  <c r="CB284" i="2"/>
  <c r="CM284" i="2"/>
  <c r="CK284" i="2"/>
  <c r="CI284" i="2"/>
  <c r="CG284" i="2"/>
  <c r="CE284" i="2"/>
  <c r="CC284" i="2"/>
  <c r="CL286" i="2"/>
  <c r="CJ286" i="2"/>
  <c r="CH286" i="2"/>
  <c r="CF286" i="2"/>
  <c r="CD286" i="2"/>
  <c r="CB286" i="2"/>
  <c r="CM286" i="2"/>
  <c r="CK286" i="2"/>
  <c r="CI286" i="2"/>
  <c r="CG286" i="2"/>
  <c r="CE286" i="2"/>
  <c r="CC286" i="2"/>
  <c r="CL288" i="2"/>
  <c r="CJ288" i="2"/>
  <c r="CH288" i="2"/>
  <c r="CF288" i="2"/>
  <c r="CD288" i="2"/>
  <c r="CB288" i="2"/>
  <c r="CM288" i="2"/>
  <c r="CK288" i="2"/>
  <c r="CI288" i="2"/>
  <c r="CG288" i="2"/>
  <c r="CE288" i="2"/>
  <c r="CC288" i="2"/>
  <c r="CL290" i="2"/>
  <c r="CJ290" i="2"/>
  <c r="CH290" i="2"/>
  <c r="CF290" i="2"/>
  <c r="CD290" i="2"/>
  <c r="CB290" i="2"/>
  <c r="CM290" i="2"/>
  <c r="CK290" i="2"/>
  <c r="CI290" i="2"/>
  <c r="CG290" i="2"/>
  <c r="CE290" i="2"/>
  <c r="CC290" i="2"/>
  <c r="CL292" i="2"/>
  <c r="CJ292" i="2"/>
  <c r="CH292" i="2"/>
  <c r="CF292" i="2"/>
  <c r="CD292" i="2"/>
  <c r="CB292" i="2"/>
  <c r="CM292" i="2"/>
  <c r="CK292" i="2"/>
  <c r="CI292" i="2"/>
  <c r="CG292" i="2"/>
  <c r="CE292" i="2"/>
  <c r="CC292" i="2"/>
  <c r="CL294" i="2"/>
  <c r="CJ294" i="2"/>
  <c r="CH294" i="2"/>
  <c r="CF294" i="2"/>
  <c r="CD294" i="2"/>
  <c r="CB294" i="2"/>
  <c r="CM294" i="2"/>
  <c r="CK294" i="2"/>
  <c r="CI294" i="2"/>
  <c r="CG294" i="2"/>
  <c r="CE294" i="2"/>
  <c r="CC294" i="2"/>
  <c r="CL296" i="2"/>
  <c r="CJ296" i="2"/>
  <c r="CH296" i="2"/>
  <c r="CF296" i="2"/>
  <c r="CD296" i="2"/>
  <c r="CB296" i="2"/>
  <c r="CM296" i="2"/>
  <c r="CK296" i="2"/>
  <c r="CI296" i="2"/>
  <c r="CG296" i="2"/>
  <c r="CE296" i="2"/>
  <c r="CC296" i="2"/>
  <c r="CL298" i="2"/>
  <c r="CJ298" i="2"/>
  <c r="CH298" i="2"/>
  <c r="CF298" i="2"/>
  <c r="CD298" i="2"/>
  <c r="CB298" i="2"/>
  <c r="CM298" i="2"/>
  <c r="CK298" i="2"/>
  <c r="CI298" i="2"/>
  <c r="CG298" i="2"/>
  <c r="CE298" i="2"/>
  <c r="CC298" i="2"/>
  <c r="CL300" i="2"/>
  <c r="CJ300" i="2"/>
  <c r="CH300" i="2"/>
  <c r="CF300" i="2"/>
  <c r="CD300" i="2"/>
  <c r="CB300" i="2"/>
  <c r="CM300" i="2"/>
  <c r="CK300" i="2"/>
  <c r="CI300" i="2"/>
  <c r="CG300" i="2"/>
  <c r="CE300" i="2"/>
  <c r="CC300" i="2"/>
  <c r="CL301" i="2"/>
  <c r="CJ301" i="2"/>
  <c r="CH301" i="2"/>
  <c r="CF301" i="2"/>
  <c r="CD301" i="2"/>
  <c r="CB301" i="2"/>
  <c r="CM301" i="2"/>
  <c r="CK301" i="2"/>
  <c r="CI301" i="2"/>
  <c r="CG301" i="2"/>
  <c r="CE301" i="2"/>
  <c r="CC301" i="2"/>
  <c r="CL303" i="2"/>
  <c r="CJ303" i="2"/>
  <c r="CH303" i="2"/>
  <c r="CF303" i="2"/>
  <c r="CD303" i="2"/>
  <c r="CB303" i="2"/>
  <c r="CM303" i="2"/>
  <c r="CK303" i="2"/>
  <c r="CI303" i="2"/>
  <c r="CG303" i="2"/>
  <c r="CE303" i="2"/>
  <c r="CC303" i="2"/>
  <c r="CL305" i="2"/>
  <c r="CJ305" i="2"/>
  <c r="CH305" i="2"/>
  <c r="CF305" i="2"/>
  <c r="CD305" i="2"/>
  <c r="CB305" i="2"/>
  <c r="CM305" i="2"/>
  <c r="CK305" i="2"/>
  <c r="CI305" i="2"/>
  <c r="CG305" i="2"/>
  <c r="CE305" i="2"/>
  <c r="CC305" i="2"/>
  <c r="CL307" i="2"/>
  <c r="CJ307" i="2"/>
  <c r="CH307" i="2"/>
  <c r="CF307" i="2"/>
  <c r="CD307" i="2"/>
  <c r="CB307" i="2"/>
  <c r="CM307" i="2"/>
  <c r="CK307" i="2"/>
  <c r="CI307" i="2"/>
  <c r="CG307" i="2"/>
  <c r="CE307" i="2"/>
  <c r="CC307" i="2"/>
  <c r="CL333" i="2"/>
  <c r="CJ333" i="2"/>
  <c r="CH333" i="2"/>
  <c r="CF333" i="2"/>
  <c r="CD333" i="2"/>
  <c r="CB333" i="2"/>
  <c r="CM333" i="2"/>
  <c r="CK333" i="2"/>
  <c r="CI333" i="2"/>
  <c r="CG333" i="2"/>
  <c r="CE333" i="2"/>
  <c r="CC333" i="2"/>
  <c r="CL345" i="2"/>
  <c r="CJ345" i="2"/>
  <c r="CH345" i="2"/>
  <c r="CF345" i="2"/>
  <c r="CD345" i="2"/>
  <c r="CB345" i="2"/>
  <c r="CM345" i="2"/>
  <c r="CK345" i="2"/>
  <c r="CI345" i="2"/>
  <c r="CG345" i="2"/>
  <c r="CE345" i="2"/>
  <c r="CC345" i="2"/>
  <c r="CL355" i="2"/>
  <c r="CJ355" i="2"/>
  <c r="CH355" i="2"/>
  <c r="CF355" i="2"/>
  <c r="CD355" i="2"/>
  <c r="CB355" i="2"/>
  <c r="CM355" i="2"/>
  <c r="CK355" i="2"/>
  <c r="CI355" i="2"/>
  <c r="CG355" i="2"/>
  <c r="CE355" i="2"/>
  <c r="CC355" i="2"/>
  <c r="CL367" i="2"/>
  <c r="CJ367" i="2"/>
  <c r="CH367" i="2"/>
  <c r="CF367" i="2"/>
  <c r="CD367" i="2"/>
  <c r="CB367" i="2"/>
  <c r="CM367" i="2"/>
  <c r="CI367" i="2"/>
  <c r="CE367" i="2"/>
  <c r="CK367" i="2"/>
  <c r="CG367" i="2"/>
  <c r="CC367" i="2"/>
  <c r="CM443" i="2"/>
  <c r="CK443" i="2"/>
  <c r="CI443" i="2"/>
  <c r="CG443" i="2"/>
  <c r="CE443" i="2"/>
  <c r="CC443" i="2"/>
  <c r="CL443" i="2"/>
  <c r="CJ443" i="2"/>
  <c r="CH443" i="2"/>
  <c r="CF443" i="2"/>
  <c r="CD443" i="2"/>
  <c r="CB443" i="2"/>
  <c r="CM467" i="2"/>
  <c r="CK467" i="2"/>
  <c r="CI467" i="2"/>
  <c r="CG467" i="2"/>
  <c r="CE467" i="2"/>
  <c r="CC467" i="2"/>
  <c r="CL467" i="2"/>
  <c r="CJ467" i="2"/>
  <c r="CH467" i="2"/>
  <c r="CF467" i="2"/>
  <c r="CD467" i="2"/>
  <c r="CB467" i="2"/>
  <c r="CL224" i="2"/>
  <c r="CJ224" i="2"/>
  <c r="CH224" i="2"/>
  <c r="CF224" i="2"/>
  <c r="CD224" i="2"/>
  <c r="CB224" i="2"/>
  <c r="CM224" i="2"/>
  <c r="CK224" i="2"/>
  <c r="CI224" i="2"/>
  <c r="CG224" i="2"/>
  <c r="CE224" i="2"/>
  <c r="CC224" i="2"/>
  <c r="CL247" i="2"/>
  <c r="CJ247" i="2"/>
  <c r="CH247" i="2"/>
  <c r="CF247" i="2"/>
  <c r="CD247" i="2"/>
  <c r="CB247" i="2"/>
  <c r="CM247" i="2"/>
  <c r="CK247" i="2"/>
  <c r="CI247" i="2"/>
  <c r="CG247" i="2"/>
  <c r="CE247" i="2"/>
  <c r="CC247" i="2"/>
  <c r="CL249" i="2"/>
  <c r="CJ249" i="2"/>
  <c r="CH249" i="2"/>
  <c r="CF249" i="2"/>
  <c r="CD249" i="2"/>
  <c r="CB249" i="2"/>
  <c r="CM249" i="2"/>
  <c r="CK249" i="2"/>
  <c r="CI249" i="2"/>
  <c r="CG249" i="2"/>
  <c r="CE249" i="2"/>
  <c r="CC249" i="2"/>
  <c r="CL251" i="2"/>
  <c r="CJ251" i="2"/>
  <c r="CH251" i="2"/>
  <c r="CF251" i="2"/>
  <c r="CD251" i="2"/>
  <c r="CB251" i="2"/>
  <c r="CM251" i="2"/>
  <c r="CK251" i="2"/>
  <c r="CI251" i="2"/>
  <c r="CG251" i="2"/>
  <c r="CE251" i="2"/>
  <c r="CC251" i="2"/>
  <c r="CL253" i="2"/>
  <c r="CJ253" i="2"/>
  <c r="CH253" i="2"/>
  <c r="CF253" i="2"/>
  <c r="CD253" i="2"/>
  <c r="CB253" i="2"/>
  <c r="CM253" i="2"/>
  <c r="CK253" i="2"/>
  <c r="CI253" i="2"/>
  <c r="CG253" i="2"/>
  <c r="CE253" i="2"/>
  <c r="CC253" i="2"/>
  <c r="CL255" i="2"/>
  <c r="CJ255" i="2"/>
  <c r="CH255" i="2"/>
  <c r="CF255" i="2"/>
  <c r="CD255" i="2"/>
  <c r="CB255" i="2"/>
  <c r="CM255" i="2"/>
  <c r="CK255" i="2"/>
  <c r="CI255" i="2"/>
  <c r="CG255" i="2"/>
  <c r="CE255" i="2"/>
  <c r="CC255" i="2"/>
  <c r="CL257" i="2"/>
  <c r="CJ257" i="2"/>
  <c r="CH257" i="2"/>
  <c r="CF257" i="2"/>
  <c r="CD257" i="2"/>
  <c r="CB257" i="2"/>
  <c r="CM257" i="2"/>
  <c r="CK257" i="2"/>
  <c r="CI257" i="2"/>
  <c r="CG257" i="2"/>
  <c r="CE257" i="2"/>
  <c r="CC257" i="2"/>
  <c r="CL259" i="2"/>
  <c r="CJ259" i="2"/>
  <c r="CH259" i="2"/>
  <c r="CF259" i="2"/>
  <c r="CD259" i="2"/>
  <c r="CB259" i="2"/>
  <c r="CM259" i="2"/>
  <c r="CK259" i="2"/>
  <c r="CI259" i="2"/>
  <c r="CG259" i="2"/>
  <c r="CE259" i="2"/>
  <c r="CC259" i="2"/>
  <c r="CL261" i="2"/>
  <c r="CJ261" i="2"/>
  <c r="CH261" i="2"/>
  <c r="CF261" i="2"/>
  <c r="CD261" i="2"/>
  <c r="CB261" i="2"/>
  <c r="CM261" i="2"/>
  <c r="CK261" i="2"/>
  <c r="CI261" i="2"/>
  <c r="CG261" i="2"/>
  <c r="CE261" i="2"/>
  <c r="CC261" i="2"/>
  <c r="CL265" i="2"/>
  <c r="CJ265" i="2"/>
  <c r="CH265" i="2"/>
  <c r="CF265" i="2"/>
  <c r="CD265" i="2"/>
  <c r="CB265" i="2"/>
  <c r="CM265" i="2"/>
  <c r="CK265" i="2"/>
  <c r="CI265" i="2"/>
  <c r="CG265" i="2"/>
  <c r="CE265" i="2"/>
  <c r="CC265" i="2"/>
  <c r="CL267" i="2"/>
  <c r="CJ267" i="2"/>
  <c r="CH267" i="2"/>
  <c r="CF267" i="2"/>
  <c r="CD267" i="2"/>
  <c r="CB267" i="2"/>
  <c r="CM267" i="2"/>
  <c r="CK267" i="2"/>
  <c r="CI267" i="2"/>
  <c r="CG267" i="2"/>
  <c r="CE267" i="2"/>
  <c r="CC267" i="2"/>
  <c r="CL269" i="2"/>
  <c r="CJ269" i="2"/>
  <c r="CH269" i="2"/>
  <c r="CF269" i="2"/>
  <c r="CD269" i="2"/>
  <c r="CB269" i="2"/>
  <c r="CM269" i="2"/>
  <c r="CK269" i="2"/>
  <c r="CI269" i="2"/>
  <c r="CG269" i="2"/>
  <c r="CE269" i="2"/>
  <c r="CC269" i="2"/>
  <c r="CL271" i="2"/>
  <c r="CJ271" i="2"/>
  <c r="CH271" i="2"/>
  <c r="CF271" i="2"/>
  <c r="CD271" i="2"/>
  <c r="CB271" i="2"/>
  <c r="CM271" i="2"/>
  <c r="CK271" i="2"/>
  <c r="CI271" i="2"/>
  <c r="CG271" i="2"/>
  <c r="CE271" i="2"/>
  <c r="CC271" i="2"/>
  <c r="CL273" i="2"/>
  <c r="CJ273" i="2"/>
  <c r="CH273" i="2"/>
  <c r="CF273" i="2"/>
  <c r="CD273" i="2"/>
  <c r="CB273" i="2"/>
  <c r="CM273" i="2"/>
  <c r="CK273" i="2"/>
  <c r="CI273" i="2"/>
  <c r="CG273" i="2"/>
  <c r="CE273" i="2"/>
  <c r="CC273" i="2"/>
  <c r="CL275" i="2"/>
  <c r="CJ275" i="2"/>
  <c r="CH275" i="2"/>
  <c r="CF275" i="2"/>
  <c r="CD275" i="2"/>
  <c r="CB275" i="2"/>
  <c r="CM275" i="2"/>
  <c r="CK275" i="2"/>
  <c r="CI275" i="2"/>
  <c r="CG275" i="2"/>
  <c r="CE275" i="2"/>
  <c r="CC275" i="2"/>
  <c r="CL277" i="2"/>
  <c r="CJ277" i="2"/>
  <c r="CH277" i="2"/>
  <c r="CF277" i="2"/>
  <c r="CD277" i="2"/>
  <c r="CB277" i="2"/>
  <c r="CM277" i="2"/>
  <c r="CK277" i="2"/>
  <c r="CI277" i="2"/>
  <c r="CG277" i="2"/>
  <c r="CE277" i="2"/>
  <c r="CC277" i="2"/>
  <c r="CL281" i="2"/>
  <c r="CJ281" i="2"/>
  <c r="CH281" i="2"/>
  <c r="CF281" i="2"/>
  <c r="CD281" i="2"/>
  <c r="CB281" i="2"/>
  <c r="CM281" i="2"/>
  <c r="CK281" i="2"/>
  <c r="CI281" i="2"/>
  <c r="CG281" i="2"/>
  <c r="CE281" i="2"/>
  <c r="CC281" i="2"/>
  <c r="CL283" i="2"/>
  <c r="CJ283" i="2"/>
  <c r="CH283" i="2"/>
  <c r="CF283" i="2"/>
  <c r="CD283" i="2"/>
  <c r="CB283" i="2"/>
  <c r="CM283" i="2"/>
  <c r="CK283" i="2"/>
  <c r="CI283" i="2"/>
  <c r="CG283" i="2"/>
  <c r="CE283" i="2"/>
  <c r="CC283" i="2"/>
  <c r="CL285" i="2"/>
  <c r="CJ285" i="2"/>
  <c r="CH285" i="2"/>
  <c r="CF285" i="2"/>
  <c r="CD285" i="2"/>
  <c r="CB285" i="2"/>
  <c r="CM285" i="2"/>
  <c r="CK285" i="2"/>
  <c r="CI285" i="2"/>
  <c r="CG285" i="2"/>
  <c r="CE285" i="2"/>
  <c r="CC285" i="2"/>
  <c r="CL287" i="2"/>
  <c r="CJ287" i="2"/>
  <c r="CH287" i="2"/>
  <c r="CF287" i="2"/>
  <c r="CD287" i="2"/>
  <c r="CB287" i="2"/>
  <c r="CM287" i="2"/>
  <c r="CK287" i="2"/>
  <c r="CI287" i="2"/>
  <c r="CG287" i="2"/>
  <c r="CE287" i="2"/>
  <c r="CC287" i="2"/>
  <c r="CL289" i="2"/>
  <c r="CJ289" i="2"/>
  <c r="CH289" i="2"/>
  <c r="CF289" i="2"/>
  <c r="CD289" i="2"/>
  <c r="CB289" i="2"/>
  <c r="CM289" i="2"/>
  <c r="CK289" i="2"/>
  <c r="CI289" i="2"/>
  <c r="CG289" i="2"/>
  <c r="CE289" i="2"/>
  <c r="CC289" i="2"/>
  <c r="CL291" i="2"/>
  <c r="CJ291" i="2"/>
  <c r="CH291" i="2"/>
  <c r="CF291" i="2"/>
  <c r="CD291" i="2"/>
  <c r="CB291" i="2"/>
  <c r="CM291" i="2"/>
  <c r="CK291" i="2"/>
  <c r="CI291" i="2"/>
  <c r="CG291" i="2"/>
  <c r="CE291" i="2"/>
  <c r="CC291" i="2"/>
  <c r="CL293" i="2"/>
  <c r="CJ293" i="2"/>
  <c r="CH293" i="2"/>
  <c r="CF293" i="2"/>
  <c r="CD293" i="2"/>
  <c r="CB293" i="2"/>
  <c r="CM293" i="2"/>
  <c r="CK293" i="2"/>
  <c r="CI293" i="2"/>
  <c r="CG293" i="2"/>
  <c r="CE293" i="2"/>
  <c r="CC293" i="2"/>
  <c r="CL295" i="2"/>
  <c r="CJ295" i="2"/>
  <c r="CH295" i="2"/>
  <c r="CF295" i="2"/>
  <c r="CD295" i="2"/>
  <c r="CB295" i="2"/>
  <c r="CM295" i="2"/>
  <c r="CK295" i="2"/>
  <c r="CI295" i="2"/>
  <c r="CG295" i="2"/>
  <c r="CE295" i="2"/>
  <c r="CC295" i="2"/>
  <c r="CL299" i="2"/>
  <c r="CJ299" i="2"/>
  <c r="CH299" i="2"/>
  <c r="CF299" i="2"/>
  <c r="CD299" i="2"/>
  <c r="CB299" i="2"/>
  <c r="CM299" i="2"/>
  <c r="CK299" i="2"/>
  <c r="CI299" i="2"/>
  <c r="CG299" i="2"/>
  <c r="CE299" i="2"/>
  <c r="CC299" i="2"/>
  <c r="CL302" i="2"/>
  <c r="CJ302" i="2"/>
  <c r="CH302" i="2"/>
  <c r="CF302" i="2"/>
  <c r="CD302" i="2"/>
  <c r="CB302" i="2"/>
  <c r="CM302" i="2"/>
  <c r="CK302" i="2"/>
  <c r="CI302" i="2"/>
  <c r="CG302" i="2"/>
  <c r="CE302" i="2"/>
  <c r="CC302" i="2"/>
  <c r="CL304" i="2"/>
  <c r="CJ304" i="2"/>
  <c r="CH304" i="2"/>
  <c r="CF304" i="2"/>
  <c r="CD304" i="2"/>
  <c r="CB304" i="2"/>
  <c r="CM304" i="2"/>
  <c r="CK304" i="2"/>
  <c r="CI304" i="2"/>
  <c r="CG304" i="2"/>
  <c r="CE304" i="2"/>
  <c r="CC304" i="2"/>
  <c r="CL306" i="2"/>
  <c r="CJ306" i="2"/>
  <c r="CH306" i="2"/>
  <c r="CF306" i="2"/>
  <c r="CD306" i="2"/>
  <c r="CB306" i="2"/>
  <c r="CM306" i="2"/>
  <c r="CK306" i="2"/>
  <c r="CI306" i="2"/>
  <c r="CG306" i="2"/>
  <c r="CE306" i="2"/>
  <c r="CC306" i="2"/>
  <c r="CL308" i="2"/>
  <c r="CJ308" i="2"/>
  <c r="CH308" i="2"/>
  <c r="CF308" i="2"/>
  <c r="CD308" i="2"/>
  <c r="CB308" i="2"/>
  <c r="CM308" i="2"/>
  <c r="CK308" i="2"/>
  <c r="CI308" i="2"/>
  <c r="CG308" i="2"/>
  <c r="CE308" i="2"/>
  <c r="CC308" i="2"/>
  <c r="CL310" i="2"/>
  <c r="CJ310" i="2"/>
  <c r="CH310" i="2"/>
  <c r="CF310" i="2"/>
  <c r="CD310" i="2"/>
  <c r="CB310" i="2"/>
  <c r="CM310" i="2"/>
  <c r="CK310" i="2"/>
  <c r="CI310" i="2"/>
  <c r="CG310" i="2"/>
  <c r="CE310" i="2"/>
  <c r="CC310" i="2"/>
  <c r="CL312" i="2"/>
  <c r="CJ312" i="2"/>
  <c r="CH312" i="2"/>
  <c r="CF312" i="2"/>
  <c r="CD312" i="2"/>
  <c r="CB312" i="2"/>
  <c r="CM312" i="2"/>
  <c r="CK312" i="2"/>
  <c r="CI312" i="2"/>
  <c r="CG312" i="2"/>
  <c r="CE312" i="2"/>
  <c r="CC312" i="2"/>
  <c r="CL314" i="2"/>
  <c r="CJ314" i="2"/>
  <c r="CH314" i="2"/>
  <c r="CF314" i="2"/>
  <c r="CD314" i="2"/>
  <c r="CB314" i="2"/>
  <c r="CM314" i="2"/>
  <c r="CK314" i="2"/>
  <c r="CI314" i="2"/>
  <c r="CG314" i="2"/>
  <c r="CE314" i="2"/>
  <c r="CC314" i="2"/>
  <c r="CL315" i="2"/>
  <c r="CJ315" i="2"/>
  <c r="CH315" i="2"/>
  <c r="CF315" i="2"/>
  <c r="CD315" i="2"/>
  <c r="CB315" i="2"/>
  <c r="CM315" i="2"/>
  <c r="CK315" i="2"/>
  <c r="CI315" i="2"/>
  <c r="CG315" i="2"/>
  <c r="CE315" i="2"/>
  <c r="CC315" i="2"/>
  <c r="CL320" i="2"/>
  <c r="CJ320" i="2"/>
  <c r="CH320" i="2"/>
  <c r="CF320" i="2"/>
  <c r="CD320" i="2"/>
  <c r="CB320" i="2"/>
  <c r="CM320" i="2"/>
  <c r="CK320" i="2"/>
  <c r="CI320" i="2"/>
  <c r="CG320" i="2"/>
  <c r="CE320" i="2"/>
  <c r="CC320" i="2"/>
  <c r="CL321" i="2"/>
  <c r="CJ321" i="2"/>
  <c r="CH321" i="2"/>
  <c r="CF321" i="2"/>
  <c r="CD321" i="2"/>
  <c r="CB321" i="2"/>
  <c r="CM321" i="2"/>
  <c r="CK321" i="2"/>
  <c r="CI321" i="2"/>
  <c r="CG321" i="2"/>
  <c r="CE321" i="2"/>
  <c r="CC321" i="2"/>
  <c r="CL323" i="2"/>
  <c r="CJ323" i="2"/>
  <c r="CH323" i="2"/>
  <c r="CF323" i="2"/>
  <c r="CD323" i="2"/>
  <c r="CB323" i="2"/>
  <c r="CM323" i="2"/>
  <c r="CK323" i="2"/>
  <c r="CI323" i="2"/>
  <c r="CG323" i="2"/>
  <c r="CE323" i="2"/>
  <c r="CC323" i="2"/>
  <c r="CL325" i="2"/>
  <c r="CJ325" i="2"/>
  <c r="CH325" i="2"/>
  <c r="CF325" i="2"/>
  <c r="CD325" i="2"/>
  <c r="CB325" i="2"/>
  <c r="CM325" i="2"/>
  <c r="CK325" i="2"/>
  <c r="CI325" i="2"/>
  <c r="CG325" i="2"/>
  <c r="CE325" i="2"/>
  <c r="CC325" i="2"/>
  <c r="CL327" i="2"/>
  <c r="CJ327" i="2"/>
  <c r="CH327" i="2"/>
  <c r="CF327" i="2"/>
  <c r="CD327" i="2"/>
  <c r="CB327" i="2"/>
  <c r="CM327" i="2"/>
  <c r="CK327" i="2"/>
  <c r="CI327" i="2"/>
  <c r="CG327" i="2"/>
  <c r="CE327" i="2"/>
  <c r="CC327" i="2"/>
  <c r="CL328" i="2"/>
  <c r="CJ328" i="2"/>
  <c r="CH328" i="2"/>
  <c r="CF328" i="2"/>
  <c r="CD328" i="2"/>
  <c r="CB328" i="2"/>
  <c r="CM328" i="2"/>
  <c r="CK328" i="2"/>
  <c r="CI328" i="2"/>
  <c r="CG328" i="2"/>
  <c r="CE328" i="2"/>
  <c r="CC328" i="2"/>
  <c r="CL330" i="2"/>
  <c r="CJ330" i="2"/>
  <c r="CH330" i="2"/>
  <c r="CF330" i="2"/>
  <c r="CD330" i="2"/>
  <c r="CB330" i="2"/>
  <c r="CM330" i="2"/>
  <c r="CK330" i="2"/>
  <c r="CI330" i="2"/>
  <c r="CG330" i="2"/>
  <c r="CE330" i="2"/>
  <c r="CC330" i="2"/>
  <c r="CL332" i="2"/>
  <c r="CJ332" i="2"/>
  <c r="CH332" i="2"/>
  <c r="CF332" i="2"/>
  <c r="CD332" i="2"/>
  <c r="CB332" i="2"/>
  <c r="CM332" i="2"/>
  <c r="CK332" i="2"/>
  <c r="CI332" i="2"/>
  <c r="CG332" i="2"/>
  <c r="CE332" i="2"/>
  <c r="CC332" i="2"/>
  <c r="CL334" i="2"/>
  <c r="CJ334" i="2"/>
  <c r="CH334" i="2"/>
  <c r="CF334" i="2"/>
  <c r="CD334" i="2"/>
  <c r="CB334" i="2"/>
  <c r="CM334" i="2"/>
  <c r="CK334" i="2"/>
  <c r="CI334" i="2"/>
  <c r="CG334" i="2"/>
  <c r="CE334" i="2"/>
  <c r="CC334" i="2"/>
  <c r="CL336" i="2"/>
  <c r="CJ336" i="2"/>
  <c r="CH336" i="2"/>
  <c r="CF336" i="2"/>
  <c r="CD336" i="2"/>
  <c r="CB336" i="2"/>
  <c r="CM336" i="2"/>
  <c r="CK336" i="2"/>
  <c r="CI336" i="2"/>
  <c r="CG336" i="2"/>
  <c r="CE336" i="2"/>
  <c r="CC336" i="2"/>
  <c r="CL338" i="2"/>
  <c r="CJ338" i="2"/>
  <c r="CH338" i="2"/>
  <c r="CF338" i="2"/>
  <c r="CD338" i="2"/>
  <c r="CB338" i="2"/>
  <c r="CM338" i="2"/>
  <c r="CK338" i="2"/>
  <c r="CI338" i="2"/>
  <c r="CG338" i="2"/>
  <c r="CE338" i="2"/>
  <c r="CC338" i="2"/>
  <c r="CL340" i="2"/>
  <c r="CJ340" i="2"/>
  <c r="CH340" i="2"/>
  <c r="CF340" i="2"/>
  <c r="CD340" i="2"/>
  <c r="CB340" i="2"/>
  <c r="CM340" i="2"/>
  <c r="CK340" i="2"/>
  <c r="CI340" i="2"/>
  <c r="CG340" i="2"/>
  <c r="CE340" i="2"/>
  <c r="CC340" i="2"/>
  <c r="CL342" i="2"/>
  <c r="CJ342" i="2"/>
  <c r="CH342" i="2"/>
  <c r="CF342" i="2"/>
  <c r="CD342" i="2"/>
  <c r="CB342" i="2"/>
  <c r="CM342" i="2"/>
  <c r="CK342" i="2"/>
  <c r="CI342" i="2"/>
  <c r="CG342" i="2"/>
  <c r="CE342" i="2"/>
  <c r="CC342" i="2"/>
  <c r="CL344" i="2"/>
  <c r="CJ344" i="2"/>
  <c r="CH344" i="2"/>
  <c r="CF344" i="2"/>
  <c r="CD344" i="2"/>
  <c r="CB344" i="2"/>
  <c r="CM344" i="2"/>
  <c r="CK344" i="2"/>
  <c r="CI344" i="2"/>
  <c r="CG344" i="2"/>
  <c r="CE344" i="2"/>
  <c r="CC344" i="2"/>
  <c r="CL346" i="2"/>
  <c r="CJ346" i="2"/>
  <c r="CH346" i="2"/>
  <c r="CF346" i="2"/>
  <c r="CD346" i="2"/>
  <c r="CB346" i="2"/>
  <c r="CM346" i="2"/>
  <c r="CK346" i="2"/>
  <c r="CI346" i="2"/>
  <c r="CG346" i="2"/>
  <c r="CE346" i="2"/>
  <c r="CC346" i="2"/>
  <c r="CL348" i="2"/>
  <c r="CJ348" i="2"/>
  <c r="CH348" i="2"/>
  <c r="CF348" i="2"/>
  <c r="CD348" i="2"/>
  <c r="CB348" i="2"/>
  <c r="CM348" i="2"/>
  <c r="CK348" i="2"/>
  <c r="CI348" i="2"/>
  <c r="CG348" i="2"/>
  <c r="CE348" i="2"/>
  <c r="CC348" i="2"/>
  <c r="CL350" i="2"/>
  <c r="CJ350" i="2"/>
  <c r="CH350" i="2"/>
  <c r="CF350" i="2"/>
  <c r="CD350" i="2"/>
  <c r="CB350" i="2"/>
  <c r="CM350" i="2"/>
  <c r="CK350" i="2"/>
  <c r="CI350" i="2"/>
  <c r="CG350" i="2"/>
  <c r="CE350" i="2"/>
  <c r="CC350" i="2"/>
  <c r="CL352" i="2"/>
  <c r="CJ352" i="2"/>
  <c r="CH352" i="2"/>
  <c r="CF352" i="2"/>
  <c r="CD352" i="2"/>
  <c r="CB352" i="2"/>
  <c r="CM352" i="2"/>
  <c r="CK352" i="2"/>
  <c r="CI352" i="2"/>
  <c r="CG352" i="2"/>
  <c r="CE352" i="2"/>
  <c r="CC352" i="2"/>
  <c r="CL354" i="2"/>
  <c r="CJ354" i="2"/>
  <c r="CH354" i="2"/>
  <c r="CF354" i="2"/>
  <c r="CD354" i="2"/>
  <c r="CB354" i="2"/>
  <c r="CM354" i="2"/>
  <c r="CK354" i="2"/>
  <c r="CI354" i="2"/>
  <c r="CG354" i="2"/>
  <c r="CE354" i="2"/>
  <c r="CC354" i="2"/>
  <c r="CL356" i="2"/>
  <c r="CJ356" i="2"/>
  <c r="CH356" i="2"/>
  <c r="CF356" i="2"/>
  <c r="CD356" i="2"/>
  <c r="CB356" i="2"/>
  <c r="CM356" i="2"/>
  <c r="CK356" i="2"/>
  <c r="CI356" i="2"/>
  <c r="CG356" i="2"/>
  <c r="CE356" i="2"/>
  <c r="CC356" i="2"/>
  <c r="CL358" i="2"/>
  <c r="CJ358" i="2"/>
  <c r="CH358" i="2"/>
  <c r="CF358" i="2"/>
  <c r="CD358" i="2"/>
  <c r="CB358" i="2"/>
  <c r="CM358" i="2"/>
  <c r="CK358" i="2"/>
  <c r="CI358" i="2"/>
  <c r="CG358" i="2"/>
  <c r="CE358" i="2"/>
  <c r="CC358" i="2"/>
  <c r="CL360" i="2"/>
  <c r="CJ360" i="2"/>
  <c r="CH360" i="2"/>
  <c r="CF360" i="2"/>
  <c r="CD360" i="2"/>
  <c r="CB360" i="2"/>
  <c r="CM360" i="2"/>
  <c r="CI360" i="2"/>
  <c r="CE360" i="2"/>
  <c r="CK360" i="2"/>
  <c r="CG360" i="2"/>
  <c r="CC360" i="2"/>
  <c r="CL362" i="2"/>
  <c r="CJ362" i="2"/>
  <c r="CH362" i="2"/>
  <c r="CF362" i="2"/>
  <c r="CD362" i="2"/>
  <c r="CB362" i="2"/>
  <c r="CM362" i="2"/>
  <c r="CI362" i="2"/>
  <c r="CE362" i="2"/>
  <c r="CK362" i="2"/>
  <c r="CG362" i="2"/>
  <c r="CC362" i="2"/>
  <c r="CL364" i="2"/>
  <c r="CJ364" i="2"/>
  <c r="CH364" i="2"/>
  <c r="CF364" i="2"/>
  <c r="CD364" i="2"/>
  <c r="CB364" i="2"/>
  <c r="CM364" i="2"/>
  <c r="CI364" i="2"/>
  <c r="CE364" i="2"/>
  <c r="CK364" i="2"/>
  <c r="CG364" i="2"/>
  <c r="CC364" i="2"/>
  <c r="CL366" i="2"/>
  <c r="CJ366" i="2"/>
  <c r="CH366" i="2"/>
  <c r="CF366" i="2"/>
  <c r="CD366" i="2"/>
  <c r="CB366" i="2"/>
  <c r="CM366" i="2"/>
  <c r="CI366" i="2"/>
  <c r="CE366" i="2"/>
  <c r="CK366" i="2"/>
  <c r="CG366" i="2"/>
  <c r="CC366" i="2"/>
  <c r="CL368" i="2"/>
  <c r="CJ368" i="2"/>
  <c r="CH368" i="2"/>
  <c r="CF368" i="2"/>
  <c r="CD368" i="2"/>
  <c r="CB368" i="2"/>
  <c r="CM368" i="2"/>
  <c r="CI368" i="2"/>
  <c r="CE368" i="2"/>
  <c r="CK368" i="2"/>
  <c r="CG368" i="2"/>
  <c r="CC368" i="2"/>
  <c r="CL370" i="2"/>
  <c r="CJ370" i="2"/>
  <c r="CH370" i="2"/>
  <c r="CF370" i="2"/>
  <c r="CD370" i="2"/>
  <c r="CB370" i="2"/>
  <c r="CM370" i="2"/>
  <c r="CI370" i="2"/>
  <c r="CE370" i="2"/>
  <c r="CK370" i="2"/>
  <c r="CG370" i="2"/>
  <c r="CC370" i="2"/>
  <c r="CL372" i="2"/>
  <c r="CJ372" i="2"/>
  <c r="CH372" i="2"/>
  <c r="CF372" i="2"/>
  <c r="CD372" i="2"/>
  <c r="CB372" i="2"/>
  <c r="CM372" i="2"/>
  <c r="CI372" i="2"/>
  <c r="CE372" i="2"/>
  <c r="CK372" i="2"/>
  <c r="CG372" i="2"/>
  <c r="CC372" i="2"/>
  <c r="CL374" i="2"/>
  <c r="CJ374" i="2"/>
  <c r="CH374" i="2"/>
  <c r="CF374" i="2"/>
  <c r="CD374" i="2"/>
  <c r="CB374" i="2"/>
  <c r="CM374" i="2"/>
  <c r="CI374" i="2"/>
  <c r="CE374" i="2"/>
  <c r="CK374" i="2"/>
  <c r="CG374" i="2"/>
  <c r="CC374" i="2"/>
  <c r="CL376" i="2"/>
  <c r="CJ376" i="2"/>
  <c r="CH376" i="2"/>
  <c r="CF376" i="2"/>
  <c r="CD376" i="2"/>
  <c r="CB376" i="2"/>
  <c r="CM376" i="2"/>
  <c r="CI376" i="2"/>
  <c r="CE376" i="2"/>
  <c r="CK376" i="2"/>
  <c r="CG376" i="2"/>
  <c r="CC376" i="2"/>
  <c r="CL383" i="2"/>
  <c r="CJ383" i="2"/>
  <c r="CH383" i="2"/>
  <c r="CF383" i="2"/>
  <c r="CD383" i="2"/>
  <c r="CB383" i="2"/>
  <c r="CM383" i="2"/>
  <c r="CI383" i="2"/>
  <c r="CE383" i="2"/>
  <c r="CK383" i="2"/>
  <c r="CG383" i="2"/>
  <c r="CC383" i="2"/>
  <c r="CL385" i="2"/>
  <c r="CJ385" i="2"/>
  <c r="CH385" i="2"/>
  <c r="CF385" i="2"/>
  <c r="CD385" i="2"/>
  <c r="CB385" i="2"/>
  <c r="CM385" i="2"/>
  <c r="CI385" i="2"/>
  <c r="CE385" i="2"/>
  <c r="CK385" i="2"/>
  <c r="CG385" i="2"/>
  <c r="CC385" i="2"/>
  <c r="CM386" i="2"/>
  <c r="CK386" i="2"/>
  <c r="CI386" i="2"/>
  <c r="CG386" i="2"/>
  <c r="CE386" i="2"/>
  <c r="CL386" i="2"/>
  <c r="CJ386" i="2"/>
  <c r="CH386" i="2"/>
  <c r="CF386" i="2"/>
  <c r="CD386" i="2"/>
  <c r="CB386" i="2"/>
  <c r="CC386" i="2"/>
  <c r="CM387" i="2"/>
  <c r="CK387" i="2"/>
  <c r="CI387" i="2"/>
  <c r="CG387" i="2"/>
  <c r="CE387" i="2"/>
  <c r="CC387" i="2"/>
  <c r="CL387" i="2"/>
  <c r="CJ387" i="2"/>
  <c r="CH387" i="2"/>
  <c r="CF387" i="2"/>
  <c r="CD387" i="2"/>
  <c r="CB387" i="2"/>
  <c r="CM388" i="2"/>
  <c r="CK388" i="2"/>
  <c r="CI388" i="2"/>
  <c r="CG388" i="2"/>
  <c r="CE388" i="2"/>
  <c r="CC388" i="2"/>
  <c r="CL388" i="2"/>
  <c r="CJ388" i="2"/>
  <c r="CH388" i="2"/>
  <c r="CF388" i="2"/>
  <c r="CD388" i="2"/>
  <c r="CB388" i="2"/>
  <c r="CM397" i="2"/>
  <c r="CK397" i="2"/>
  <c r="CI397" i="2"/>
  <c r="CG397" i="2"/>
  <c r="CE397" i="2"/>
  <c r="CC397" i="2"/>
  <c r="CL397" i="2"/>
  <c r="CJ397" i="2"/>
  <c r="CH397" i="2"/>
  <c r="CF397" i="2"/>
  <c r="CD397" i="2"/>
  <c r="CB397" i="2"/>
  <c r="CM399" i="2"/>
  <c r="CK399" i="2"/>
  <c r="CI399" i="2"/>
  <c r="CG399" i="2"/>
  <c r="CE399" i="2"/>
  <c r="CC399" i="2"/>
  <c r="CL399" i="2"/>
  <c r="CJ399" i="2"/>
  <c r="CH399" i="2"/>
  <c r="CF399" i="2"/>
  <c r="CD399" i="2"/>
  <c r="CB399" i="2"/>
  <c r="CM401" i="2"/>
  <c r="CK401" i="2"/>
  <c r="CI401" i="2"/>
  <c r="CG401" i="2"/>
  <c r="CE401" i="2"/>
  <c r="CC401" i="2"/>
  <c r="CL401" i="2"/>
  <c r="CJ401" i="2"/>
  <c r="CH401" i="2"/>
  <c r="CF401" i="2"/>
  <c r="CD401" i="2"/>
  <c r="CB401" i="2"/>
  <c r="CM403" i="2"/>
  <c r="CK403" i="2"/>
  <c r="CI403" i="2"/>
  <c r="CG403" i="2"/>
  <c r="CE403" i="2"/>
  <c r="CC403" i="2"/>
  <c r="CL403" i="2"/>
  <c r="CJ403" i="2"/>
  <c r="CH403" i="2"/>
  <c r="CF403" i="2"/>
  <c r="CD403" i="2"/>
  <c r="CB403" i="2"/>
  <c r="CM405" i="2"/>
  <c r="CK405" i="2"/>
  <c r="CI405" i="2"/>
  <c r="CG405" i="2"/>
  <c r="CE405" i="2"/>
  <c r="CC405" i="2"/>
  <c r="CL405" i="2"/>
  <c r="CJ405" i="2"/>
  <c r="CH405" i="2"/>
  <c r="CF405" i="2"/>
  <c r="CD405" i="2"/>
  <c r="CB405" i="2"/>
  <c r="CM407" i="2"/>
  <c r="CK407" i="2"/>
  <c r="CI407" i="2"/>
  <c r="CG407" i="2"/>
  <c r="CE407" i="2"/>
  <c r="CC407" i="2"/>
  <c r="CL407" i="2"/>
  <c r="CJ407" i="2"/>
  <c r="CH407" i="2"/>
  <c r="CF407" i="2"/>
  <c r="CD407" i="2"/>
  <c r="CB407" i="2"/>
  <c r="CM411" i="2"/>
  <c r="CK411" i="2"/>
  <c r="CI411" i="2"/>
  <c r="CG411" i="2"/>
  <c r="CE411" i="2"/>
  <c r="CC411" i="2"/>
  <c r="CL411" i="2"/>
  <c r="CJ411" i="2"/>
  <c r="CH411" i="2"/>
  <c r="CF411" i="2"/>
  <c r="CD411" i="2"/>
  <c r="CB411" i="2"/>
  <c r="CM413" i="2"/>
  <c r="CK413" i="2"/>
  <c r="CI413" i="2"/>
  <c r="CG413" i="2"/>
  <c r="CE413" i="2"/>
  <c r="CC413" i="2"/>
  <c r="CL413" i="2"/>
  <c r="CJ413" i="2"/>
  <c r="CH413" i="2"/>
  <c r="CF413" i="2"/>
  <c r="CD413" i="2"/>
  <c r="CB413" i="2"/>
  <c r="CM415" i="2"/>
  <c r="CK415" i="2"/>
  <c r="CI415" i="2"/>
  <c r="CG415" i="2"/>
  <c r="CE415" i="2"/>
  <c r="CC415" i="2"/>
  <c r="CL415" i="2"/>
  <c r="CJ415" i="2"/>
  <c r="CH415" i="2"/>
  <c r="CF415" i="2"/>
  <c r="CD415" i="2"/>
  <c r="CB415" i="2"/>
  <c r="CM417" i="2"/>
  <c r="CK417" i="2"/>
  <c r="CI417" i="2"/>
  <c r="CG417" i="2"/>
  <c r="CE417" i="2"/>
  <c r="CC417" i="2"/>
  <c r="CL417" i="2"/>
  <c r="CJ417" i="2"/>
  <c r="CH417" i="2"/>
  <c r="CF417" i="2"/>
  <c r="CD417" i="2"/>
  <c r="CB417" i="2"/>
  <c r="CM418" i="2"/>
  <c r="CK418" i="2"/>
  <c r="CI418" i="2"/>
  <c r="CG418" i="2"/>
  <c r="CE418" i="2"/>
  <c r="CC418" i="2"/>
  <c r="CL418" i="2"/>
  <c r="CJ418" i="2"/>
  <c r="CH418" i="2"/>
  <c r="CF418" i="2"/>
  <c r="CD418" i="2"/>
  <c r="CB418" i="2"/>
  <c r="CM420" i="2"/>
  <c r="CK420" i="2"/>
  <c r="CI420" i="2"/>
  <c r="CG420" i="2"/>
  <c r="CE420" i="2"/>
  <c r="CC420" i="2"/>
  <c r="CL420" i="2"/>
  <c r="CJ420" i="2"/>
  <c r="CH420" i="2"/>
  <c r="CF420" i="2"/>
  <c r="CD420" i="2"/>
  <c r="CB420" i="2"/>
  <c r="CM421" i="2"/>
  <c r="CK421" i="2"/>
  <c r="CI421" i="2"/>
  <c r="CG421" i="2"/>
  <c r="CE421" i="2"/>
  <c r="CC421" i="2"/>
  <c r="CL421" i="2"/>
  <c r="CJ421" i="2"/>
  <c r="CH421" i="2"/>
  <c r="CF421" i="2"/>
  <c r="CD421" i="2"/>
  <c r="CB421" i="2"/>
  <c r="CM422" i="2"/>
  <c r="CK422" i="2"/>
  <c r="CI422" i="2"/>
  <c r="CG422" i="2"/>
  <c r="CE422" i="2"/>
  <c r="CC422" i="2"/>
  <c r="CL422" i="2"/>
  <c r="CJ422" i="2"/>
  <c r="CH422" i="2"/>
  <c r="CF422" i="2"/>
  <c r="CD422" i="2"/>
  <c r="CB422" i="2"/>
  <c r="CM424" i="2"/>
  <c r="CK424" i="2"/>
  <c r="CI424" i="2"/>
  <c r="CG424" i="2"/>
  <c r="CE424" i="2"/>
  <c r="CC424" i="2"/>
  <c r="CL424" i="2"/>
  <c r="CJ424" i="2"/>
  <c r="CH424" i="2"/>
  <c r="CF424" i="2"/>
  <c r="CD424" i="2"/>
  <c r="CB424" i="2"/>
  <c r="CM426" i="2"/>
  <c r="CK426" i="2"/>
  <c r="CI426" i="2"/>
  <c r="CG426" i="2"/>
  <c r="CE426" i="2"/>
  <c r="CC426" i="2"/>
  <c r="CL426" i="2"/>
  <c r="CJ426" i="2"/>
  <c r="CH426" i="2"/>
  <c r="CF426" i="2"/>
  <c r="CD426" i="2"/>
  <c r="CB426" i="2"/>
  <c r="CM428" i="2"/>
  <c r="CK428" i="2"/>
  <c r="CI428" i="2"/>
  <c r="CG428" i="2"/>
  <c r="CE428" i="2"/>
  <c r="CC428" i="2"/>
  <c r="CL428" i="2"/>
  <c r="CJ428" i="2"/>
  <c r="CH428" i="2"/>
  <c r="CF428" i="2"/>
  <c r="CD428" i="2"/>
  <c r="CB428" i="2"/>
  <c r="CM429" i="2"/>
  <c r="CK429" i="2"/>
  <c r="CI429" i="2"/>
  <c r="CG429" i="2"/>
  <c r="CE429" i="2"/>
  <c r="CC429" i="2"/>
  <c r="CL429" i="2"/>
  <c r="CJ429" i="2"/>
  <c r="CH429" i="2"/>
  <c r="CF429" i="2"/>
  <c r="CD429" i="2"/>
  <c r="CB429" i="2"/>
  <c r="CM430" i="2"/>
  <c r="CK430" i="2"/>
  <c r="CI430" i="2"/>
  <c r="CG430" i="2"/>
  <c r="CE430" i="2"/>
  <c r="CC430" i="2"/>
  <c r="CL430" i="2"/>
  <c r="CJ430" i="2"/>
  <c r="CH430" i="2"/>
  <c r="CF430" i="2"/>
  <c r="CD430" i="2"/>
  <c r="CB430" i="2"/>
  <c r="CM437" i="2"/>
  <c r="CK437" i="2"/>
  <c r="CI437" i="2"/>
  <c r="CG437" i="2"/>
  <c r="CE437" i="2"/>
  <c r="CC437" i="2"/>
  <c r="CL437" i="2"/>
  <c r="CJ437" i="2"/>
  <c r="CH437" i="2"/>
  <c r="CF437" i="2"/>
  <c r="CD437" i="2"/>
  <c r="CB437" i="2"/>
  <c r="CM439" i="2"/>
  <c r="CK439" i="2"/>
  <c r="CI439" i="2"/>
  <c r="CG439" i="2"/>
  <c r="CE439" i="2"/>
  <c r="CC439" i="2"/>
  <c r="CL439" i="2"/>
  <c r="CJ439" i="2"/>
  <c r="CH439" i="2"/>
  <c r="CF439" i="2"/>
  <c r="CD439" i="2"/>
  <c r="CB439" i="2"/>
  <c r="CM440" i="2"/>
  <c r="CK440" i="2"/>
  <c r="CI440" i="2"/>
  <c r="CG440" i="2"/>
  <c r="CE440" i="2"/>
  <c r="CC440" i="2"/>
  <c r="CL440" i="2"/>
  <c r="CJ440" i="2"/>
  <c r="CH440" i="2"/>
  <c r="CF440" i="2"/>
  <c r="CD440" i="2"/>
  <c r="CB440" i="2"/>
  <c r="CM442" i="2"/>
  <c r="CK442" i="2"/>
  <c r="CI442" i="2"/>
  <c r="CG442" i="2"/>
  <c r="CE442" i="2"/>
  <c r="CC442" i="2"/>
  <c r="CL442" i="2"/>
  <c r="CJ442" i="2"/>
  <c r="CH442" i="2"/>
  <c r="CF442" i="2"/>
  <c r="CD442" i="2"/>
  <c r="CB442" i="2"/>
  <c r="CM444" i="2"/>
  <c r="CK444" i="2"/>
  <c r="CI444" i="2"/>
  <c r="CG444" i="2"/>
  <c r="CE444" i="2"/>
  <c r="CC444" i="2"/>
  <c r="CL444" i="2"/>
  <c r="CJ444" i="2"/>
  <c r="CH444" i="2"/>
  <c r="CF444" i="2"/>
  <c r="CD444" i="2"/>
  <c r="CB444" i="2"/>
  <c r="CM445" i="2"/>
  <c r="CK445" i="2"/>
  <c r="CI445" i="2"/>
  <c r="CG445" i="2"/>
  <c r="CE445" i="2"/>
  <c r="CC445" i="2"/>
  <c r="CL445" i="2"/>
  <c r="CJ445" i="2"/>
  <c r="CH445" i="2"/>
  <c r="CF445" i="2"/>
  <c r="CD445" i="2"/>
  <c r="CB445" i="2"/>
  <c r="CM446" i="2"/>
  <c r="CK446" i="2"/>
  <c r="CI446" i="2"/>
  <c r="CG446" i="2"/>
  <c r="CE446" i="2"/>
  <c r="CC446" i="2"/>
  <c r="CL446" i="2"/>
  <c r="CJ446" i="2"/>
  <c r="CH446" i="2"/>
  <c r="CF446" i="2"/>
  <c r="CD446" i="2"/>
  <c r="CB446" i="2"/>
  <c r="CM447" i="2"/>
  <c r="CK447" i="2"/>
  <c r="CI447" i="2"/>
  <c r="CG447" i="2"/>
  <c r="CE447" i="2"/>
  <c r="CC447" i="2"/>
  <c r="CL447" i="2"/>
  <c r="CJ447" i="2"/>
  <c r="CH447" i="2"/>
  <c r="CF447" i="2"/>
  <c r="CD447" i="2"/>
  <c r="CB447" i="2"/>
  <c r="CM448" i="2"/>
  <c r="CK448" i="2"/>
  <c r="CI448" i="2"/>
  <c r="CG448" i="2"/>
  <c r="CE448" i="2"/>
  <c r="CC448" i="2"/>
  <c r="CL448" i="2"/>
  <c r="CJ448" i="2"/>
  <c r="CH448" i="2"/>
  <c r="CF448" i="2"/>
  <c r="CD448" i="2"/>
  <c r="CB448" i="2"/>
  <c r="CM450" i="2"/>
  <c r="CK450" i="2"/>
  <c r="CI450" i="2"/>
  <c r="CG450" i="2"/>
  <c r="CE450" i="2"/>
  <c r="CC450" i="2"/>
  <c r="CL450" i="2"/>
  <c r="CJ450" i="2"/>
  <c r="CH450" i="2"/>
  <c r="CF450" i="2"/>
  <c r="CD450" i="2"/>
  <c r="CB450" i="2"/>
  <c r="CM453" i="2"/>
  <c r="CK453" i="2"/>
  <c r="CI453" i="2"/>
  <c r="CG453" i="2"/>
  <c r="CE453" i="2"/>
  <c r="CC453" i="2"/>
  <c r="CL453" i="2"/>
  <c r="CJ453" i="2"/>
  <c r="CH453" i="2"/>
  <c r="CF453" i="2"/>
  <c r="CD453" i="2"/>
  <c r="CB453" i="2"/>
  <c r="CM456" i="2"/>
  <c r="CK456" i="2"/>
  <c r="CI456" i="2"/>
  <c r="CG456" i="2"/>
  <c r="CE456" i="2"/>
  <c r="CC456" i="2"/>
  <c r="CL456" i="2"/>
  <c r="CJ456" i="2"/>
  <c r="CH456" i="2"/>
  <c r="CF456" i="2"/>
  <c r="CD456" i="2"/>
  <c r="CB456" i="2"/>
  <c r="CM457" i="2"/>
  <c r="CK457" i="2"/>
  <c r="CI457" i="2"/>
  <c r="CG457" i="2"/>
  <c r="CE457" i="2"/>
  <c r="CC457" i="2"/>
  <c r="CL457" i="2"/>
  <c r="CJ457" i="2"/>
  <c r="CH457" i="2"/>
  <c r="CF457" i="2"/>
  <c r="CD457" i="2"/>
  <c r="CB457" i="2"/>
  <c r="CM458" i="2"/>
  <c r="CK458" i="2"/>
  <c r="CI458" i="2"/>
  <c r="CG458" i="2"/>
  <c r="CE458" i="2"/>
  <c r="CC458" i="2"/>
  <c r="CL458" i="2"/>
  <c r="CJ458" i="2"/>
  <c r="CH458" i="2"/>
  <c r="CF458" i="2"/>
  <c r="CD458" i="2"/>
  <c r="CB458" i="2"/>
  <c r="CM459" i="2"/>
  <c r="CK459" i="2"/>
  <c r="CI459" i="2"/>
  <c r="CG459" i="2"/>
  <c r="CE459" i="2"/>
  <c r="CC459" i="2"/>
  <c r="CL459" i="2"/>
  <c r="CJ459" i="2"/>
  <c r="CH459" i="2"/>
  <c r="CF459" i="2"/>
  <c r="CD459" i="2"/>
  <c r="CB459" i="2"/>
  <c r="CM465" i="2"/>
  <c r="CK465" i="2"/>
  <c r="CI465" i="2"/>
  <c r="CG465" i="2"/>
  <c r="CE465" i="2"/>
  <c r="CC465" i="2"/>
  <c r="CL465" i="2"/>
  <c r="CJ465" i="2"/>
  <c r="CH465" i="2"/>
  <c r="CF465" i="2"/>
  <c r="CD465" i="2"/>
  <c r="CB465" i="2"/>
  <c r="CM468" i="2"/>
  <c r="CK468" i="2"/>
  <c r="CI468" i="2"/>
  <c r="CG468" i="2"/>
  <c r="CE468" i="2"/>
  <c r="CC468" i="2"/>
  <c r="CL468" i="2"/>
  <c r="CJ468" i="2"/>
  <c r="CH468" i="2"/>
  <c r="CF468" i="2"/>
  <c r="CD468" i="2"/>
  <c r="CB468" i="2"/>
  <c r="CM470" i="2"/>
  <c r="CK470" i="2"/>
  <c r="CI470" i="2"/>
  <c r="CG470" i="2"/>
  <c r="CE470" i="2"/>
  <c r="CC470" i="2"/>
  <c r="CL470" i="2"/>
  <c r="CJ470" i="2"/>
  <c r="CH470" i="2"/>
  <c r="CF470" i="2"/>
  <c r="CD470" i="2"/>
  <c r="CB470" i="2"/>
  <c r="CM471" i="2"/>
  <c r="CK471" i="2"/>
  <c r="CI471" i="2"/>
  <c r="CG471" i="2"/>
  <c r="CE471" i="2"/>
  <c r="CC471" i="2"/>
  <c r="CL471" i="2"/>
  <c r="CJ471" i="2"/>
  <c r="CH471" i="2"/>
  <c r="CF471" i="2"/>
  <c r="CD471" i="2"/>
  <c r="CB471" i="2"/>
  <c r="CM473" i="2"/>
  <c r="CK473" i="2"/>
  <c r="CI473" i="2"/>
  <c r="CG473" i="2"/>
  <c r="CE473" i="2"/>
  <c r="CC473" i="2"/>
  <c r="CL473" i="2"/>
  <c r="CJ473" i="2"/>
  <c r="CH473" i="2"/>
  <c r="CF473" i="2"/>
  <c r="CD473" i="2"/>
  <c r="CB473" i="2"/>
  <c r="CM474" i="2"/>
  <c r="CK474" i="2"/>
  <c r="CI474" i="2"/>
  <c r="CG474" i="2"/>
  <c r="CE474" i="2"/>
  <c r="CC474" i="2"/>
  <c r="CL474" i="2"/>
  <c r="CJ474" i="2"/>
  <c r="CH474" i="2"/>
  <c r="CF474" i="2"/>
  <c r="CD474" i="2"/>
  <c r="CB474" i="2"/>
  <c r="CM475" i="2"/>
  <c r="CK475" i="2"/>
  <c r="CI475" i="2"/>
  <c r="CG475" i="2"/>
  <c r="CE475" i="2"/>
  <c r="CC475" i="2"/>
  <c r="CL475" i="2"/>
  <c r="CJ475" i="2"/>
  <c r="CH475" i="2"/>
  <c r="CF475" i="2"/>
  <c r="CD475" i="2"/>
  <c r="CB475" i="2"/>
  <c r="CM476" i="2"/>
  <c r="CK476" i="2"/>
  <c r="CI476" i="2"/>
  <c r="CG476" i="2"/>
  <c r="CE476" i="2"/>
  <c r="CC476" i="2"/>
  <c r="CL476" i="2"/>
  <c r="CJ476" i="2"/>
  <c r="CH476" i="2"/>
  <c r="CF476" i="2"/>
  <c r="CD476" i="2"/>
  <c r="CB476" i="2"/>
  <c r="CM481" i="2"/>
  <c r="CK481" i="2"/>
  <c r="CI481" i="2"/>
  <c r="CG481" i="2"/>
  <c r="CE481" i="2"/>
  <c r="CC481" i="2"/>
  <c r="CL481" i="2"/>
  <c r="CJ481" i="2"/>
  <c r="CH481" i="2"/>
  <c r="CF481" i="2"/>
  <c r="CD481" i="2"/>
  <c r="CB481" i="2"/>
  <c r="CM482" i="2"/>
  <c r="CK482" i="2"/>
  <c r="CI482" i="2"/>
  <c r="CG482" i="2"/>
  <c r="CE482" i="2"/>
  <c r="CC482" i="2"/>
  <c r="CL482" i="2"/>
  <c r="CJ482" i="2"/>
  <c r="CH482" i="2"/>
  <c r="CF482" i="2"/>
  <c r="CD482" i="2"/>
  <c r="CB482" i="2"/>
  <c r="CM484" i="2"/>
  <c r="CK484" i="2"/>
  <c r="CI484" i="2"/>
  <c r="CG484" i="2"/>
  <c r="CE484" i="2"/>
  <c r="CC484" i="2"/>
  <c r="CL484" i="2"/>
  <c r="CJ484" i="2"/>
  <c r="CH484" i="2"/>
  <c r="CF484" i="2"/>
  <c r="CD484" i="2"/>
  <c r="CB484" i="2"/>
  <c r="CM490" i="2"/>
  <c r="CK490" i="2"/>
  <c r="CI490" i="2"/>
  <c r="CG490" i="2"/>
  <c r="CE490" i="2"/>
  <c r="CC490" i="2"/>
  <c r="CL490" i="2"/>
  <c r="CJ490" i="2"/>
  <c r="CH490" i="2"/>
  <c r="CF490" i="2"/>
  <c r="CD490" i="2"/>
  <c r="CB490" i="2"/>
  <c r="CM492" i="2"/>
  <c r="CK492" i="2"/>
  <c r="CI492" i="2"/>
  <c r="CG492" i="2"/>
  <c r="CE492" i="2"/>
  <c r="CC492" i="2"/>
  <c r="CL492" i="2"/>
  <c r="CJ492" i="2"/>
  <c r="CH492" i="2"/>
  <c r="CF492" i="2"/>
  <c r="CD492" i="2"/>
  <c r="CB492" i="2"/>
  <c r="CM495" i="2"/>
  <c r="CK495" i="2"/>
  <c r="CI495" i="2"/>
  <c r="CG495" i="2"/>
  <c r="CE495" i="2"/>
  <c r="CC495" i="2"/>
  <c r="CL495" i="2"/>
  <c r="CJ495" i="2"/>
  <c r="CH495" i="2"/>
  <c r="CF495" i="2"/>
  <c r="CD495" i="2"/>
  <c r="CB495" i="2"/>
  <c r="CM496" i="2"/>
  <c r="CK496" i="2"/>
  <c r="CI496" i="2"/>
  <c r="CG496" i="2"/>
  <c r="CE496" i="2"/>
  <c r="CC496" i="2"/>
  <c r="CL496" i="2"/>
  <c r="CJ496" i="2"/>
  <c r="CH496" i="2"/>
  <c r="CF496" i="2"/>
  <c r="CD496" i="2"/>
  <c r="CB496" i="2"/>
  <c r="CM499" i="2"/>
  <c r="CK499" i="2"/>
  <c r="CI499" i="2"/>
  <c r="CG499" i="2"/>
  <c r="CE499" i="2"/>
  <c r="CC499" i="2"/>
  <c r="CL499" i="2"/>
  <c r="CJ499" i="2"/>
  <c r="CH499" i="2"/>
  <c r="CF499" i="2"/>
  <c r="CD499" i="2"/>
  <c r="CB499" i="2"/>
  <c r="CM501" i="2"/>
  <c r="CK501" i="2"/>
  <c r="CI501" i="2"/>
  <c r="CG501" i="2"/>
  <c r="CE501" i="2"/>
  <c r="CC501" i="2"/>
  <c r="CL501" i="2"/>
  <c r="CJ501" i="2"/>
  <c r="CH501" i="2"/>
  <c r="CF501" i="2"/>
  <c r="CD501" i="2"/>
  <c r="CB501" i="2"/>
  <c r="CM504" i="2"/>
  <c r="CK504" i="2"/>
  <c r="CI504" i="2"/>
  <c r="CG504" i="2"/>
  <c r="CE504" i="2"/>
  <c r="CC504" i="2"/>
  <c r="CL504" i="2"/>
  <c r="CJ504" i="2"/>
  <c r="CH504" i="2"/>
  <c r="CF504" i="2"/>
  <c r="CD504" i="2"/>
  <c r="CB504" i="2"/>
  <c r="CM507" i="2"/>
  <c r="CK507" i="2"/>
  <c r="CI507" i="2"/>
  <c r="CG507" i="2"/>
  <c r="CE507" i="2"/>
  <c r="CC507" i="2"/>
  <c r="CL507" i="2"/>
  <c r="CJ507" i="2"/>
  <c r="CH507" i="2"/>
  <c r="CF507" i="2"/>
  <c r="CD507" i="2"/>
  <c r="CB507" i="2"/>
  <c r="CM510" i="2"/>
  <c r="CK510" i="2"/>
  <c r="CI510" i="2"/>
  <c r="CG510" i="2"/>
  <c r="CE510" i="2"/>
  <c r="CC510" i="2"/>
  <c r="CL510" i="2"/>
  <c r="CJ510" i="2"/>
  <c r="CH510" i="2"/>
  <c r="CF510" i="2"/>
  <c r="CD510" i="2"/>
  <c r="CB510" i="2"/>
  <c r="CM511" i="2"/>
  <c r="CK511" i="2"/>
  <c r="CI511" i="2"/>
  <c r="CG511" i="2"/>
  <c r="CE511" i="2"/>
  <c r="CC511" i="2"/>
  <c r="CL511" i="2"/>
  <c r="CJ511" i="2"/>
  <c r="CH511" i="2"/>
  <c r="CF511" i="2"/>
  <c r="CD511" i="2"/>
  <c r="CB511" i="2"/>
  <c r="CM513" i="2"/>
  <c r="CK513" i="2"/>
  <c r="CI513" i="2"/>
  <c r="CG513" i="2"/>
  <c r="CE513" i="2"/>
  <c r="CC513" i="2"/>
  <c r="CL513" i="2"/>
  <c r="CJ513" i="2"/>
  <c r="CH513" i="2"/>
  <c r="CF513" i="2"/>
  <c r="CD513" i="2"/>
  <c r="CB513" i="2"/>
  <c r="CM514" i="2"/>
  <c r="CK514" i="2"/>
  <c r="CI514" i="2"/>
  <c r="CG514" i="2"/>
  <c r="CE514" i="2"/>
  <c r="CC514" i="2"/>
  <c r="CL514" i="2"/>
  <c r="CJ514" i="2"/>
  <c r="CH514" i="2"/>
  <c r="CF514" i="2"/>
  <c r="CD514" i="2"/>
  <c r="CB514" i="2"/>
  <c r="CM516" i="2"/>
  <c r="CK516" i="2"/>
  <c r="CI516" i="2"/>
  <c r="CG516" i="2"/>
  <c r="CE516" i="2"/>
  <c r="CC516" i="2"/>
  <c r="CL516" i="2"/>
  <c r="CJ516" i="2"/>
  <c r="CH516" i="2"/>
  <c r="CF516" i="2"/>
  <c r="CD516" i="2"/>
  <c r="CB516" i="2"/>
  <c r="CM519" i="2"/>
  <c r="CK519" i="2"/>
  <c r="CI519" i="2"/>
  <c r="CG519" i="2"/>
  <c r="CE519" i="2"/>
  <c r="CC519" i="2"/>
  <c r="CL519" i="2"/>
  <c r="CJ519" i="2"/>
  <c r="CH519" i="2"/>
  <c r="CF519" i="2"/>
  <c r="CD519" i="2"/>
  <c r="CB519" i="2"/>
  <c r="CM521" i="2"/>
  <c r="CK521" i="2"/>
  <c r="CI521" i="2"/>
  <c r="CG521" i="2"/>
  <c r="CE521" i="2"/>
  <c r="CC521" i="2"/>
  <c r="CL521" i="2"/>
  <c r="CJ521" i="2"/>
  <c r="CH521" i="2"/>
  <c r="CF521" i="2"/>
  <c r="CD521" i="2"/>
  <c r="CB521" i="2"/>
  <c r="CM527" i="2"/>
  <c r="CK527" i="2"/>
  <c r="CI527" i="2"/>
  <c r="CG527" i="2"/>
  <c r="CE527" i="2"/>
  <c r="CC527" i="2"/>
  <c r="CL527" i="2"/>
  <c r="CJ527" i="2"/>
  <c r="CH527" i="2"/>
  <c r="CF527" i="2"/>
  <c r="CD527" i="2"/>
  <c r="CB527" i="2"/>
  <c r="CM530" i="2"/>
  <c r="CK530" i="2"/>
  <c r="CI530" i="2"/>
  <c r="CG530" i="2"/>
  <c r="CE530" i="2"/>
  <c r="CC530" i="2"/>
  <c r="CL530" i="2"/>
  <c r="CJ530" i="2"/>
  <c r="CH530" i="2"/>
  <c r="CF530" i="2"/>
  <c r="CD530" i="2"/>
  <c r="CB530" i="2"/>
  <c r="CM531" i="2"/>
  <c r="CK531" i="2"/>
  <c r="CI531" i="2"/>
  <c r="CG531" i="2"/>
  <c r="CE531" i="2"/>
  <c r="CC531" i="2"/>
  <c r="CL531" i="2"/>
  <c r="CJ531" i="2"/>
  <c r="CH531" i="2"/>
  <c r="CF531" i="2"/>
  <c r="CD531" i="2"/>
  <c r="CB531" i="2"/>
  <c r="CM532" i="2"/>
  <c r="CK532" i="2"/>
  <c r="CI532" i="2"/>
  <c r="CG532" i="2"/>
  <c r="CE532" i="2"/>
  <c r="CC532" i="2"/>
  <c r="CL532" i="2"/>
  <c r="CJ532" i="2"/>
  <c r="CH532" i="2"/>
  <c r="CF532" i="2"/>
  <c r="CD532" i="2"/>
  <c r="CB532" i="2"/>
  <c r="CM534" i="2"/>
  <c r="CK534" i="2"/>
  <c r="CI534" i="2"/>
  <c r="CG534" i="2"/>
  <c r="CE534" i="2"/>
  <c r="CC534" i="2"/>
  <c r="CL534" i="2"/>
  <c r="CJ534" i="2"/>
  <c r="CH534" i="2"/>
  <c r="CF534" i="2"/>
  <c r="CD534" i="2"/>
  <c r="CB534" i="2"/>
  <c r="CM535" i="2"/>
  <c r="CK535" i="2"/>
  <c r="CI535" i="2"/>
  <c r="CG535" i="2"/>
  <c r="CE535" i="2"/>
  <c r="CC535" i="2"/>
  <c r="CL535" i="2"/>
  <c r="CJ535" i="2"/>
  <c r="CH535" i="2"/>
  <c r="CF535" i="2"/>
  <c r="CD535" i="2"/>
  <c r="CB535" i="2"/>
  <c r="CM536" i="2"/>
  <c r="CK536" i="2"/>
  <c r="CI536" i="2"/>
  <c r="CG536" i="2"/>
  <c r="CE536" i="2"/>
  <c r="CC536" i="2"/>
  <c r="CL536" i="2"/>
  <c r="CJ536" i="2"/>
  <c r="CH536" i="2"/>
  <c r="CF536" i="2"/>
  <c r="CD536" i="2"/>
  <c r="CB536" i="2"/>
  <c r="CL538" i="2"/>
  <c r="CJ538" i="2"/>
  <c r="CH538" i="2"/>
  <c r="CF538" i="2"/>
  <c r="CD538" i="2"/>
  <c r="CB538" i="2"/>
  <c r="CM538" i="2"/>
  <c r="CI538" i="2"/>
  <c r="CE538" i="2"/>
  <c r="CK538" i="2"/>
  <c r="CG538" i="2"/>
  <c r="CC538" i="2"/>
  <c r="CL539" i="2"/>
  <c r="CJ539" i="2"/>
  <c r="CH539" i="2"/>
  <c r="CF539" i="2"/>
  <c r="CD539" i="2"/>
  <c r="CB539" i="2"/>
  <c r="CM539" i="2"/>
  <c r="CI539" i="2"/>
  <c r="CE539" i="2"/>
  <c r="CK539" i="2"/>
  <c r="CG539" i="2"/>
  <c r="CC539" i="2"/>
  <c r="CL542" i="2"/>
  <c r="CJ542" i="2"/>
  <c r="CH542" i="2"/>
  <c r="CF542" i="2"/>
  <c r="CD542" i="2"/>
  <c r="CB542" i="2"/>
  <c r="CM542" i="2"/>
  <c r="CI542" i="2"/>
  <c r="CE542" i="2"/>
  <c r="CK542" i="2"/>
  <c r="CG542" i="2"/>
  <c r="CC542" i="2"/>
  <c r="CL543" i="2"/>
  <c r="CJ543" i="2"/>
  <c r="CH543" i="2"/>
  <c r="CF543" i="2"/>
  <c r="CD543" i="2"/>
  <c r="CB543" i="2"/>
  <c r="CM543" i="2"/>
  <c r="CI543" i="2"/>
  <c r="CE543" i="2"/>
  <c r="CK543" i="2"/>
  <c r="CG543" i="2"/>
  <c r="CC543" i="2"/>
  <c r="CL544" i="2"/>
  <c r="CJ544" i="2"/>
  <c r="CH544" i="2"/>
  <c r="CF544" i="2"/>
  <c r="CD544" i="2"/>
  <c r="CB544" i="2"/>
  <c r="CM544" i="2"/>
  <c r="CI544" i="2"/>
  <c r="CE544" i="2"/>
  <c r="CK544" i="2"/>
  <c r="CG544" i="2"/>
  <c r="CC544" i="2"/>
  <c r="CL545" i="2"/>
  <c r="CJ545" i="2"/>
  <c r="CH545" i="2"/>
  <c r="CF545" i="2"/>
  <c r="CD545" i="2"/>
  <c r="CB545" i="2"/>
  <c r="CM545" i="2"/>
  <c r="CI545" i="2"/>
  <c r="CE545" i="2"/>
  <c r="CK545" i="2"/>
  <c r="CG545" i="2"/>
  <c r="CC545" i="2"/>
  <c r="CL546" i="2"/>
  <c r="CJ546" i="2"/>
  <c r="CH546" i="2"/>
  <c r="CF546" i="2"/>
  <c r="CD546" i="2"/>
  <c r="CB546" i="2"/>
  <c r="CM546" i="2"/>
  <c r="CI546" i="2"/>
  <c r="CE546" i="2"/>
  <c r="CK546" i="2"/>
  <c r="CG546" i="2"/>
  <c r="CC546" i="2"/>
  <c r="CL547" i="2"/>
  <c r="CJ547" i="2"/>
  <c r="CH547" i="2"/>
  <c r="CF547" i="2"/>
  <c r="CD547" i="2"/>
  <c r="CB547" i="2"/>
  <c r="CM547" i="2"/>
  <c r="CI547" i="2"/>
  <c r="CE547" i="2"/>
  <c r="CK547" i="2"/>
  <c r="CG547" i="2"/>
  <c r="CC547" i="2"/>
  <c r="CL549" i="2"/>
  <c r="CJ549" i="2"/>
  <c r="CH549" i="2"/>
  <c r="CF549" i="2"/>
  <c r="CD549" i="2"/>
  <c r="CB549" i="2"/>
  <c r="CM549" i="2"/>
  <c r="CI549" i="2"/>
  <c r="CE549" i="2"/>
  <c r="CK549" i="2"/>
  <c r="CG549" i="2"/>
  <c r="CC549" i="2"/>
  <c r="CL550" i="2"/>
  <c r="CJ550" i="2"/>
  <c r="CH550" i="2"/>
  <c r="CF550" i="2"/>
  <c r="CD550" i="2"/>
  <c r="CB550" i="2"/>
  <c r="CM550" i="2"/>
  <c r="CI550" i="2"/>
  <c r="CE550" i="2"/>
  <c r="CK550" i="2"/>
  <c r="CG550" i="2"/>
  <c r="CC550" i="2"/>
  <c r="CL552" i="2"/>
  <c r="CJ552" i="2"/>
  <c r="CH552" i="2"/>
  <c r="CF552" i="2"/>
  <c r="CD552" i="2"/>
  <c r="CB552" i="2"/>
  <c r="CM552" i="2"/>
  <c r="CI552" i="2"/>
  <c r="CE552" i="2"/>
  <c r="CK552" i="2"/>
  <c r="CG552" i="2"/>
  <c r="CC552" i="2"/>
  <c r="CL554" i="2"/>
  <c r="CJ554" i="2"/>
  <c r="CH554" i="2"/>
  <c r="CF554" i="2"/>
  <c r="CD554" i="2"/>
  <c r="CB554" i="2"/>
  <c r="CM554" i="2"/>
  <c r="CI554" i="2"/>
  <c r="CE554" i="2"/>
  <c r="CK554" i="2"/>
  <c r="CG554" i="2"/>
  <c r="CC554" i="2"/>
  <c r="CL557" i="2"/>
  <c r="CJ557" i="2"/>
  <c r="CH557" i="2"/>
  <c r="CF557" i="2"/>
  <c r="CD557" i="2"/>
  <c r="CB557" i="2"/>
  <c r="CM557" i="2"/>
  <c r="CI557" i="2"/>
  <c r="CE557" i="2"/>
  <c r="CK557" i="2"/>
  <c r="CG557" i="2"/>
  <c r="CC557" i="2"/>
  <c r="CL558" i="2"/>
  <c r="CJ558" i="2"/>
  <c r="CH558" i="2"/>
  <c r="CF558" i="2"/>
  <c r="CD558" i="2"/>
  <c r="CB558" i="2"/>
  <c r="CM558" i="2"/>
  <c r="CI558" i="2"/>
  <c r="CE558" i="2"/>
  <c r="CK558" i="2"/>
  <c r="CG558" i="2"/>
  <c r="CC558" i="2"/>
  <c r="CL560" i="2"/>
  <c r="CJ560" i="2"/>
  <c r="CH560" i="2"/>
  <c r="CF560" i="2"/>
  <c r="CD560" i="2"/>
  <c r="CB560" i="2"/>
  <c r="CM560" i="2"/>
  <c r="CI560" i="2"/>
  <c r="CE560" i="2"/>
  <c r="CK560" i="2"/>
  <c r="CG560" i="2"/>
  <c r="CC560" i="2"/>
  <c r="CL562" i="2"/>
  <c r="CJ562" i="2"/>
  <c r="CH562" i="2"/>
  <c r="CF562" i="2"/>
  <c r="CD562" i="2"/>
  <c r="CB562" i="2"/>
  <c r="CM562" i="2"/>
  <c r="CI562" i="2"/>
  <c r="CE562" i="2"/>
  <c r="CK562" i="2"/>
  <c r="CG562" i="2"/>
  <c r="CC562" i="2"/>
  <c r="CL563" i="2"/>
  <c r="CJ563" i="2"/>
  <c r="CH563" i="2"/>
  <c r="CF563" i="2"/>
  <c r="CD563" i="2"/>
  <c r="CB563" i="2"/>
  <c r="CM563" i="2"/>
  <c r="CI563" i="2"/>
  <c r="CE563" i="2"/>
  <c r="CK563" i="2"/>
  <c r="CG563" i="2"/>
  <c r="CC563" i="2"/>
  <c r="CL564" i="2"/>
  <c r="CJ564" i="2"/>
  <c r="CH564" i="2"/>
  <c r="CF564" i="2"/>
  <c r="CD564" i="2"/>
  <c r="CB564" i="2"/>
  <c r="CM564" i="2"/>
  <c r="CI564" i="2"/>
  <c r="CE564" i="2"/>
  <c r="CK564" i="2"/>
  <c r="CG564" i="2"/>
  <c r="CC564" i="2"/>
  <c r="CL566" i="2"/>
  <c r="CJ566" i="2"/>
  <c r="CH566" i="2"/>
  <c r="CF566" i="2"/>
  <c r="CD566" i="2"/>
  <c r="CB566" i="2"/>
  <c r="CM566" i="2"/>
  <c r="CI566" i="2"/>
  <c r="CE566" i="2"/>
  <c r="CK566" i="2"/>
  <c r="CG566" i="2"/>
  <c r="CC566" i="2"/>
  <c r="CL568" i="2"/>
  <c r="CJ568" i="2"/>
  <c r="CH568" i="2"/>
  <c r="CF568" i="2"/>
  <c r="CD568" i="2"/>
  <c r="CB568" i="2"/>
  <c r="CM568" i="2"/>
  <c r="CI568" i="2"/>
  <c r="CE568" i="2"/>
  <c r="CK568" i="2"/>
  <c r="CG568" i="2"/>
  <c r="CC568" i="2"/>
  <c r="CL571" i="2"/>
  <c r="CJ571" i="2"/>
  <c r="CH571" i="2"/>
  <c r="CF571" i="2"/>
  <c r="CD571" i="2"/>
  <c r="CB571" i="2"/>
  <c r="CM571" i="2"/>
  <c r="CI571" i="2"/>
  <c r="CE571" i="2"/>
  <c r="CK571" i="2"/>
  <c r="CG571" i="2"/>
  <c r="CC571" i="2"/>
  <c r="CL573" i="2"/>
  <c r="CJ573" i="2"/>
  <c r="CH573" i="2"/>
  <c r="CF573" i="2"/>
  <c r="CD573" i="2"/>
  <c r="CB573" i="2"/>
  <c r="CM573" i="2"/>
  <c r="CI573" i="2"/>
  <c r="CE573" i="2"/>
  <c r="CK573" i="2"/>
  <c r="CG573" i="2"/>
  <c r="CC573" i="2"/>
  <c r="CM577" i="2"/>
  <c r="CK577" i="2"/>
  <c r="CI577" i="2"/>
  <c r="CG577" i="2"/>
  <c r="CE577" i="2"/>
  <c r="CC577" i="2"/>
  <c r="CL577" i="2"/>
  <c r="CJ577" i="2"/>
  <c r="CH577" i="2"/>
  <c r="CF577" i="2"/>
  <c r="CD577" i="2"/>
  <c r="CB577" i="2"/>
  <c r="CM582" i="2"/>
  <c r="CK582" i="2"/>
  <c r="CI582" i="2"/>
  <c r="CG582" i="2"/>
  <c r="CE582" i="2"/>
  <c r="CC582" i="2"/>
  <c r="CL582" i="2"/>
  <c r="CJ582" i="2"/>
  <c r="CH582" i="2"/>
  <c r="CF582" i="2"/>
  <c r="CD582" i="2"/>
  <c r="CB582" i="2"/>
  <c r="CM584" i="2"/>
  <c r="CK584" i="2"/>
  <c r="CI584" i="2"/>
  <c r="CG584" i="2"/>
  <c r="CE584" i="2"/>
  <c r="CC584" i="2"/>
  <c r="CL584" i="2"/>
  <c r="CJ584" i="2"/>
  <c r="CH584" i="2"/>
  <c r="CF584" i="2"/>
  <c r="CD584" i="2"/>
  <c r="CB584" i="2"/>
  <c r="CM586" i="2"/>
  <c r="CK586" i="2"/>
  <c r="CI586" i="2"/>
  <c r="CG586" i="2"/>
  <c r="CE586" i="2"/>
  <c r="CC586" i="2"/>
  <c r="CL586" i="2"/>
  <c r="CJ586" i="2"/>
  <c r="CH586" i="2"/>
  <c r="CF586" i="2"/>
  <c r="CD586" i="2"/>
  <c r="CB586" i="2"/>
  <c r="CM587" i="2"/>
  <c r="CK587" i="2"/>
  <c r="CI587" i="2"/>
  <c r="CG587" i="2"/>
  <c r="CE587" i="2"/>
  <c r="CC587" i="2"/>
  <c r="CL587" i="2"/>
  <c r="CJ587" i="2"/>
  <c r="CH587" i="2"/>
  <c r="CF587" i="2"/>
  <c r="CD587" i="2"/>
  <c r="CB587" i="2"/>
  <c r="CM588" i="2"/>
  <c r="CK588" i="2"/>
  <c r="CI588" i="2"/>
  <c r="CG588" i="2"/>
  <c r="CE588" i="2"/>
  <c r="CC588" i="2"/>
  <c r="CL588" i="2"/>
  <c r="CJ588" i="2"/>
  <c r="CH588" i="2"/>
  <c r="CF588" i="2"/>
  <c r="CD588" i="2"/>
  <c r="CB588" i="2"/>
  <c r="CM606" i="2"/>
  <c r="CK606" i="2"/>
  <c r="CI606" i="2"/>
  <c r="CG606" i="2"/>
  <c r="CE606" i="2"/>
  <c r="CC606" i="2"/>
  <c r="CL606" i="2"/>
  <c r="CJ606" i="2"/>
  <c r="CH606" i="2"/>
  <c r="CF606" i="2"/>
  <c r="CD606" i="2"/>
  <c r="CB606" i="2"/>
  <c r="CM608" i="2"/>
  <c r="CK608" i="2"/>
  <c r="CI608" i="2"/>
  <c r="CG608" i="2"/>
  <c r="CE608" i="2"/>
  <c r="CC608" i="2"/>
  <c r="CL608" i="2"/>
  <c r="CJ608" i="2"/>
  <c r="CH608" i="2"/>
  <c r="CF608" i="2"/>
  <c r="CD608" i="2"/>
  <c r="CB608" i="2"/>
  <c r="CM610" i="2"/>
  <c r="CK610" i="2"/>
  <c r="CI610" i="2"/>
  <c r="CG610" i="2"/>
  <c r="CE610" i="2"/>
  <c r="CC610" i="2"/>
  <c r="CL610" i="2"/>
  <c r="CJ610" i="2"/>
  <c r="CH610" i="2"/>
  <c r="CF610" i="2"/>
  <c r="CD610" i="2"/>
  <c r="CB610" i="2"/>
  <c r="CM612" i="2"/>
  <c r="CK612" i="2"/>
  <c r="CI612" i="2"/>
  <c r="CG612" i="2"/>
  <c r="CE612" i="2"/>
  <c r="CC612" i="2"/>
  <c r="CL612" i="2"/>
  <c r="CJ612" i="2"/>
  <c r="CH612" i="2"/>
  <c r="CF612" i="2"/>
  <c r="CD612" i="2"/>
  <c r="CB612" i="2"/>
  <c r="CM622" i="2"/>
  <c r="CK622" i="2"/>
  <c r="CI622" i="2"/>
  <c r="CG622" i="2"/>
  <c r="CE622" i="2"/>
  <c r="CC622" i="2"/>
  <c r="CL622" i="2"/>
  <c r="CJ622" i="2"/>
  <c r="CH622" i="2"/>
  <c r="CF622" i="2"/>
  <c r="CD622" i="2"/>
  <c r="CB622" i="2"/>
  <c r="CM624" i="2"/>
  <c r="CK624" i="2"/>
  <c r="CI624" i="2"/>
  <c r="CG624" i="2"/>
  <c r="CE624" i="2"/>
  <c r="CC624" i="2"/>
  <c r="CL624" i="2"/>
  <c r="CJ624" i="2"/>
  <c r="CH624" i="2"/>
  <c r="CF624" i="2"/>
  <c r="CD624" i="2"/>
  <c r="CB624" i="2"/>
  <c r="CM626" i="2"/>
  <c r="CK626" i="2"/>
  <c r="CI626" i="2"/>
  <c r="CG626" i="2"/>
  <c r="CE626" i="2"/>
  <c r="CC626" i="2"/>
  <c r="CL626" i="2"/>
  <c r="CJ626" i="2"/>
  <c r="CH626" i="2"/>
  <c r="CF626" i="2"/>
  <c r="CD626" i="2"/>
  <c r="CB626" i="2"/>
  <c r="CM628" i="2"/>
  <c r="CK628" i="2"/>
  <c r="CI628" i="2"/>
  <c r="CG628" i="2"/>
  <c r="CE628" i="2"/>
  <c r="CC628" i="2"/>
  <c r="CL628" i="2"/>
  <c r="CJ628" i="2"/>
  <c r="CH628" i="2"/>
  <c r="CF628" i="2"/>
  <c r="CD628" i="2"/>
  <c r="CB628" i="2"/>
  <c r="CM630" i="2"/>
  <c r="CK630" i="2"/>
  <c r="CI630" i="2"/>
  <c r="CG630" i="2"/>
  <c r="CE630" i="2"/>
  <c r="CC630" i="2"/>
  <c r="CL630" i="2"/>
  <c r="CJ630" i="2"/>
  <c r="CH630" i="2"/>
  <c r="CF630" i="2"/>
  <c r="CD630" i="2"/>
  <c r="CB630" i="2"/>
  <c r="CM632" i="2"/>
  <c r="CK632" i="2"/>
  <c r="CI632" i="2"/>
  <c r="CG632" i="2"/>
  <c r="CE632" i="2"/>
  <c r="CC632" i="2"/>
  <c r="CL632" i="2"/>
  <c r="CJ632" i="2"/>
  <c r="CH632" i="2"/>
  <c r="CF632" i="2"/>
  <c r="CD632" i="2"/>
  <c r="CB632" i="2"/>
  <c r="CM634" i="2"/>
  <c r="CK634" i="2"/>
  <c r="CI634" i="2"/>
  <c r="CG634" i="2"/>
  <c r="CE634" i="2"/>
  <c r="CC634" i="2"/>
  <c r="CL634" i="2"/>
  <c r="CJ634" i="2"/>
  <c r="CH634" i="2"/>
  <c r="CF634" i="2"/>
  <c r="CD634" i="2"/>
  <c r="CB634" i="2"/>
  <c r="CM636" i="2"/>
  <c r="CK636" i="2"/>
  <c r="CI636" i="2"/>
  <c r="CG636" i="2"/>
  <c r="CE636" i="2"/>
  <c r="CC636" i="2"/>
  <c r="CL636" i="2"/>
  <c r="CJ636" i="2"/>
  <c r="CH636" i="2"/>
  <c r="CF636" i="2"/>
  <c r="CD636" i="2"/>
  <c r="CB636" i="2"/>
  <c r="CM638" i="2"/>
  <c r="CK638" i="2"/>
  <c r="CI638" i="2"/>
  <c r="CG638" i="2"/>
  <c r="CE638" i="2"/>
  <c r="CC638" i="2"/>
  <c r="CL638" i="2"/>
  <c r="CJ638" i="2"/>
  <c r="CH638" i="2"/>
  <c r="CF638" i="2"/>
  <c r="CD638" i="2"/>
  <c r="CB638" i="2"/>
  <c r="CM642" i="2"/>
  <c r="CK642" i="2"/>
  <c r="CI642" i="2"/>
  <c r="CG642" i="2"/>
  <c r="CE642" i="2"/>
  <c r="CC642" i="2"/>
  <c r="CL642" i="2"/>
  <c r="CJ642" i="2"/>
  <c r="CH642" i="2"/>
  <c r="CF642" i="2"/>
  <c r="CD642" i="2"/>
  <c r="CB642" i="2"/>
  <c r="CM644" i="2"/>
  <c r="CK644" i="2"/>
  <c r="CI644" i="2"/>
  <c r="CG644" i="2"/>
  <c r="CE644" i="2"/>
  <c r="CC644" i="2"/>
  <c r="CL644" i="2"/>
  <c r="CJ644" i="2"/>
  <c r="CH644" i="2"/>
  <c r="CF644" i="2"/>
  <c r="CD644" i="2"/>
  <c r="CB644" i="2"/>
  <c r="CM646" i="2"/>
  <c r="CK646" i="2"/>
  <c r="CI646" i="2"/>
  <c r="CG646" i="2"/>
  <c r="CE646" i="2"/>
  <c r="CC646" i="2"/>
  <c r="CL646" i="2"/>
  <c r="CJ646" i="2"/>
  <c r="CH646" i="2"/>
  <c r="CF646" i="2"/>
  <c r="CD646" i="2"/>
  <c r="CB646" i="2"/>
  <c r="CM650" i="2"/>
  <c r="CK650" i="2"/>
  <c r="CI650" i="2"/>
  <c r="CG650" i="2"/>
  <c r="CE650" i="2"/>
  <c r="CC650" i="2"/>
  <c r="CL650" i="2"/>
  <c r="CJ650" i="2"/>
  <c r="CH650" i="2"/>
  <c r="CF650" i="2"/>
  <c r="CD650" i="2"/>
  <c r="CB650" i="2"/>
  <c r="CM654" i="2"/>
  <c r="CK654" i="2"/>
  <c r="CI654" i="2"/>
  <c r="CG654" i="2"/>
  <c r="CE654" i="2"/>
  <c r="CC654" i="2"/>
  <c r="CL654" i="2"/>
  <c r="CJ654" i="2"/>
  <c r="CH654" i="2"/>
  <c r="CF654" i="2"/>
  <c r="CD654" i="2"/>
  <c r="CB654" i="2"/>
  <c r="CM658" i="2"/>
  <c r="CK658" i="2"/>
  <c r="CI658" i="2"/>
  <c r="CG658" i="2"/>
  <c r="CE658" i="2"/>
  <c r="CC658" i="2"/>
  <c r="CL658" i="2"/>
  <c r="CJ658" i="2"/>
  <c r="CH658" i="2"/>
  <c r="CF658" i="2"/>
  <c r="CD658" i="2"/>
  <c r="CB658" i="2"/>
  <c r="CM660" i="2"/>
  <c r="CK660" i="2"/>
  <c r="CI660" i="2"/>
  <c r="CG660" i="2"/>
  <c r="CE660" i="2"/>
  <c r="CC660" i="2"/>
  <c r="CL660" i="2"/>
  <c r="CJ660" i="2"/>
  <c r="CH660" i="2"/>
  <c r="CF660" i="2"/>
  <c r="CD660" i="2"/>
  <c r="CB660" i="2"/>
  <c r="CM662" i="2"/>
  <c r="CK662" i="2"/>
  <c r="CI662" i="2"/>
  <c r="CG662" i="2"/>
  <c r="CE662" i="2"/>
  <c r="CC662" i="2"/>
  <c r="CL662" i="2"/>
  <c r="CJ662" i="2"/>
  <c r="CH662" i="2"/>
  <c r="CF662" i="2"/>
  <c r="CD662" i="2"/>
  <c r="CB662" i="2"/>
  <c r="CM666" i="2"/>
  <c r="CK666" i="2"/>
  <c r="CI666" i="2"/>
  <c r="CG666" i="2"/>
  <c r="CE666" i="2"/>
  <c r="CC666" i="2"/>
  <c r="CL666" i="2"/>
  <c r="CJ666" i="2"/>
  <c r="CH666" i="2"/>
  <c r="CF666" i="2"/>
  <c r="CD666" i="2"/>
  <c r="CB666" i="2"/>
  <c r="CM670" i="2"/>
  <c r="CK670" i="2"/>
  <c r="CI670" i="2"/>
  <c r="CG670" i="2"/>
  <c r="CE670" i="2"/>
  <c r="CC670" i="2"/>
  <c r="CL670" i="2"/>
  <c r="CJ670" i="2"/>
  <c r="CH670" i="2"/>
  <c r="CF670" i="2"/>
  <c r="CD670" i="2"/>
  <c r="CB670" i="2"/>
  <c r="CM674" i="2"/>
  <c r="CK674" i="2"/>
  <c r="CI674" i="2"/>
  <c r="CG674" i="2"/>
  <c r="CE674" i="2"/>
  <c r="CC674" i="2"/>
  <c r="CL674" i="2"/>
  <c r="CJ674" i="2"/>
  <c r="CH674" i="2"/>
  <c r="CF674" i="2"/>
  <c r="CD674" i="2"/>
  <c r="CB674" i="2"/>
  <c r="CM676" i="2"/>
  <c r="CK676" i="2"/>
  <c r="CI676" i="2"/>
  <c r="CG676" i="2"/>
  <c r="CE676" i="2"/>
  <c r="CC676" i="2"/>
  <c r="CL676" i="2"/>
  <c r="CJ676" i="2"/>
  <c r="CH676" i="2"/>
  <c r="CF676" i="2"/>
  <c r="CD676" i="2"/>
  <c r="CB676" i="2"/>
  <c r="CM678" i="2"/>
  <c r="CK678" i="2"/>
  <c r="CI678" i="2"/>
  <c r="CG678" i="2"/>
  <c r="CE678" i="2"/>
  <c r="CC678" i="2"/>
  <c r="CL678" i="2"/>
  <c r="CJ678" i="2"/>
  <c r="CH678" i="2"/>
  <c r="CF678" i="2"/>
  <c r="CD678" i="2"/>
  <c r="CB678" i="2"/>
  <c r="CM682" i="2"/>
  <c r="CK682" i="2"/>
  <c r="CI682" i="2"/>
  <c r="CG682" i="2"/>
  <c r="CE682" i="2"/>
  <c r="CC682" i="2"/>
  <c r="CL682" i="2"/>
  <c r="CJ682" i="2"/>
  <c r="CH682" i="2"/>
  <c r="CF682" i="2"/>
  <c r="CD682" i="2"/>
  <c r="CB682" i="2"/>
  <c r="CM686" i="2"/>
  <c r="CK686" i="2"/>
  <c r="CI686" i="2"/>
  <c r="CG686" i="2"/>
  <c r="CE686" i="2"/>
  <c r="CC686" i="2"/>
  <c r="CL686" i="2"/>
  <c r="CJ686" i="2"/>
  <c r="CH686" i="2"/>
  <c r="CF686" i="2"/>
  <c r="CD686" i="2"/>
  <c r="CB686" i="2"/>
  <c r="CM690" i="2"/>
  <c r="CK690" i="2"/>
  <c r="CI690" i="2"/>
  <c r="CG690" i="2"/>
  <c r="CE690" i="2"/>
  <c r="CC690" i="2"/>
  <c r="CL690" i="2"/>
  <c r="CJ690" i="2"/>
  <c r="CH690" i="2"/>
  <c r="CF690" i="2"/>
  <c r="CD690" i="2"/>
  <c r="CB690" i="2"/>
  <c r="CM692" i="2"/>
  <c r="CK692" i="2"/>
  <c r="CI692" i="2"/>
  <c r="CG692" i="2"/>
  <c r="CE692" i="2"/>
  <c r="CC692" i="2"/>
  <c r="CL692" i="2"/>
  <c r="CJ692" i="2"/>
  <c r="CH692" i="2"/>
  <c r="CF692" i="2"/>
  <c r="CD692" i="2"/>
  <c r="CB692" i="2"/>
  <c r="CM694" i="2"/>
  <c r="CK694" i="2"/>
  <c r="CI694" i="2"/>
  <c r="CG694" i="2"/>
  <c r="CE694" i="2"/>
  <c r="CC694" i="2"/>
  <c r="CL694" i="2"/>
  <c r="CJ694" i="2"/>
  <c r="CH694" i="2"/>
  <c r="CF694" i="2"/>
  <c r="CD694" i="2"/>
  <c r="CB694" i="2"/>
  <c r="CL696" i="2"/>
  <c r="CJ696" i="2"/>
  <c r="CH696" i="2"/>
  <c r="CF696" i="2"/>
  <c r="CD696" i="2"/>
  <c r="CB696" i="2"/>
  <c r="CK696" i="2"/>
  <c r="CG696" i="2"/>
  <c r="CC696" i="2"/>
  <c r="CM696" i="2"/>
  <c r="CI696" i="2"/>
  <c r="CE696" i="2"/>
  <c r="CL698" i="2"/>
  <c r="CJ698" i="2"/>
  <c r="CH698" i="2"/>
  <c r="CF698" i="2"/>
  <c r="CD698" i="2"/>
  <c r="CB698" i="2"/>
  <c r="CK698" i="2"/>
  <c r="CG698" i="2"/>
  <c r="CC698" i="2"/>
  <c r="CM698" i="2"/>
  <c r="CI698" i="2"/>
  <c r="CE698" i="2"/>
  <c r="CL700" i="2"/>
  <c r="CJ700" i="2"/>
  <c r="CH700" i="2"/>
  <c r="CF700" i="2"/>
  <c r="CD700" i="2"/>
  <c r="CB700" i="2"/>
  <c r="CK700" i="2"/>
  <c r="CG700" i="2"/>
  <c r="CC700" i="2"/>
  <c r="CM700" i="2"/>
  <c r="CI700" i="2"/>
  <c r="CE700" i="2"/>
  <c r="CL702" i="2"/>
  <c r="CJ702" i="2"/>
  <c r="CH702" i="2"/>
  <c r="CF702" i="2"/>
  <c r="CD702" i="2"/>
  <c r="CB702" i="2"/>
  <c r="CK702" i="2"/>
  <c r="CG702" i="2"/>
  <c r="CC702" i="2"/>
  <c r="CM702" i="2"/>
  <c r="CI702" i="2"/>
  <c r="CE702" i="2"/>
  <c r="CL704" i="2"/>
  <c r="CJ704" i="2"/>
  <c r="CH704" i="2"/>
  <c r="CF704" i="2"/>
  <c r="CD704" i="2"/>
  <c r="CB704" i="2"/>
  <c r="CK704" i="2"/>
  <c r="CG704" i="2"/>
  <c r="CC704" i="2"/>
  <c r="CM704" i="2"/>
  <c r="CI704" i="2"/>
  <c r="CE704" i="2"/>
  <c r="CL706" i="2"/>
  <c r="CJ706" i="2"/>
  <c r="CH706" i="2"/>
  <c r="CF706" i="2"/>
  <c r="CD706" i="2"/>
  <c r="CB706" i="2"/>
  <c r="CK706" i="2"/>
  <c r="CG706" i="2"/>
  <c r="CC706" i="2"/>
  <c r="CM706" i="2"/>
  <c r="CI706" i="2"/>
  <c r="CE706" i="2"/>
  <c r="CL708" i="2"/>
  <c r="CJ708" i="2"/>
  <c r="CH708" i="2"/>
  <c r="CF708" i="2"/>
  <c r="CD708" i="2"/>
  <c r="CB708" i="2"/>
  <c r="CK708" i="2"/>
  <c r="CG708" i="2"/>
  <c r="CC708" i="2"/>
  <c r="CM708" i="2"/>
  <c r="CI708" i="2"/>
  <c r="CE708" i="2"/>
  <c r="CL710" i="2"/>
  <c r="CJ710" i="2"/>
  <c r="CH710" i="2"/>
  <c r="CF710" i="2"/>
  <c r="CD710" i="2"/>
  <c r="CB710" i="2"/>
  <c r="CK710" i="2"/>
  <c r="CG710" i="2"/>
  <c r="CC710" i="2"/>
  <c r="CM710" i="2"/>
  <c r="CI710" i="2"/>
  <c r="CE710" i="2"/>
  <c r="CL712" i="2"/>
  <c r="CJ712" i="2"/>
  <c r="CH712" i="2"/>
  <c r="CF712" i="2"/>
  <c r="CD712" i="2"/>
  <c r="CB712" i="2"/>
  <c r="CK712" i="2"/>
  <c r="CG712" i="2"/>
  <c r="CC712" i="2"/>
  <c r="CM712" i="2"/>
  <c r="CI712" i="2"/>
  <c r="CE712" i="2"/>
  <c r="CL714" i="2"/>
  <c r="CJ714" i="2"/>
  <c r="CH714" i="2"/>
  <c r="CF714" i="2"/>
  <c r="CD714" i="2"/>
  <c r="CB714" i="2"/>
  <c r="CK714" i="2"/>
  <c r="CG714" i="2"/>
  <c r="CC714" i="2"/>
  <c r="CM714" i="2"/>
  <c r="CI714" i="2"/>
  <c r="CE714" i="2"/>
  <c r="CL716" i="2"/>
  <c r="CJ716" i="2"/>
  <c r="CH716" i="2"/>
  <c r="CF716" i="2"/>
  <c r="CD716" i="2"/>
  <c r="CB716" i="2"/>
  <c r="CK716" i="2"/>
  <c r="CG716" i="2"/>
  <c r="CC716" i="2"/>
  <c r="CM716" i="2"/>
  <c r="CI716" i="2"/>
  <c r="CE716" i="2"/>
  <c r="CL718" i="2"/>
  <c r="CJ718" i="2"/>
  <c r="CH718" i="2"/>
  <c r="CF718" i="2"/>
  <c r="CD718" i="2"/>
  <c r="CB718" i="2"/>
  <c r="CK718" i="2"/>
  <c r="CG718" i="2"/>
  <c r="CC718" i="2"/>
  <c r="CM718" i="2"/>
  <c r="CI718" i="2"/>
  <c r="CE718" i="2"/>
  <c r="CL720" i="2"/>
  <c r="CJ720" i="2"/>
  <c r="CH720" i="2"/>
  <c r="CF720" i="2"/>
  <c r="CD720" i="2"/>
  <c r="CB720" i="2"/>
  <c r="CK720" i="2"/>
  <c r="CG720" i="2"/>
  <c r="CC720" i="2"/>
  <c r="CM720" i="2"/>
  <c r="CI720" i="2"/>
  <c r="CE720" i="2"/>
  <c r="CM722" i="2"/>
  <c r="CK722" i="2"/>
  <c r="CI722" i="2"/>
  <c r="CG722" i="2"/>
  <c r="CE722" i="2"/>
  <c r="CC722" i="2"/>
  <c r="CL722" i="2"/>
  <c r="CJ722" i="2"/>
  <c r="CH722" i="2"/>
  <c r="CF722" i="2"/>
  <c r="CD722" i="2"/>
  <c r="CB722" i="2"/>
  <c r="CM724" i="2"/>
  <c r="CK724" i="2"/>
  <c r="CI724" i="2"/>
  <c r="CG724" i="2"/>
  <c r="CE724" i="2"/>
  <c r="CC724" i="2"/>
  <c r="CL724" i="2"/>
  <c r="CJ724" i="2"/>
  <c r="CH724" i="2"/>
  <c r="CF724" i="2"/>
  <c r="CD724" i="2"/>
  <c r="CB724" i="2"/>
  <c r="CM726" i="2"/>
  <c r="CK726" i="2"/>
  <c r="CI726" i="2"/>
  <c r="CG726" i="2"/>
  <c r="CE726" i="2"/>
  <c r="CC726" i="2"/>
  <c r="CL726" i="2"/>
  <c r="CJ726" i="2"/>
  <c r="CH726" i="2"/>
  <c r="CF726" i="2"/>
  <c r="CD726" i="2"/>
  <c r="CB726" i="2"/>
  <c r="CM728" i="2"/>
  <c r="CK728" i="2"/>
  <c r="CI728" i="2"/>
  <c r="CG728" i="2"/>
  <c r="CE728" i="2"/>
  <c r="CC728" i="2"/>
  <c r="CL728" i="2"/>
  <c r="CJ728" i="2"/>
  <c r="CH728" i="2"/>
  <c r="CF728" i="2"/>
  <c r="CD728" i="2"/>
  <c r="CB728" i="2"/>
  <c r="CM730" i="2"/>
  <c r="CK730" i="2"/>
  <c r="CI730" i="2"/>
  <c r="CG730" i="2"/>
  <c r="CE730" i="2"/>
  <c r="CC730" i="2"/>
  <c r="CL730" i="2"/>
  <c r="CJ730" i="2"/>
  <c r="CH730" i="2"/>
  <c r="CF730" i="2"/>
  <c r="CD730" i="2"/>
  <c r="CB730" i="2"/>
  <c r="CM732" i="2"/>
  <c r="CK732" i="2"/>
  <c r="CI732" i="2"/>
  <c r="CG732" i="2"/>
  <c r="CE732" i="2"/>
  <c r="CC732" i="2"/>
  <c r="CL732" i="2"/>
  <c r="CJ732" i="2"/>
  <c r="CH732" i="2"/>
  <c r="CF732" i="2"/>
  <c r="CD732" i="2"/>
  <c r="CB732" i="2"/>
  <c r="CM734" i="2"/>
  <c r="CK734" i="2"/>
  <c r="CI734" i="2"/>
  <c r="CG734" i="2"/>
  <c r="CE734" i="2"/>
  <c r="CC734" i="2"/>
  <c r="CL734" i="2"/>
  <c r="CJ734" i="2"/>
  <c r="CH734" i="2"/>
  <c r="CF734" i="2"/>
  <c r="CD734" i="2"/>
  <c r="CB734" i="2"/>
  <c r="CM736" i="2"/>
  <c r="CK736" i="2"/>
  <c r="CI736" i="2"/>
  <c r="CG736" i="2"/>
  <c r="CE736" i="2"/>
  <c r="CC736" i="2"/>
  <c r="CL736" i="2"/>
  <c r="CJ736" i="2"/>
  <c r="CH736" i="2"/>
  <c r="CF736" i="2"/>
  <c r="CD736" i="2"/>
  <c r="CB736" i="2"/>
  <c r="CM591" i="2"/>
  <c r="CK591" i="2"/>
  <c r="CI591" i="2"/>
  <c r="CG591" i="2"/>
  <c r="CE591" i="2"/>
  <c r="CC591" i="2"/>
  <c r="CL591" i="2"/>
  <c r="CJ591" i="2"/>
  <c r="CH591" i="2"/>
  <c r="CF591" i="2"/>
  <c r="CD591" i="2"/>
  <c r="CB591" i="2"/>
  <c r="CM593" i="2"/>
  <c r="CK593" i="2"/>
  <c r="CI593" i="2"/>
  <c r="CG593" i="2"/>
  <c r="CE593" i="2"/>
  <c r="CC593" i="2"/>
  <c r="CL593" i="2"/>
  <c r="CJ593" i="2"/>
  <c r="CH593" i="2"/>
  <c r="CF593" i="2"/>
  <c r="CD593" i="2"/>
  <c r="CB593" i="2"/>
  <c r="CM595" i="2"/>
  <c r="CK595" i="2"/>
  <c r="CI595" i="2"/>
  <c r="CG595" i="2"/>
  <c r="CE595" i="2"/>
  <c r="CC595" i="2"/>
  <c r="CL595" i="2"/>
  <c r="CJ595" i="2"/>
  <c r="CH595" i="2"/>
  <c r="CF595" i="2"/>
  <c r="CD595" i="2"/>
  <c r="CB595" i="2"/>
  <c r="CM597" i="2"/>
  <c r="CK597" i="2"/>
  <c r="CI597" i="2"/>
  <c r="CG597" i="2"/>
  <c r="CE597" i="2"/>
  <c r="CC597" i="2"/>
  <c r="CL597" i="2"/>
  <c r="CJ597" i="2"/>
  <c r="CH597" i="2"/>
  <c r="CF597" i="2"/>
  <c r="CD597" i="2"/>
  <c r="CB597" i="2"/>
  <c r="CM599" i="2"/>
  <c r="CK599" i="2"/>
  <c r="CI599" i="2"/>
  <c r="CG599" i="2"/>
  <c r="CE599" i="2"/>
  <c r="CC599" i="2"/>
  <c r="CL599" i="2"/>
  <c r="CJ599" i="2"/>
  <c r="CH599" i="2"/>
  <c r="CF599" i="2"/>
  <c r="CD599" i="2"/>
  <c r="CB599" i="2"/>
  <c r="CM601" i="2"/>
  <c r="CK601" i="2"/>
  <c r="CI601" i="2"/>
  <c r="CG601" i="2"/>
  <c r="CE601" i="2"/>
  <c r="CC601" i="2"/>
  <c r="CL601" i="2"/>
  <c r="CJ601" i="2"/>
  <c r="CH601" i="2"/>
  <c r="CF601" i="2"/>
  <c r="CD601" i="2"/>
  <c r="CB601" i="2"/>
  <c r="CM603" i="2"/>
  <c r="CK603" i="2"/>
  <c r="CI603" i="2"/>
  <c r="CG603" i="2"/>
  <c r="CE603" i="2"/>
  <c r="CC603" i="2"/>
  <c r="CL603" i="2"/>
  <c r="CJ603" i="2"/>
  <c r="CH603" i="2"/>
  <c r="CF603" i="2"/>
  <c r="CD603" i="2"/>
  <c r="CB603" i="2"/>
  <c r="CM605" i="2"/>
  <c r="CK605" i="2"/>
  <c r="CI605" i="2"/>
  <c r="CG605" i="2"/>
  <c r="CE605" i="2"/>
  <c r="CC605" i="2"/>
  <c r="CL605" i="2"/>
  <c r="CJ605" i="2"/>
  <c r="CH605" i="2"/>
  <c r="CF605" i="2"/>
  <c r="CD605" i="2"/>
  <c r="CB605" i="2"/>
  <c r="CM615" i="2"/>
  <c r="CK615" i="2"/>
  <c r="CI615" i="2"/>
  <c r="CG615" i="2"/>
  <c r="CE615" i="2"/>
  <c r="CC615" i="2"/>
  <c r="CL615" i="2"/>
  <c r="CJ615" i="2"/>
  <c r="CH615" i="2"/>
  <c r="CF615" i="2"/>
  <c r="CD615" i="2"/>
  <c r="CB615" i="2"/>
  <c r="CM617" i="2"/>
  <c r="CK617" i="2"/>
  <c r="CI617" i="2"/>
  <c r="CG617" i="2"/>
  <c r="CE617" i="2"/>
  <c r="CC617" i="2"/>
  <c r="CL617" i="2"/>
  <c r="CJ617" i="2"/>
  <c r="CH617" i="2"/>
  <c r="CF617" i="2"/>
  <c r="CD617" i="2"/>
  <c r="CB617" i="2"/>
  <c r="CM619" i="2"/>
  <c r="CK619" i="2"/>
  <c r="CI619" i="2"/>
  <c r="CG619" i="2"/>
  <c r="CE619" i="2"/>
  <c r="CC619" i="2"/>
  <c r="CL619" i="2"/>
  <c r="CJ619" i="2"/>
  <c r="CH619" i="2"/>
  <c r="CF619" i="2"/>
  <c r="CD619" i="2"/>
  <c r="CB619" i="2"/>
  <c r="CM621" i="2"/>
  <c r="CK621" i="2"/>
  <c r="CI621" i="2"/>
  <c r="CG621" i="2"/>
  <c r="CE621" i="2"/>
  <c r="CC621" i="2"/>
  <c r="CL621" i="2"/>
  <c r="CJ621" i="2"/>
  <c r="CH621" i="2"/>
  <c r="CF621" i="2"/>
  <c r="CD621" i="2"/>
  <c r="CB621" i="2"/>
  <c r="CM639" i="2"/>
  <c r="CK639" i="2"/>
  <c r="CI639" i="2"/>
  <c r="CG639" i="2"/>
  <c r="CE639" i="2"/>
  <c r="CC639" i="2"/>
  <c r="CL639" i="2"/>
  <c r="CJ639" i="2"/>
  <c r="CH639" i="2"/>
  <c r="CF639" i="2"/>
  <c r="CD639" i="2"/>
  <c r="CB639" i="2"/>
  <c r="CM641" i="2"/>
  <c r="CK641" i="2"/>
  <c r="CI641" i="2"/>
  <c r="CG641" i="2"/>
  <c r="CE641" i="2"/>
  <c r="CC641" i="2"/>
  <c r="CL641" i="2"/>
  <c r="CJ641" i="2"/>
  <c r="CH641" i="2"/>
  <c r="CF641" i="2"/>
  <c r="CD641" i="2"/>
  <c r="CB641" i="2"/>
  <c r="CM643" i="2"/>
  <c r="CK643" i="2"/>
  <c r="CI643" i="2"/>
  <c r="CG643" i="2"/>
  <c r="CE643" i="2"/>
  <c r="CC643" i="2"/>
  <c r="CL643" i="2"/>
  <c r="CJ643" i="2"/>
  <c r="CH643" i="2"/>
  <c r="CF643" i="2"/>
  <c r="CD643" i="2"/>
  <c r="CB643" i="2"/>
  <c r="CM645" i="2"/>
  <c r="CK645" i="2"/>
  <c r="CI645" i="2"/>
  <c r="CG645" i="2"/>
  <c r="CE645" i="2"/>
  <c r="CC645" i="2"/>
  <c r="CL645" i="2"/>
  <c r="CJ645" i="2"/>
  <c r="CH645" i="2"/>
  <c r="CF645" i="2"/>
  <c r="CD645" i="2"/>
  <c r="CB645" i="2"/>
  <c r="CM647" i="2"/>
  <c r="CK647" i="2"/>
  <c r="CI647" i="2"/>
  <c r="CG647" i="2"/>
  <c r="CE647" i="2"/>
  <c r="CC647" i="2"/>
  <c r="CL647" i="2"/>
  <c r="CJ647" i="2"/>
  <c r="CH647" i="2"/>
  <c r="CF647" i="2"/>
  <c r="CD647" i="2"/>
  <c r="CB647" i="2"/>
  <c r="CM649" i="2"/>
  <c r="CK649" i="2"/>
  <c r="CI649" i="2"/>
  <c r="CG649" i="2"/>
  <c r="CE649" i="2"/>
  <c r="CC649" i="2"/>
  <c r="CL649" i="2"/>
  <c r="CJ649" i="2"/>
  <c r="CH649" i="2"/>
  <c r="CF649" i="2"/>
  <c r="CD649" i="2"/>
  <c r="CB649" i="2"/>
  <c r="CM651" i="2"/>
  <c r="CK651" i="2"/>
  <c r="CI651" i="2"/>
  <c r="CG651" i="2"/>
  <c r="CE651" i="2"/>
  <c r="CC651" i="2"/>
  <c r="CL651" i="2"/>
  <c r="CJ651" i="2"/>
  <c r="CH651" i="2"/>
  <c r="CF651" i="2"/>
  <c r="CD651" i="2"/>
  <c r="CB651" i="2"/>
  <c r="CM655" i="2"/>
  <c r="CK655" i="2"/>
  <c r="CI655" i="2"/>
  <c r="CG655" i="2"/>
  <c r="CE655" i="2"/>
  <c r="CC655" i="2"/>
  <c r="CL655" i="2"/>
  <c r="CJ655" i="2"/>
  <c r="CH655" i="2"/>
  <c r="CF655" i="2"/>
  <c r="CD655" i="2"/>
  <c r="CB655" i="2"/>
  <c r="CM657" i="2"/>
  <c r="CK657" i="2"/>
  <c r="CI657" i="2"/>
  <c r="CG657" i="2"/>
  <c r="CE657" i="2"/>
  <c r="CC657" i="2"/>
  <c r="CL657" i="2"/>
  <c r="CJ657" i="2"/>
  <c r="CH657" i="2"/>
  <c r="CF657" i="2"/>
  <c r="CD657" i="2"/>
  <c r="CB657" i="2"/>
  <c r="CM659" i="2"/>
  <c r="CK659" i="2"/>
  <c r="CI659" i="2"/>
  <c r="CG659" i="2"/>
  <c r="CE659" i="2"/>
  <c r="CC659" i="2"/>
  <c r="CL659" i="2"/>
  <c r="CJ659" i="2"/>
  <c r="CH659" i="2"/>
  <c r="CF659" i="2"/>
  <c r="CD659" i="2"/>
  <c r="CB659" i="2"/>
  <c r="CM661" i="2"/>
  <c r="CK661" i="2"/>
  <c r="CI661" i="2"/>
  <c r="CG661" i="2"/>
  <c r="CE661" i="2"/>
  <c r="CC661" i="2"/>
  <c r="CL661" i="2"/>
  <c r="CJ661" i="2"/>
  <c r="CH661" i="2"/>
  <c r="CF661" i="2"/>
  <c r="CD661" i="2"/>
  <c r="CB661" i="2"/>
  <c r="CM663" i="2"/>
  <c r="CK663" i="2"/>
  <c r="CI663" i="2"/>
  <c r="CG663" i="2"/>
  <c r="CE663" i="2"/>
  <c r="CC663" i="2"/>
  <c r="CL663" i="2"/>
  <c r="CJ663" i="2"/>
  <c r="CH663" i="2"/>
  <c r="CF663" i="2"/>
  <c r="CD663" i="2"/>
  <c r="CB663" i="2"/>
  <c r="CM665" i="2"/>
  <c r="CK665" i="2"/>
  <c r="CI665" i="2"/>
  <c r="CG665" i="2"/>
  <c r="CE665" i="2"/>
  <c r="CC665" i="2"/>
  <c r="CL665" i="2"/>
  <c r="CJ665" i="2"/>
  <c r="CH665" i="2"/>
  <c r="CF665" i="2"/>
  <c r="CD665" i="2"/>
  <c r="CB665" i="2"/>
  <c r="CM667" i="2"/>
  <c r="CK667" i="2"/>
  <c r="CI667" i="2"/>
  <c r="CG667" i="2"/>
  <c r="CE667" i="2"/>
  <c r="CC667" i="2"/>
  <c r="CL667" i="2"/>
  <c r="CJ667" i="2"/>
  <c r="CH667" i="2"/>
  <c r="CF667" i="2"/>
  <c r="CD667" i="2"/>
  <c r="CB667" i="2"/>
  <c r="CM671" i="2"/>
  <c r="CK671" i="2"/>
  <c r="CI671" i="2"/>
  <c r="CG671" i="2"/>
  <c r="CE671" i="2"/>
  <c r="CC671" i="2"/>
  <c r="CL671" i="2"/>
  <c r="CJ671" i="2"/>
  <c r="CH671" i="2"/>
  <c r="CF671" i="2"/>
  <c r="CD671" i="2"/>
  <c r="CB671" i="2"/>
  <c r="CM673" i="2"/>
  <c r="CK673" i="2"/>
  <c r="CI673" i="2"/>
  <c r="CG673" i="2"/>
  <c r="CE673" i="2"/>
  <c r="CC673" i="2"/>
  <c r="CL673" i="2"/>
  <c r="CJ673" i="2"/>
  <c r="CH673" i="2"/>
  <c r="CF673" i="2"/>
  <c r="CD673" i="2"/>
  <c r="CB673" i="2"/>
  <c r="CM675" i="2"/>
  <c r="CK675" i="2"/>
  <c r="CI675" i="2"/>
  <c r="CG675" i="2"/>
  <c r="CE675" i="2"/>
  <c r="CC675" i="2"/>
  <c r="CL675" i="2"/>
  <c r="CJ675" i="2"/>
  <c r="CH675" i="2"/>
  <c r="CF675" i="2"/>
  <c r="CD675" i="2"/>
  <c r="CB675" i="2"/>
  <c r="CM677" i="2"/>
  <c r="CK677" i="2"/>
  <c r="CI677" i="2"/>
  <c r="CG677" i="2"/>
  <c r="CE677" i="2"/>
  <c r="CC677" i="2"/>
  <c r="CL677" i="2"/>
  <c r="CJ677" i="2"/>
  <c r="CH677" i="2"/>
  <c r="CF677" i="2"/>
  <c r="CD677" i="2"/>
  <c r="CB677" i="2"/>
  <c r="CM679" i="2"/>
  <c r="CK679" i="2"/>
  <c r="CI679" i="2"/>
  <c r="CG679" i="2"/>
  <c r="CE679" i="2"/>
  <c r="CC679" i="2"/>
  <c r="CL679" i="2"/>
  <c r="CJ679" i="2"/>
  <c r="CH679" i="2"/>
  <c r="CF679" i="2"/>
  <c r="CD679" i="2"/>
  <c r="CB679" i="2"/>
  <c r="CM681" i="2"/>
  <c r="CK681" i="2"/>
  <c r="CI681" i="2"/>
  <c r="CG681" i="2"/>
  <c r="CE681" i="2"/>
  <c r="CC681" i="2"/>
  <c r="CL681" i="2"/>
  <c r="CJ681" i="2"/>
  <c r="CH681" i="2"/>
  <c r="CF681" i="2"/>
  <c r="CD681" i="2"/>
  <c r="CB681" i="2"/>
  <c r="CM683" i="2"/>
  <c r="CK683" i="2"/>
  <c r="CI683" i="2"/>
  <c r="CG683" i="2"/>
  <c r="CE683" i="2"/>
  <c r="CC683" i="2"/>
  <c r="CL683" i="2"/>
  <c r="CJ683" i="2"/>
  <c r="CH683" i="2"/>
  <c r="CF683" i="2"/>
  <c r="CD683" i="2"/>
  <c r="CB683" i="2"/>
  <c r="CM687" i="2"/>
  <c r="CK687" i="2"/>
  <c r="CI687" i="2"/>
  <c r="CG687" i="2"/>
  <c r="CE687" i="2"/>
  <c r="CC687" i="2"/>
  <c r="CL687" i="2"/>
  <c r="CJ687" i="2"/>
  <c r="CH687" i="2"/>
  <c r="CF687" i="2"/>
  <c r="CD687" i="2"/>
  <c r="CB687" i="2"/>
  <c r="CM689" i="2"/>
  <c r="CK689" i="2"/>
  <c r="CI689" i="2"/>
  <c r="CG689" i="2"/>
  <c r="CE689" i="2"/>
  <c r="CC689" i="2"/>
  <c r="CL689" i="2"/>
  <c r="CJ689" i="2"/>
  <c r="CH689" i="2"/>
  <c r="CF689" i="2"/>
  <c r="CD689" i="2"/>
  <c r="CB689" i="2"/>
  <c r="CM691" i="2"/>
  <c r="CK691" i="2"/>
  <c r="CI691" i="2"/>
  <c r="CG691" i="2"/>
  <c r="CE691" i="2"/>
  <c r="CC691" i="2"/>
  <c r="CL691" i="2"/>
  <c r="CJ691" i="2"/>
  <c r="CH691" i="2"/>
  <c r="CF691" i="2"/>
  <c r="CD691" i="2"/>
  <c r="CB691" i="2"/>
  <c r="CM693" i="2"/>
  <c r="CK693" i="2"/>
  <c r="CI693" i="2"/>
  <c r="CG693" i="2"/>
  <c r="CE693" i="2"/>
  <c r="CC693" i="2"/>
  <c r="CL693" i="2"/>
  <c r="CJ693" i="2"/>
  <c r="CH693" i="2"/>
  <c r="CF693" i="2"/>
  <c r="CD693" i="2"/>
  <c r="CB693" i="2"/>
  <c r="CL695" i="2"/>
  <c r="CJ695" i="2"/>
  <c r="CH695" i="2"/>
  <c r="CK695" i="2"/>
  <c r="CG695" i="2"/>
  <c r="CE695" i="2"/>
  <c r="CC695" i="2"/>
  <c r="CM695" i="2"/>
  <c r="CI695" i="2"/>
  <c r="CF695" i="2"/>
  <c r="CD695" i="2"/>
  <c r="CB695" i="2"/>
  <c r="CL697" i="2"/>
  <c r="CJ697" i="2"/>
  <c r="CH697" i="2"/>
  <c r="CF697" i="2"/>
  <c r="CD697" i="2"/>
  <c r="CB697" i="2"/>
  <c r="CK697" i="2"/>
  <c r="CG697" i="2"/>
  <c r="CC697" i="2"/>
  <c r="CM697" i="2"/>
  <c r="CI697" i="2"/>
  <c r="CE697" i="2"/>
  <c r="CL699" i="2"/>
  <c r="CJ699" i="2"/>
  <c r="CH699" i="2"/>
  <c r="CF699" i="2"/>
  <c r="CD699" i="2"/>
  <c r="CB699" i="2"/>
  <c r="CK699" i="2"/>
  <c r="CG699" i="2"/>
  <c r="CC699" i="2"/>
  <c r="CM699" i="2"/>
  <c r="CI699" i="2"/>
  <c r="CE699" i="2"/>
  <c r="CL701" i="2"/>
  <c r="CJ701" i="2"/>
  <c r="CH701" i="2"/>
  <c r="CF701" i="2"/>
  <c r="CD701" i="2"/>
  <c r="CB701" i="2"/>
  <c r="CK701" i="2"/>
  <c r="CG701" i="2"/>
  <c r="CC701" i="2"/>
  <c r="CM701" i="2"/>
  <c r="CI701" i="2"/>
  <c r="CE701" i="2"/>
  <c r="CL703" i="2"/>
  <c r="CJ703" i="2"/>
  <c r="CH703" i="2"/>
  <c r="CF703" i="2"/>
  <c r="CD703" i="2"/>
  <c r="CB703" i="2"/>
  <c r="CK703" i="2"/>
  <c r="CG703" i="2"/>
  <c r="CC703" i="2"/>
  <c r="CM703" i="2"/>
  <c r="CI703" i="2"/>
  <c r="CE703" i="2"/>
  <c r="CL705" i="2"/>
  <c r="CJ705" i="2"/>
  <c r="CH705" i="2"/>
  <c r="CF705" i="2"/>
  <c r="CD705" i="2"/>
  <c r="CB705" i="2"/>
  <c r="CK705" i="2"/>
  <c r="CG705" i="2"/>
  <c r="CC705" i="2"/>
  <c r="CM705" i="2"/>
  <c r="CI705" i="2"/>
  <c r="CE705" i="2"/>
  <c r="CL715" i="2"/>
  <c r="CJ715" i="2"/>
  <c r="CH715" i="2"/>
  <c r="CF715" i="2"/>
  <c r="CD715" i="2"/>
  <c r="CB715" i="2"/>
  <c r="CK715" i="2"/>
  <c r="CG715" i="2"/>
  <c r="CC715" i="2"/>
  <c r="CM715" i="2"/>
  <c r="CI715" i="2"/>
  <c r="CE715" i="2"/>
  <c r="CL717" i="2"/>
  <c r="CJ717" i="2"/>
  <c r="CH717" i="2"/>
  <c r="CF717" i="2"/>
  <c r="CD717" i="2"/>
  <c r="CB717" i="2"/>
  <c r="CK717" i="2"/>
  <c r="CG717" i="2"/>
  <c r="CC717" i="2"/>
  <c r="CM717" i="2"/>
  <c r="CI717" i="2"/>
  <c r="CE717" i="2"/>
  <c r="CM721" i="2"/>
  <c r="CK721" i="2"/>
  <c r="CI721" i="2"/>
  <c r="CG721" i="2"/>
  <c r="CE721" i="2"/>
  <c r="CC721" i="2"/>
  <c r="CL721" i="2"/>
  <c r="CJ721" i="2"/>
  <c r="CH721" i="2"/>
  <c r="CF721" i="2"/>
  <c r="CD721" i="2"/>
  <c r="CB721" i="2"/>
  <c r="CM727" i="2"/>
  <c r="CK727" i="2"/>
  <c r="CI727" i="2"/>
  <c r="CG727" i="2"/>
  <c r="CE727" i="2"/>
  <c r="CC727" i="2"/>
  <c r="CL727" i="2"/>
  <c r="CJ727" i="2"/>
  <c r="CH727" i="2"/>
  <c r="CF727" i="2"/>
  <c r="CD727" i="2"/>
  <c r="CB727" i="2"/>
  <c r="CM729" i="2"/>
  <c r="CK729" i="2"/>
  <c r="CI729" i="2"/>
  <c r="CG729" i="2"/>
  <c r="CE729" i="2"/>
  <c r="CC729" i="2"/>
  <c r="CL729" i="2"/>
  <c r="CJ729" i="2"/>
  <c r="CH729" i="2"/>
  <c r="CF729" i="2"/>
  <c r="CD729" i="2"/>
  <c r="CB729" i="2"/>
  <c r="CM731" i="2"/>
  <c r="CK731" i="2"/>
  <c r="CI731" i="2"/>
  <c r="CG731" i="2"/>
  <c r="CE731" i="2"/>
  <c r="CC731" i="2"/>
  <c r="CL731" i="2"/>
  <c r="CJ731" i="2"/>
  <c r="CH731" i="2"/>
  <c r="CF731" i="2"/>
  <c r="CD731" i="2"/>
  <c r="CB731" i="2"/>
  <c r="CM733" i="2"/>
  <c r="CK733" i="2"/>
  <c r="CI733" i="2"/>
  <c r="CG733" i="2"/>
  <c r="CE733" i="2"/>
  <c r="CC733" i="2"/>
  <c r="CL733" i="2"/>
  <c r="CJ733" i="2"/>
  <c r="CH733" i="2"/>
  <c r="CF733" i="2"/>
  <c r="CD733" i="2"/>
  <c r="CB733" i="2"/>
  <c r="CM735" i="2"/>
  <c r="CK735" i="2"/>
  <c r="CI735" i="2"/>
  <c r="CG735" i="2"/>
  <c r="CE735" i="2"/>
  <c r="CC735" i="2"/>
  <c r="CL735" i="2"/>
  <c r="CJ735" i="2"/>
  <c r="CH735" i="2"/>
  <c r="CF735" i="2"/>
  <c r="CD735" i="2"/>
  <c r="CB735" i="2"/>
  <c r="CM737" i="2"/>
  <c r="CK737" i="2"/>
  <c r="CI737" i="2"/>
  <c r="CG737" i="2"/>
  <c r="CE737" i="2"/>
  <c r="CC737" i="2"/>
  <c r="CL737" i="2"/>
  <c r="CJ737" i="2"/>
  <c r="CH737" i="2"/>
  <c r="CF737" i="2"/>
  <c r="CD737" i="2"/>
  <c r="CB737" i="2"/>
  <c r="CM743" i="2"/>
  <c r="CK743" i="2"/>
  <c r="CI743" i="2"/>
  <c r="CG743" i="2"/>
  <c r="CE743" i="2"/>
  <c r="CC743" i="2"/>
  <c r="CL743" i="2"/>
  <c r="CJ743" i="2"/>
  <c r="CH743" i="2"/>
  <c r="CF743" i="2"/>
  <c r="CD743" i="2"/>
  <c r="CB743" i="2"/>
  <c r="CM745" i="2"/>
  <c r="CK745" i="2"/>
  <c r="CI745" i="2"/>
  <c r="CG745" i="2"/>
  <c r="CE745" i="2"/>
  <c r="CC745" i="2"/>
  <c r="CL745" i="2"/>
  <c r="CJ745" i="2"/>
  <c r="CH745" i="2"/>
  <c r="CF745" i="2"/>
  <c r="CD745" i="2"/>
  <c r="CB745" i="2"/>
  <c r="CM747" i="2"/>
  <c r="CK747" i="2"/>
  <c r="CI747" i="2"/>
  <c r="CG747" i="2"/>
  <c r="CE747" i="2"/>
  <c r="CC747" i="2"/>
  <c r="CL747" i="2"/>
  <c r="CJ747" i="2"/>
  <c r="CH747" i="2"/>
  <c r="CF747" i="2"/>
  <c r="CD747" i="2"/>
  <c r="CB747" i="2"/>
  <c r="CM749" i="2"/>
  <c r="CK749" i="2"/>
  <c r="CI749" i="2"/>
  <c r="CG749" i="2"/>
  <c r="CE749" i="2"/>
  <c r="CC749" i="2"/>
  <c r="CL749" i="2"/>
  <c r="CJ749" i="2"/>
  <c r="CH749" i="2"/>
  <c r="CF749" i="2"/>
  <c r="CD749" i="2"/>
  <c r="CB749" i="2"/>
  <c r="CM751" i="2"/>
  <c r="CK751" i="2"/>
  <c r="CI751" i="2"/>
  <c r="CG751" i="2"/>
  <c r="CE751" i="2"/>
  <c r="CC751" i="2"/>
  <c r="CL751" i="2"/>
  <c r="CJ751" i="2"/>
  <c r="CH751" i="2"/>
  <c r="CF751" i="2"/>
  <c r="CD751" i="2"/>
  <c r="CB751" i="2"/>
  <c r="CM753" i="2"/>
  <c r="CK753" i="2"/>
  <c r="CI753" i="2"/>
  <c r="CG753" i="2"/>
  <c r="CE753" i="2"/>
  <c r="CC753" i="2"/>
  <c r="CL753" i="2"/>
  <c r="CJ753" i="2"/>
  <c r="CH753" i="2"/>
  <c r="CF753" i="2"/>
  <c r="CD753" i="2"/>
  <c r="CB753" i="2"/>
  <c r="CM755" i="2"/>
  <c r="CK755" i="2"/>
  <c r="CI755" i="2"/>
  <c r="CG755" i="2"/>
  <c r="CE755" i="2"/>
  <c r="CC755" i="2"/>
  <c r="CL755" i="2"/>
  <c r="CJ755" i="2"/>
  <c r="CH755" i="2"/>
  <c r="CF755" i="2"/>
  <c r="CD755" i="2"/>
  <c r="CB755" i="2"/>
  <c r="CM757" i="2"/>
  <c r="CK757" i="2"/>
  <c r="CI757" i="2"/>
  <c r="CG757" i="2"/>
  <c r="CE757" i="2"/>
  <c r="CC757" i="2"/>
  <c r="CL757" i="2"/>
  <c r="CJ757" i="2"/>
  <c r="CH757" i="2"/>
  <c r="CF757" i="2"/>
  <c r="CD757" i="2"/>
  <c r="CB757" i="2"/>
  <c r="CM759" i="2"/>
  <c r="CK759" i="2"/>
  <c r="CI759" i="2"/>
  <c r="CG759" i="2"/>
  <c r="CE759" i="2"/>
  <c r="CC759" i="2"/>
  <c r="CL759" i="2"/>
  <c r="CJ759" i="2"/>
  <c r="CH759" i="2"/>
  <c r="CF759" i="2"/>
  <c r="CD759" i="2"/>
  <c r="CB759" i="2"/>
  <c r="CM761" i="2"/>
  <c r="CK761" i="2"/>
  <c r="CI761" i="2"/>
  <c r="CG761" i="2"/>
  <c r="CE761" i="2"/>
  <c r="CC761" i="2"/>
  <c r="CL761" i="2"/>
  <c r="CJ761" i="2"/>
  <c r="CH761" i="2"/>
  <c r="CF761" i="2"/>
  <c r="CD761" i="2"/>
  <c r="CB761" i="2"/>
  <c r="CM763" i="2"/>
  <c r="CK763" i="2"/>
  <c r="CI763" i="2"/>
  <c r="CG763" i="2"/>
  <c r="CE763" i="2"/>
  <c r="CC763" i="2"/>
  <c r="CL763" i="2"/>
  <c r="CJ763" i="2"/>
  <c r="CH763" i="2"/>
  <c r="CF763" i="2"/>
  <c r="CD763" i="2"/>
  <c r="CB763" i="2"/>
  <c r="CM765" i="2"/>
  <c r="CK765" i="2"/>
  <c r="CI765" i="2"/>
  <c r="CG765" i="2"/>
  <c r="CE765" i="2"/>
  <c r="CC765" i="2"/>
  <c r="CL765" i="2"/>
  <c r="CJ765" i="2"/>
  <c r="CH765" i="2"/>
  <c r="CF765" i="2"/>
  <c r="CD765" i="2"/>
  <c r="CB765" i="2"/>
  <c r="CM767" i="2"/>
  <c r="CK767" i="2"/>
  <c r="CI767" i="2"/>
  <c r="CG767" i="2"/>
  <c r="CE767" i="2"/>
  <c r="CC767" i="2"/>
  <c r="CL767" i="2"/>
  <c r="CJ767" i="2"/>
  <c r="CH767" i="2"/>
  <c r="CF767" i="2"/>
  <c r="CD767" i="2"/>
  <c r="CB767" i="2"/>
  <c r="CM769" i="2"/>
  <c r="CK769" i="2"/>
  <c r="CI769" i="2"/>
  <c r="CG769" i="2"/>
  <c r="CE769" i="2"/>
  <c r="CC769" i="2"/>
  <c r="CL769" i="2"/>
  <c r="CJ769" i="2"/>
  <c r="CH769" i="2"/>
  <c r="CF769" i="2"/>
  <c r="CD769" i="2"/>
  <c r="CB769" i="2"/>
  <c r="CM771" i="2"/>
  <c r="CK771" i="2"/>
  <c r="CI771" i="2"/>
  <c r="CG771" i="2"/>
  <c r="CE771" i="2"/>
  <c r="CC771" i="2"/>
  <c r="CL771" i="2"/>
  <c r="CJ771" i="2"/>
  <c r="CH771" i="2"/>
  <c r="CF771" i="2"/>
  <c r="CD771" i="2"/>
  <c r="CB771" i="2"/>
  <c r="CM773" i="2"/>
  <c r="CK773" i="2"/>
  <c r="CI773" i="2"/>
  <c r="CG773" i="2"/>
  <c r="CE773" i="2"/>
  <c r="CC773" i="2"/>
  <c r="CL773" i="2"/>
  <c r="CJ773" i="2"/>
  <c r="CH773" i="2"/>
  <c r="CF773" i="2"/>
  <c r="CD773" i="2"/>
  <c r="CB773" i="2"/>
  <c r="CM775" i="2"/>
  <c r="CK775" i="2"/>
  <c r="CI775" i="2"/>
  <c r="CG775" i="2"/>
  <c r="CE775" i="2"/>
  <c r="CC775" i="2"/>
  <c r="CL775" i="2"/>
  <c r="CJ775" i="2"/>
  <c r="CH775" i="2"/>
  <c r="CF775" i="2"/>
  <c r="CD775" i="2"/>
  <c r="CB775" i="2"/>
  <c r="CM777" i="2"/>
  <c r="CK777" i="2"/>
  <c r="CI777" i="2"/>
  <c r="CG777" i="2"/>
  <c r="CE777" i="2"/>
  <c r="CC777" i="2"/>
  <c r="CL777" i="2"/>
  <c r="CJ777" i="2"/>
  <c r="CH777" i="2"/>
  <c r="CF777" i="2"/>
  <c r="CD777" i="2"/>
  <c r="CB777" i="2"/>
  <c r="CM779" i="2"/>
  <c r="CK779" i="2"/>
  <c r="CI779" i="2"/>
  <c r="CG779" i="2"/>
  <c r="CE779" i="2"/>
  <c r="CC779" i="2"/>
  <c r="CL779" i="2"/>
  <c r="CJ779" i="2"/>
  <c r="CH779" i="2"/>
  <c r="CF779" i="2"/>
  <c r="CD779" i="2"/>
  <c r="CB779" i="2"/>
  <c r="CM781" i="2"/>
  <c r="CK781" i="2"/>
  <c r="CI781" i="2"/>
  <c r="CG781" i="2"/>
  <c r="CE781" i="2"/>
  <c r="CC781" i="2"/>
  <c r="CL781" i="2"/>
  <c r="CJ781" i="2"/>
  <c r="CH781" i="2"/>
  <c r="CF781" i="2"/>
  <c r="CD781" i="2"/>
  <c r="CB781" i="2"/>
  <c r="CM783" i="2"/>
  <c r="CK783" i="2"/>
  <c r="CI783" i="2"/>
  <c r="CG783" i="2"/>
  <c r="CE783" i="2"/>
  <c r="CC783" i="2"/>
  <c r="CL783" i="2"/>
  <c r="CJ783" i="2"/>
  <c r="CH783" i="2"/>
  <c r="CF783" i="2"/>
  <c r="CD783" i="2"/>
  <c r="CB783" i="2"/>
  <c r="CM785" i="2"/>
  <c r="CK785" i="2"/>
  <c r="CI785" i="2"/>
  <c r="CG785" i="2"/>
  <c r="CE785" i="2"/>
  <c r="CC785" i="2"/>
  <c r="CL785" i="2"/>
  <c r="CJ785" i="2"/>
  <c r="CH785" i="2"/>
  <c r="CF785" i="2"/>
  <c r="CD785" i="2"/>
  <c r="CB785" i="2"/>
  <c r="CM787" i="2"/>
  <c r="CK787" i="2"/>
  <c r="CI787" i="2"/>
  <c r="CG787" i="2"/>
  <c r="CE787" i="2"/>
  <c r="CC787" i="2"/>
  <c r="CL787" i="2"/>
  <c r="CJ787" i="2"/>
  <c r="CH787" i="2"/>
  <c r="CF787" i="2"/>
  <c r="CD787" i="2"/>
  <c r="CB787" i="2"/>
  <c r="CM789" i="2"/>
  <c r="CK789" i="2"/>
  <c r="CI789" i="2"/>
  <c r="CG789" i="2"/>
  <c r="CE789" i="2"/>
  <c r="CC789" i="2"/>
  <c r="CL789" i="2"/>
  <c r="CJ789" i="2"/>
  <c r="CH789" i="2"/>
  <c r="CF789" i="2"/>
  <c r="CD789" i="2"/>
  <c r="CB789" i="2"/>
  <c r="CM795" i="2"/>
  <c r="CK795" i="2"/>
  <c r="CI795" i="2"/>
  <c r="CG795" i="2"/>
  <c r="CE795" i="2"/>
  <c r="CC795" i="2"/>
  <c r="CL795" i="2"/>
  <c r="CH795" i="2"/>
  <c r="CD795" i="2"/>
  <c r="CJ795" i="2"/>
  <c r="CF795" i="2"/>
  <c r="CB795" i="2"/>
  <c r="CM797" i="2"/>
  <c r="CK797" i="2"/>
  <c r="CI797" i="2"/>
  <c r="CG797" i="2"/>
  <c r="CE797" i="2"/>
  <c r="CC797" i="2"/>
  <c r="CL797" i="2"/>
  <c r="CH797" i="2"/>
  <c r="CD797" i="2"/>
  <c r="CJ797" i="2"/>
  <c r="CF797" i="2"/>
  <c r="CB797" i="2"/>
  <c r="CM799" i="2"/>
  <c r="CK799" i="2"/>
  <c r="CI799" i="2"/>
  <c r="CG799" i="2"/>
  <c r="CE799" i="2"/>
  <c r="CC799" i="2"/>
  <c r="CL799" i="2"/>
  <c r="CH799" i="2"/>
  <c r="CD799" i="2"/>
  <c r="CJ799" i="2"/>
  <c r="CF799" i="2"/>
  <c r="CB799" i="2"/>
  <c r="CM801" i="2"/>
  <c r="CK801" i="2"/>
  <c r="CI801" i="2"/>
  <c r="CG801" i="2"/>
  <c r="CE801" i="2"/>
  <c r="CC801" i="2"/>
  <c r="CL801" i="2"/>
  <c r="CH801" i="2"/>
  <c r="CD801" i="2"/>
  <c r="CJ801" i="2"/>
  <c r="CF801" i="2"/>
  <c r="CB801" i="2"/>
  <c r="CM815" i="2"/>
  <c r="CK815" i="2"/>
  <c r="CI815" i="2"/>
  <c r="CG815" i="2"/>
  <c r="CE815" i="2"/>
  <c r="CC815" i="2"/>
  <c r="CL815" i="2"/>
  <c r="CH815" i="2"/>
  <c r="CD815" i="2"/>
  <c r="CJ815" i="2"/>
  <c r="CF815" i="2"/>
  <c r="CB815" i="2"/>
  <c r="CM817" i="2"/>
  <c r="CK817" i="2"/>
  <c r="CI817" i="2"/>
  <c r="CG817" i="2"/>
  <c r="CE817" i="2"/>
  <c r="CC817" i="2"/>
  <c r="CL817" i="2"/>
  <c r="CH817" i="2"/>
  <c r="CD817" i="2"/>
  <c r="CJ817" i="2"/>
  <c r="CF817" i="2"/>
  <c r="CB817" i="2"/>
  <c r="CL825" i="2"/>
  <c r="CJ825" i="2"/>
  <c r="CH825" i="2"/>
  <c r="CF825" i="2"/>
  <c r="CD825" i="2"/>
  <c r="CB825" i="2"/>
  <c r="CM825" i="2"/>
  <c r="CK825" i="2"/>
  <c r="CI825" i="2"/>
  <c r="CG825" i="2"/>
  <c r="CE825" i="2"/>
  <c r="CC825" i="2"/>
  <c r="CL833" i="2"/>
  <c r="CJ833" i="2"/>
  <c r="CH833" i="2"/>
  <c r="CF833" i="2"/>
  <c r="CD833" i="2"/>
  <c r="CB833" i="2"/>
  <c r="CM833" i="2"/>
  <c r="CK833" i="2"/>
  <c r="CI833" i="2"/>
  <c r="CG833" i="2"/>
  <c r="CE833" i="2"/>
  <c r="CC833" i="2"/>
  <c r="CL835" i="2"/>
  <c r="CJ835" i="2"/>
  <c r="CH835" i="2"/>
  <c r="CF835" i="2"/>
  <c r="CD835" i="2"/>
  <c r="CB835" i="2"/>
  <c r="CM835" i="2"/>
  <c r="CK835" i="2"/>
  <c r="CI835" i="2"/>
  <c r="CG835" i="2"/>
  <c r="CE835" i="2"/>
  <c r="CC835" i="2"/>
  <c r="CL837" i="2"/>
  <c r="CJ837" i="2"/>
  <c r="CH837" i="2"/>
  <c r="CF837" i="2"/>
  <c r="CD837" i="2"/>
  <c r="CB837" i="2"/>
  <c r="CM837" i="2"/>
  <c r="CK837" i="2"/>
  <c r="CI837" i="2"/>
  <c r="CG837" i="2"/>
  <c r="CE837" i="2"/>
  <c r="CC837" i="2"/>
  <c r="CL841" i="2"/>
  <c r="CJ841" i="2"/>
  <c r="CH841" i="2"/>
  <c r="CF841" i="2"/>
  <c r="CD841" i="2"/>
  <c r="CB841" i="2"/>
  <c r="CM841" i="2"/>
  <c r="CK841" i="2"/>
  <c r="CI841" i="2"/>
  <c r="CG841" i="2"/>
  <c r="CE841" i="2"/>
  <c r="CC841" i="2"/>
  <c r="CL845" i="2"/>
  <c r="CJ845" i="2"/>
  <c r="CH845" i="2"/>
  <c r="CF845" i="2"/>
  <c r="CD845" i="2"/>
  <c r="CB845" i="2"/>
  <c r="CM845" i="2"/>
  <c r="CK845" i="2"/>
  <c r="CI845" i="2"/>
  <c r="CG845" i="2"/>
  <c r="CE845" i="2"/>
  <c r="CC845" i="2"/>
  <c r="CL847" i="2"/>
  <c r="CJ847" i="2"/>
  <c r="CH847" i="2"/>
  <c r="CF847" i="2"/>
  <c r="CD847" i="2"/>
  <c r="CB847" i="2"/>
  <c r="CM847" i="2"/>
  <c r="CK847" i="2"/>
  <c r="CI847" i="2"/>
  <c r="CG847" i="2"/>
  <c r="CE847" i="2"/>
  <c r="CC847" i="2"/>
  <c r="CL855" i="2"/>
  <c r="CJ855" i="2"/>
  <c r="CH855" i="2"/>
  <c r="CF855" i="2"/>
  <c r="CD855" i="2"/>
  <c r="CB855" i="2"/>
  <c r="CM855" i="2"/>
  <c r="CK855" i="2"/>
  <c r="CI855" i="2"/>
  <c r="CG855" i="2"/>
  <c r="CE855" i="2"/>
  <c r="CC855" i="2"/>
  <c r="CL857" i="2"/>
  <c r="CJ857" i="2"/>
  <c r="CH857" i="2"/>
  <c r="CF857" i="2"/>
  <c r="CD857" i="2"/>
  <c r="CB857" i="2"/>
  <c r="CM857" i="2"/>
  <c r="CK857" i="2"/>
  <c r="CI857" i="2"/>
  <c r="CG857" i="2"/>
  <c r="CE857" i="2"/>
  <c r="CC857" i="2"/>
  <c r="CL859" i="2"/>
  <c r="CJ859" i="2"/>
  <c r="CH859" i="2"/>
  <c r="CF859" i="2"/>
  <c r="CD859" i="2"/>
  <c r="CB859" i="2"/>
  <c r="CM859" i="2"/>
  <c r="CK859" i="2"/>
  <c r="CI859" i="2"/>
  <c r="CG859" i="2"/>
  <c r="CE859" i="2"/>
  <c r="CC859" i="2"/>
  <c r="CL869" i="2"/>
  <c r="CJ869" i="2"/>
  <c r="CH869" i="2"/>
  <c r="CF869" i="2"/>
  <c r="CD869" i="2"/>
  <c r="CB869" i="2"/>
  <c r="CM869" i="2"/>
  <c r="CK869" i="2"/>
  <c r="CI869" i="2"/>
  <c r="CG869" i="2"/>
  <c r="CE869" i="2"/>
  <c r="CC869" i="2"/>
  <c r="CM871" i="2"/>
  <c r="CK871" i="2"/>
  <c r="CI871" i="2"/>
  <c r="CG871" i="2"/>
  <c r="CE871" i="2"/>
  <c r="CC871" i="2"/>
  <c r="CJ871" i="2"/>
  <c r="CF871" i="2"/>
  <c r="CB871" i="2"/>
  <c r="CL871" i="2"/>
  <c r="CH871" i="2"/>
  <c r="CD871" i="2"/>
  <c r="CM873" i="2"/>
  <c r="CK873" i="2"/>
  <c r="CI873" i="2"/>
  <c r="CG873" i="2"/>
  <c r="CE873" i="2"/>
  <c r="CC873" i="2"/>
  <c r="CJ873" i="2"/>
  <c r="CF873" i="2"/>
  <c r="CB873" i="2"/>
  <c r="CL873" i="2"/>
  <c r="CH873" i="2"/>
  <c r="CD873" i="2"/>
  <c r="CM887" i="2"/>
  <c r="CK887" i="2"/>
  <c r="CI887" i="2"/>
  <c r="CG887" i="2"/>
  <c r="CE887" i="2"/>
  <c r="CC887" i="2"/>
  <c r="CJ887" i="2"/>
  <c r="CF887" i="2"/>
  <c r="CB887" i="2"/>
  <c r="CL887" i="2"/>
  <c r="CH887" i="2"/>
  <c r="CD887" i="2"/>
  <c r="CL889" i="2"/>
  <c r="CJ889" i="2"/>
  <c r="CM889" i="2"/>
  <c r="CK889" i="2"/>
  <c r="CI889" i="2"/>
  <c r="CG889" i="2"/>
  <c r="CE889" i="2"/>
  <c r="CC889" i="2"/>
  <c r="CF889" i="2"/>
  <c r="CB889" i="2"/>
  <c r="CH889" i="2"/>
  <c r="CD889" i="2"/>
  <c r="CL891" i="2"/>
  <c r="CJ891" i="2"/>
  <c r="CH891" i="2"/>
  <c r="CF891" i="2"/>
  <c r="CD891" i="2"/>
  <c r="CB891" i="2"/>
  <c r="CM891" i="2"/>
  <c r="CK891" i="2"/>
  <c r="CI891" i="2"/>
  <c r="CG891" i="2"/>
  <c r="CE891" i="2"/>
  <c r="CC891" i="2"/>
  <c r="CL893" i="2"/>
  <c r="CJ893" i="2"/>
  <c r="CH893" i="2"/>
  <c r="CF893" i="2"/>
  <c r="CD893" i="2"/>
  <c r="CB893" i="2"/>
  <c r="CM893" i="2"/>
  <c r="CK893" i="2"/>
  <c r="CI893" i="2"/>
  <c r="CG893" i="2"/>
  <c r="CE893" i="2"/>
  <c r="CC893" i="2"/>
  <c r="CL897" i="2"/>
  <c r="CJ897" i="2"/>
  <c r="CH897" i="2"/>
  <c r="CF897" i="2"/>
  <c r="CD897" i="2"/>
  <c r="CB897" i="2"/>
  <c r="CM897" i="2"/>
  <c r="CK897" i="2"/>
  <c r="CI897" i="2"/>
  <c r="CG897" i="2"/>
  <c r="CE897" i="2"/>
  <c r="CC897" i="2"/>
  <c r="CL899" i="2"/>
  <c r="CJ899" i="2"/>
  <c r="CH899" i="2"/>
  <c r="CF899" i="2"/>
  <c r="CD899" i="2"/>
  <c r="CB899" i="2"/>
  <c r="CM899" i="2"/>
  <c r="CK899" i="2"/>
  <c r="CI899" i="2"/>
  <c r="CG899" i="2"/>
  <c r="CE899" i="2"/>
  <c r="CC899" i="2"/>
  <c r="CL901" i="2"/>
  <c r="CJ901" i="2"/>
  <c r="CH901" i="2"/>
  <c r="CF901" i="2"/>
  <c r="CD901" i="2"/>
  <c r="CB901" i="2"/>
  <c r="CM901" i="2"/>
  <c r="CK901" i="2"/>
  <c r="CI901" i="2"/>
  <c r="CG901" i="2"/>
  <c r="CE901" i="2"/>
  <c r="CC901" i="2"/>
  <c r="CL905" i="2"/>
  <c r="CJ905" i="2"/>
  <c r="CH905" i="2"/>
  <c r="CF905" i="2"/>
  <c r="CD905" i="2"/>
  <c r="CB905" i="2"/>
  <c r="CM905" i="2"/>
  <c r="CK905" i="2"/>
  <c r="CI905" i="2"/>
  <c r="CG905" i="2"/>
  <c r="CE905" i="2"/>
  <c r="CC905" i="2"/>
  <c r="CL907" i="2"/>
  <c r="CJ907" i="2"/>
  <c r="CH907" i="2"/>
  <c r="CF907" i="2"/>
  <c r="CD907" i="2"/>
  <c r="CB907" i="2"/>
  <c r="CM907" i="2"/>
  <c r="CK907" i="2"/>
  <c r="CI907" i="2"/>
  <c r="CG907" i="2"/>
  <c r="CE907" i="2"/>
  <c r="CC907" i="2"/>
  <c r="CL909" i="2"/>
  <c r="CJ909" i="2"/>
  <c r="CH909" i="2"/>
  <c r="CF909" i="2"/>
  <c r="CD909" i="2"/>
  <c r="CB909" i="2"/>
  <c r="CM909" i="2"/>
  <c r="CK909" i="2"/>
  <c r="CI909" i="2"/>
  <c r="CG909" i="2"/>
  <c r="CE909" i="2"/>
  <c r="CC909" i="2"/>
  <c r="CL917" i="2"/>
  <c r="CJ917" i="2"/>
  <c r="CH917" i="2"/>
  <c r="CF917" i="2"/>
  <c r="CD917" i="2"/>
  <c r="CB917" i="2"/>
  <c r="CM917" i="2"/>
  <c r="CK917" i="2"/>
  <c r="CI917" i="2"/>
  <c r="CG917" i="2"/>
  <c r="CE917" i="2"/>
  <c r="CC917" i="2"/>
  <c r="CL921" i="2"/>
  <c r="CJ921" i="2"/>
  <c r="CH921" i="2"/>
  <c r="CF921" i="2"/>
  <c r="CD921" i="2"/>
  <c r="CB921" i="2"/>
  <c r="CM921" i="2"/>
  <c r="CK921" i="2"/>
  <c r="CI921" i="2"/>
  <c r="CG921" i="2"/>
  <c r="CE921" i="2"/>
  <c r="CC921" i="2"/>
  <c r="CL927" i="2"/>
  <c r="CJ927" i="2"/>
  <c r="CH927" i="2"/>
  <c r="CF927" i="2"/>
  <c r="CD927" i="2"/>
  <c r="CB927" i="2"/>
  <c r="CM927" i="2"/>
  <c r="CK927" i="2"/>
  <c r="CI927" i="2"/>
  <c r="CG927" i="2"/>
  <c r="CE927" i="2"/>
  <c r="CC927" i="2"/>
  <c r="CM929" i="2"/>
  <c r="CK929" i="2"/>
  <c r="CI929" i="2"/>
  <c r="CG929" i="2"/>
  <c r="CJ929" i="2"/>
  <c r="CF929" i="2"/>
  <c r="CD929" i="2"/>
  <c r="CB929" i="2"/>
  <c r="CL929" i="2"/>
  <c r="CH929" i="2"/>
  <c r="CE929" i="2"/>
  <c r="CC929" i="2"/>
  <c r="CM931" i="2"/>
  <c r="CK931" i="2"/>
  <c r="CI931" i="2"/>
  <c r="CG931" i="2"/>
  <c r="CE931" i="2"/>
  <c r="CC931" i="2"/>
  <c r="CJ931" i="2"/>
  <c r="CF931" i="2"/>
  <c r="CB931" i="2"/>
  <c r="CL931" i="2"/>
  <c r="CH931" i="2"/>
  <c r="CD931" i="2"/>
  <c r="CL937" i="2"/>
  <c r="CJ937" i="2"/>
  <c r="CH937" i="2"/>
  <c r="CF937" i="2"/>
  <c r="CD937" i="2"/>
  <c r="CB937" i="2"/>
  <c r="CM937" i="2"/>
  <c r="CK937" i="2"/>
  <c r="CI937" i="2"/>
  <c r="CG937" i="2"/>
  <c r="CE937" i="2"/>
  <c r="CC937" i="2"/>
  <c r="CL939" i="2"/>
  <c r="CJ939" i="2"/>
  <c r="CH939" i="2"/>
  <c r="CF939" i="2"/>
  <c r="CD939" i="2"/>
  <c r="CB939" i="2"/>
  <c r="CM939" i="2"/>
  <c r="CK939" i="2"/>
  <c r="CI939" i="2"/>
  <c r="CG939" i="2"/>
  <c r="CE939" i="2"/>
  <c r="CC939" i="2"/>
  <c r="CL941" i="2"/>
  <c r="CJ941" i="2"/>
  <c r="CH941" i="2"/>
  <c r="CF941" i="2"/>
  <c r="CD941" i="2"/>
  <c r="CB941" i="2"/>
  <c r="CM941" i="2"/>
  <c r="CK941" i="2"/>
  <c r="CI941" i="2"/>
  <c r="CG941" i="2"/>
  <c r="CE941" i="2"/>
  <c r="CC941" i="2"/>
  <c r="CL949" i="2"/>
  <c r="CJ949" i="2"/>
  <c r="CH949" i="2"/>
  <c r="CF949" i="2"/>
  <c r="CD949" i="2"/>
  <c r="CB949" i="2"/>
  <c r="CM949" i="2"/>
  <c r="CK949" i="2"/>
  <c r="CI949" i="2"/>
  <c r="CG949" i="2"/>
  <c r="CE949" i="2"/>
  <c r="CC949" i="2"/>
  <c r="CL957" i="2"/>
  <c r="CJ957" i="2"/>
  <c r="CH957" i="2"/>
  <c r="CF957" i="2"/>
  <c r="CD957" i="2"/>
  <c r="CB957" i="2"/>
  <c r="CM957" i="2"/>
  <c r="CK957" i="2"/>
  <c r="CI957" i="2"/>
  <c r="CG957" i="2"/>
  <c r="CE957" i="2"/>
  <c r="CC957" i="2"/>
  <c r="CL959" i="2"/>
  <c r="CJ959" i="2"/>
  <c r="CH959" i="2"/>
  <c r="CF959" i="2"/>
  <c r="CD959" i="2"/>
  <c r="CB959" i="2"/>
  <c r="CM959" i="2"/>
  <c r="CK959" i="2"/>
  <c r="CI959" i="2"/>
  <c r="CG959" i="2"/>
  <c r="CE959" i="2"/>
  <c r="CC959" i="2"/>
  <c r="CL963" i="2"/>
  <c r="CJ963" i="2"/>
  <c r="CH963" i="2"/>
  <c r="CF963" i="2"/>
  <c r="CD963" i="2"/>
  <c r="CB963" i="2"/>
  <c r="CM963" i="2"/>
  <c r="CK963" i="2"/>
  <c r="CI963" i="2"/>
  <c r="CG963" i="2"/>
  <c r="CE963" i="2"/>
  <c r="CC963" i="2"/>
  <c r="CL967" i="2"/>
  <c r="CJ967" i="2"/>
  <c r="CH967" i="2"/>
  <c r="CF967" i="2"/>
  <c r="CD967" i="2"/>
  <c r="CB967" i="2"/>
  <c r="CM967" i="2"/>
  <c r="CK967" i="2"/>
  <c r="CI967" i="2"/>
  <c r="CG967" i="2"/>
  <c r="CE967" i="2"/>
  <c r="CC967" i="2"/>
  <c r="CL971" i="2"/>
  <c r="CJ971" i="2"/>
  <c r="CH971" i="2"/>
  <c r="CF971" i="2"/>
  <c r="CD971" i="2"/>
  <c r="CB971" i="2"/>
  <c r="CM971" i="2"/>
  <c r="CK971" i="2"/>
  <c r="CI971" i="2"/>
  <c r="CG971" i="2"/>
  <c r="CE971" i="2"/>
  <c r="CC971" i="2"/>
  <c r="CM479" i="2"/>
  <c r="CK479" i="2"/>
  <c r="CI479" i="2"/>
  <c r="CG479" i="2"/>
  <c r="CE479" i="2"/>
  <c r="CC479" i="2"/>
  <c r="CL479" i="2"/>
  <c r="CJ479" i="2"/>
  <c r="CH479" i="2"/>
  <c r="CF479" i="2"/>
  <c r="CD479" i="2"/>
  <c r="CB479" i="2"/>
  <c r="CM489" i="2"/>
  <c r="CK489" i="2"/>
  <c r="CI489" i="2"/>
  <c r="CG489" i="2"/>
  <c r="CE489" i="2"/>
  <c r="CC489" i="2"/>
  <c r="CL489" i="2"/>
  <c r="CJ489" i="2"/>
  <c r="CH489" i="2"/>
  <c r="CF489" i="2"/>
  <c r="CD489" i="2"/>
  <c r="CB489" i="2"/>
  <c r="CM491" i="2"/>
  <c r="CK491" i="2"/>
  <c r="CI491" i="2"/>
  <c r="CG491" i="2"/>
  <c r="CE491" i="2"/>
  <c r="CC491" i="2"/>
  <c r="CL491" i="2"/>
  <c r="CJ491" i="2"/>
  <c r="CH491" i="2"/>
  <c r="CF491" i="2"/>
  <c r="CD491" i="2"/>
  <c r="CB491" i="2"/>
  <c r="CM493" i="2"/>
  <c r="CK493" i="2"/>
  <c r="CI493" i="2"/>
  <c r="CG493" i="2"/>
  <c r="CE493" i="2"/>
  <c r="CC493" i="2"/>
  <c r="CL493" i="2"/>
  <c r="CJ493" i="2"/>
  <c r="CH493" i="2"/>
  <c r="CF493" i="2"/>
  <c r="CD493" i="2"/>
  <c r="CB493" i="2"/>
  <c r="CM494" i="2"/>
  <c r="CK494" i="2"/>
  <c r="CI494" i="2"/>
  <c r="CG494" i="2"/>
  <c r="CE494" i="2"/>
  <c r="CC494" i="2"/>
  <c r="CL494" i="2"/>
  <c r="CJ494" i="2"/>
  <c r="CH494" i="2"/>
  <c r="CF494" i="2"/>
  <c r="CD494" i="2"/>
  <c r="CB494" i="2"/>
  <c r="CM498" i="2"/>
  <c r="CK498" i="2"/>
  <c r="CI498" i="2"/>
  <c r="CG498" i="2"/>
  <c r="CE498" i="2"/>
  <c r="CC498" i="2"/>
  <c r="CL498" i="2"/>
  <c r="CJ498" i="2"/>
  <c r="CH498" i="2"/>
  <c r="CF498" i="2"/>
  <c r="CD498" i="2"/>
  <c r="CB498" i="2"/>
  <c r="CM500" i="2"/>
  <c r="CK500" i="2"/>
  <c r="CI500" i="2"/>
  <c r="CG500" i="2"/>
  <c r="CE500" i="2"/>
  <c r="CC500" i="2"/>
  <c r="CL500" i="2"/>
  <c r="CJ500" i="2"/>
  <c r="CH500" i="2"/>
  <c r="CF500" i="2"/>
  <c r="CD500" i="2"/>
  <c r="CB500" i="2"/>
  <c r="CM503" i="2"/>
  <c r="CK503" i="2"/>
  <c r="CI503" i="2"/>
  <c r="CG503" i="2"/>
  <c r="CE503" i="2"/>
  <c r="CC503" i="2"/>
  <c r="CL503" i="2"/>
  <c r="CJ503" i="2"/>
  <c r="CH503" i="2"/>
  <c r="CF503" i="2"/>
  <c r="CD503" i="2"/>
  <c r="CB503" i="2"/>
  <c r="CM505" i="2"/>
  <c r="CK505" i="2"/>
  <c r="CI505" i="2"/>
  <c r="CG505" i="2"/>
  <c r="CE505" i="2"/>
  <c r="CC505" i="2"/>
  <c r="CL505" i="2"/>
  <c r="CJ505" i="2"/>
  <c r="CH505" i="2"/>
  <c r="CF505" i="2"/>
  <c r="CD505" i="2"/>
  <c r="CB505" i="2"/>
  <c r="CM506" i="2"/>
  <c r="CK506" i="2"/>
  <c r="CI506" i="2"/>
  <c r="CG506" i="2"/>
  <c r="CE506" i="2"/>
  <c r="CC506" i="2"/>
  <c r="CL506" i="2"/>
  <c r="CJ506" i="2"/>
  <c r="CH506" i="2"/>
  <c r="CF506" i="2"/>
  <c r="CD506" i="2"/>
  <c r="CB506" i="2"/>
  <c r="CM508" i="2"/>
  <c r="CK508" i="2"/>
  <c r="CI508" i="2"/>
  <c r="CG508" i="2"/>
  <c r="CE508" i="2"/>
  <c r="CC508" i="2"/>
  <c r="CL508" i="2"/>
  <c r="CJ508" i="2"/>
  <c r="CH508" i="2"/>
  <c r="CF508" i="2"/>
  <c r="CD508" i="2"/>
  <c r="CB508" i="2"/>
  <c r="CM512" i="2"/>
  <c r="CK512" i="2"/>
  <c r="CI512" i="2"/>
  <c r="CG512" i="2"/>
  <c r="CE512" i="2"/>
  <c r="CC512" i="2"/>
  <c r="CL512" i="2"/>
  <c r="CJ512" i="2"/>
  <c r="CH512" i="2"/>
  <c r="CF512" i="2"/>
  <c r="CD512" i="2"/>
  <c r="CB512" i="2"/>
  <c r="CM515" i="2"/>
  <c r="CK515" i="2"/>
  <c r="CI515" i="2"/>
  <c r="CG515" i="2"/>
  <c r="CE515" i="2"/>
  <c r="CC515" i="2"/>
  <c r="CL515" i="2"/>
  <c r="CJ515" i="2"/>
  <c r="CH515" i="2"/>
  <c r="CF515" i="2"/>
  <c r="CD515" i="2"/>
  <c r="CB515" i="2"/>
  <c r="CM517" i="2"/>
  <c r="CK517" i="2"/>
  <c r="CI517" i="2"/>
  <c r="CG517" i="2"/>
  <c r="CE517" i="2"/>
  <c r="CC517" i="2"/>
  <c r="CL517" i="2"/>
  <c r="CJ517" i="2"/>
  <c r="CH517" i="2"/>
  <c r="CF517" i="2"/>
  <c r="CD517" i="2"/>
  <c r="CB517" i="2"/>
  <c r="CM518" i="2"/>
  <c r="CK518" i="2"/>
  <c r="CI518" i="2"/>
  <c r="CG518" i="2"/>
  <c r="CE518" i="2"/>
  <c r="CC518" i="2"/>
  <c r="CL518" i="2"/>
  <c r="CJ518" i="2"/>
  <c r="CH518" i="2"/>
  <c r="CF518" i="2"/>
  <c r="CD518" i="2"/>
  <c r="CB518" i="2"/>
  <c r="CM520" i="2"/>
  <c r="CK520" i="2"/>
  <c r="CI520" i="2"/>
  <c r="CG520" i="2"/>
  <c r="CE520" i="2"/>
  <c r="CC520" i="2"/>
  <c r="CL520" i="2"/>
  <c r="CJ520" i="2"/>
  <c r="CH520" i="2"/>
  <c r="CF520" i="2"/>
  <c r="CD520" i="2"/>
  <c r="CB520" i="2"/>
  <c r="CM522" i="2"/>
  <c r="CK522" i="2"/>
  <c r="CI522" i="2"/>
  <c r="CG522" i="2"/>
  <c r="CE522" i="2"/>
  <c r="CC522" i="2"/>
  <c r="CL522" i="2"/>
  <c r="CJ522" i="2"/>
  <c r="CH522" i="2"/>
  <c r="CF522" i="2"/>
  <c r="CD522" i="2"/>
  <c r="CB522" i="2"/>
  <c r="CM524" i="2"/>
  <c r="CK524" i="2"/>
  <c r="CI524" i="2"/>
  <c r="CG524" i="2"/>
  <c r="CE524" i="2"/>
  <c r="CC524" i="2"/>
  <c r="CL524" i="2"/>
  <c r="CJ524" i="2"/>
  <c r="CH524" i="2"/>
  <c r="CF524" i="2"/>
  <c r="CD524" i="2"/>
  <c r="CB524" i="2"/>
  <c r="CM525" i="2"/>
  <c r="CK525" i="2"/>
  <c r="CI525" i="2"/>
  <c r="CG525" i="2"/>
  <c r="CE525" i="2"/>
  <c r="CC525" i="2"/>
  <c r="CL525" i="2"/>
  <c r="CJ525" i="2"/>
  <c r="CH525" i="2"/>
  <c r="CF525" i="2"/>
  <c r="CD525" i="2"/>
  <c r="CB525" i="2"/>
  <c r="CM526" i="2"/>
  <c r="CK526" i="2"/>
  <c r="CI526" i="2"/>
  <c r="CG526" i="2"/>
  <c r="CE526" i="2"/>
  <c r="CC526" i="2"/>
  <c r="CL526" i="2"/>
  <c r="CJ526" i="2"/>
  <c r="CH526" i="2"/>
  <c r="CF526" i="2"/>
  <c r="CD526" i="2"/>
  <c r="CB526" i="2"/>
  <c r="CM528" i="2"/>
  <c r="CK528" i="2"/>
  <c r="CI528" i="2"/>
  <c r="CG528" i="2"/>
  <c r="CE528" i="2"/>
  <c r="CC528" i="2"/>
  <c r="CL528" i="2"/>
  <c r="CJ528" i="2"/>
  <c r="CH528" i="2"/>
  <c r="CF528" i="2"/>
  <c r="CD528" i="2"/>
  <c r="CB528" i="2"/>
  <c r="CM529" i="2"/>
  <c r="CK529" i="2"/>
  <c r="CI529" i="2"/>
  <c r="CG529" i="2"/>
  <c r="CE529" i="2"/>
  <c r="CC529" i="2"/>
  <c r="CL529" i="2"/>
  <c r="CJ529" i="2"/>
  <c r="CH529" i="2"/>
  <c r="CF529" i="2"/>
  <c r="CD529" i="2"/>
  <c r="CB529" i="2"/>
  <c r="CM533" i="2"/>
  <c r="CK533" i="2"/>
  <c r="CI533" i="2"/>
  <c r="CG533" i="2"/>
  <c r="CE533" i="2"/>
  <c r="CC533" i="2"/>
  <c r="CL533" i="2"/>
  <c r="CJ533" i="2"/>
  <c r="CH533" i="2"/>
  <c r="CF533" i="2"/>
  <c r="CD533" i="2"/>
  <c r="CB533" i="2"/>
  <c r="CL540" i="2"/>
  <c r="CJ540" i="2"/>
  <c r="CH540" i="2"/>
  <c r="CF540" i="2"/>
  <c r="CD540" i="2"/>
  <c r="CB540" i="2"/>
  <c r="CM540" i="2"/>
  <c r="CI540" i="2"/>
  <c r="CE540" i="2"/>
  <c r="CK540" i="2"/>
  <c r="CG540" i="2"/>
  <c r="CC540" i="2"/>
  <c r="CL541" i="2"/>
  <c r="CJ541" i="2"/>
  <c r="CH541" i="2"/>
  <c r="CF541" i="2"/>
  <c r="CD541" i="2"/>
  <c r="CB541" i="2"/>
  <c r="CM541" i="2"/>
  <c r="CI541" i="2"/>
  <c r="CE541" i="2"/>
  <c r="CK541" i="2"/>
  <c r="CG541" i="2"/>
  <c r="CC541" i="2"/>
  <c r="CL548" i="2"/>
  <c r="CJ548" i="2"/>
  <c r="CH548" i="2"/>
  <c r="CF548" i="2"/>
  <c r="CD548" i="2"/>
  <c r="CB548" i="2"/>
  <c r="CM548" i="2"/>
  <c r="CI548" i="2"/>
  <c r="CE548" i="2"/>
  <c r="CK548" i="2"/>
  <c r="CG548" i="2"/>
  <c r="CC548" i="2"/>
  <c r="CL553" i="2"/>
  <c r="CJ553" i="2"/>
  <c r="CH553" i="2"/>
  <c r="CF553" i="2"/>
  <c r="CD553" i="2"/>
  <c r="CB553" i="2"/>
  <c r="CM553" i="2"/>
  <c r="CI553" i="2"/>
  <c r="CE553" i="2"/>
  <c r="CK553" i="2"/>
  <c r="CG553" i="2"/>
  <c r="CC553" i="2"/>
  <c r="CL555" i="2"/>
  <c r="CJ555" i="2"/>
  <c r="CH555" i="2"/>
  <c r="CF555" i="2"/>
  <c r="CD555" i="2"/>
  <c r="CB555" i="2"/>
  <c r="CM555" i="2"/>
  <c r="CI555" i="2"/>
  <c r="CE555" i="2"/>
  <c r="CK555" i="2"/>
  <c r="CG555" i="2"/>
  <c r="CC555" i="2"/>
  <c r="CL556" i="2"/>
  <c r="CJ556" i="2"/>
  <c r="CH556" i="2"/>
  <c r="CF556" i="2"/>
  <c r="CD556" i="2"/>
  <c r="CB556" i="2"/>
  <c r="CM556" i="2"/>
  <c r="CI556" i="2"/>
  <c r="CE556" i="2"/>
  <c r="CK556" i="2"/>
  <c r="CG556" i="2"/>
  <c r="CC556" i="2"/>
  <c r="CL559" i="2"/>
  <c r="CJ559" i="2"/>
  <c r="CH559" i="2"/>
  <c r="CF559" i="2"/>
  <c r="CD559" i="2"/>
  <c r="CB559" i="2"/>
  <c r="CM559" i="2"/>
  <c r="CI559" i="2"/>
  <c r="CE559" i="2"/>
  <c r="CK559" i="2"/>
  <c r="CG559" i="2"/>
  <c r="CC559" i="2"/>
  <c r="CM738" i="2"/>
  <c r="CK738" i="2"/>
  <c r="CI738" i="2"/>
  <c r="CG738" i="2"/>
  <c r="CE738" i="2"/>
  <c r="CC738" i="2"/>
  <c r="CL738" i="2"/>
  <c r="CJ738" i="2"/>
  <c r="CH738" i="2"/>
  <c r="CF738" i="2"/>
  <c r="CD738" i="2"/>
  <c r="CB738" i="2"/>
  <c r="CM740" i="2"/>
  <c r="CK740" i="2"/>
  <c r="CI740" i="2"/>
  <c r="CG740" i="2"/>
  <c r="CE740" i="2"/>
  <c r="CC740" i="2"/>
  <c r="CL740" i="2"/>
  <c r="CJ740" i="2"/>
  <c r="CH740" i="2"/>
  <c r="CF740" i="2"/>
  <c r="CD740" i="2"/>
  <c r="CB740" i="2"/>
  <c r="CM742" i="2"/>
  <c r="CK742" i="2"/>
  <c r="CI742" i="2"/>
  <c r="CG742" i="2"/>
  <c r="CE742" i="2"/>
  <c r="CC742" i="2"/>
  <c r="CL742" i="2"/>
  <c r="CJ742" i="2"/>
  <c r="CH742" i="2"/>
  <c r="CF742" i="2"/>
  <c r="CD742" i="2"/>
  <c r="CB742" i="2"/>
  <c r="CM744" i="2"/>
  <c r="CK744" i="2"/>
  <c r="CI744" i="2"/>
  <c r="CG744" i="2"/>
  <c r="CE744" i="2"/>
  <c r="CC744" i="2"/>
  <c r="CL744" i="2"/>
  <c r="CJ744" i="2"/>
  <c r="CH744" i="2"/>
  <c r="CF744" i="2"/>
  <c r="CD744" i="2"/>
  <c r="CB744" i="2"/>
  <c r="CM746" i="2"/>
  <c r="CK746" i="2"/>
  <c r="CI746" i="2"/>
  <c r="CG746" i="2"/>
  <c r="CE746" i="2"/>
  <c r="CC746" i="2"/>
  <c r="CL746" i="2"/>
  <c r="CJ746" i="2"/>
  <c r="CH746" i="2"/>
  <c r="CF746" i="2"/>
  <c r="CD746" i="2"/>
  <c r="CB746" i="2"/>
  <c r="CM748" i="2"/>
  <c r="CK748" i="2"/>
  <c r="CI748" i="2"/>
  <c r="CG748" i="2"/>
  <c r="CE748" i="2"/>
  <c r="CC748" i="2"/>
  <c r="CL748" i="2"/>
  <c r="CJ748" i="2"/>
  <c r="CH748" i="2"/>
  <c r="CF748" i="2"/>
  <c r="CD748" i="2"/>
  <c r="CB748" i="2"/>
  <c r="CM750" i="2"/>
  <c r="CK750" i="2"/>
  <c r="CI750" i="2"/>
  <c r="CG750" i="2"/>
  <c r="CE750" i="2"/>
  <c r="CC750" i="2"/>
  <c r="CL750" i="2"/>
  <c r="CJ750" i="2"/>
  <c r="CH750" i="2"/>
  <c r="CF750" i="2"/>
  <c r="CD750" i="2"/>
  <c r="CB750" i="2"/>
  <c r="CM752" i="2"/>
  <c r="CK752" i="2"/>
  <c r="CI752" i="2"/>
  <c r="CG752" i="2"/>
  <c r="CE752" i="2"/>
  <c r="CC752" i="2"/>
  <c r="CL752" i="2"/>
  <c r="CJ752" i="2"/>
  <c r="CH752" i="2"/>
  <c r="CF752" i="2"/>
  <c r="CD752" i="2"/>
  <c r="CB752" i="2"/>
  <c r="CM754" i="2"/>
  <c r="CK754" i="2"/>
  <c r="CI754" i="2"/>
  <c r="CG754" i="2"/>
  <c r="CE754" i="2"/>
  <c r="CC754" i="2"/>
  <c r="CL754" i="2"/>
  <c r="CJ754" i="2"/>
  <c r="CH754" i="2"/>
  <c r="CF754" i="2"/>
  <c r="CD754" i="2"/>
  <c r="CB754" i="2"/>
  <c r="CM756" i="2"/>
  <c r="CK756" i="2"/>
  <c r="CI756" i="2"/>
  <c r="CG756" i="2"/>
  <c r="CE756" i="2"/>
  <c r="CC756" i="2"/>
  <c r="CL756" i="2"/>
  <c r="CJ756" i="2"/>
  <c r="CH756" i="2"/>
  <c r="CF756" i="2"/>
  <c r="CD756" i="2"/>
  <c r="CB756" i="2"/>
  <c r="CM758" i="2"/>
  <c r="CK758" i="2"/>
  <c r="CI758" i="2"/>
  <c r="CG758" i="2"/>
  <c r="CE758" i="2"/>
  <c r="CC758" i="2"/>
  <c r="CL758" i="2"/>
  <c r="CJ758" i="2"/>
  <c r="CH758" i="2"/>
  <c r="CF758" i="2"/>
  <c r="CD758" i="2"/>
  <c r="CB758" i="2"/>
  <c r="CM760" i="2"/>
  <c r="CK760" i="2"/>
  <c r="CI760" i="2"/>
  <c r="CG760" i="2"/>
  <c r="CE760" i="2"/>
  <c r="CC760" i="2"/>
  <c r="CL760" i="2"/>
  <c r="CJ760" i="2"/>
  <c r="CH760" i="2"/>
  <c r="CF760" i="2"/>
  <c r="CD760" i="2"/>
  <c r="CB760" i="2"/>
  <c r="CM762" i="2"/>
  <c r="CK762" i="2"/>
  <c r="CI762" i="2"/>
  <c r="CG762" i="2"/>
  <c r="CE762" i="2"/>
  <c r="CC762" i="2"/>
  <c r="CL762" i="2"/>
  <c r="CJ762" i="2"/>
  <c r="CH762" i="2"/>
  <c r="CF762" i="2"/>
  <c r="CD762" i="2"/>
  <c r="CB762" i="2"/>
  <c r="CM764" i="2"/>
  <c r="CK764" i="2"/>
  <c r="CI764" i="2"/>
  <c r="CG764" i="2"/>
  <c r="CE764" i="2"/>
  <c r="CC764" i="2"/>
  <c r="CL764" i="2"/>
  <c r="CJ764" i="2"/>
  <c r="CH764" i="2"/>
  <c r="CF764" i="2"/>
  <c r="CD764" i="2"/>
  <c r="CB764" i="2"/>
  <c r="CM766" i="2"/>
  <c r="CK766" i="2"/>
  <c r="CI766" i="2"/>
  <c r="CG766" i="2"/>
  <c r="CE766" i="2"/>
  <c r="CC766" i="2"/>
  <c r="CL766" i="2"/>
  <c r="CJ766" i="2"/>
  <c r="CH766" i="2"/>
  <c r="CF766" i="2"/>
  <c r="CD766" i="2"/>
  <c r="CB766" i="2"/>
  <c r="CM768" i="2"/>
  <c r="CK768" i="2"/>
  <c r="CI768" i="2"/>
  <c r="CG768" i="2"/>
  <c r="CE768" i="2"/>
  <c r="CC768" i="2"/>
  <c r="CL768" i="2"/>
  <c r="CJ768" i="2"/>
  <c r="CH768" i="2"/>
  <c r="CF768" i="2"/>
  <c r="CD768" i="2"/>
  <c r="CB768" i="2"/>
  <c r="CM770" i="2"/>
  <c r="CK770" i="2"/>
  <c r="CI770" i="2"/>
  <c r="CG770" i="2"/>
  <c r="CE770" i="2"/>
  <c r="CC770" i="2"/>
  <c r="CL770" i="2"/>
  <c r="CJ770" i="2"/>
  <c r="CH770" i="2"/>
  <c r="CF770" i="2"/>
  <c r="CD770" i="2"/>
  <c r="CB770" i="2"/>
  <c r="CM772" i="2"/>
  <c r="CK772" i="2"/>
  <c r="CI772" i="2"/>
  <c r="CG772" i="2"/>
  <c r="CE772" i="2"/>
  <c r="CC772" i="2"/>
  <c r="CL772" i="2"/>
  <c r="CJ772" i="2"/>
  <c r="CH772" i="2"/>
  <c r="CF772" i="2"/>
  <c r="CD772" i="2"/>
  <c r="CB772" i="2"/>
  <c r="CM774" i="2"/>
  <c r="CK774" i="2"/>
  <c r="CI774" i="2"/>
  <c r="CG774" i="2"/>
  <c r="CE774" i="2"/>
  <c r="CC774" i="2"/>
  <c r="CL774" i="2"/>
  <c r="CJ774" i="2"/>
  <c r="CH774" i="2"/>
  <c r="CF774" i="2"/>
  <c r="CD774" i="2"/>
  <c r="CB774" i="2"/>
  <c r="CM776" i="2"/>
  <c r="CK776" i="2"/>
  <c r="CI776" i="2"/>
  <c r="CG776" i="2"/>
  <c r="CE776" i="2"/>
  <c r="CC776" i="2"/>
  <c r="CL776" i="2"/>
  <c r="CJ776" i="2"/>
  <c r="CH776" i="2"/>
  <c r="CF776" i="2"/>
  <c r="CD776" i="2"/>
  <c r="CB776" i="2"/>
  <c r="CM778" i="2"/>
  <c r="CK778" i="2"/>
  <c r="CI778" i="2"/>
  <c r="CG778" i="2"/>
  <c r="CE778" i="2"/>
  <c r="CC778" i="2"/>
  <c r="CL778" i="2"/>
  <c r="CJ778" i="2"/>
  <c r="CH778" i="2"/>
  <c r="CF778" i="2"/>
  <c r="CD778" i="2"/>
  <c r="CB778" i="2"/>
  <c r="CM780" i="2"/>
  <c r="CK780" i="2"/>
  <c r="CI780" i="2"/>
  <c r="CG780" i="2"/>
  <c r="CE780" i="2"/>
  <c r="CC780" i="2"/>
  <c r="CL780" i="2"/>
  <c r="CJ780" i="2"/>
  <c r="CH780" i="2"/>
  <c r="CF780" i="2"/>
  <c r="CD780" i="2"/>
  <c r="CB780" i="2"/>
  <c r="CM782" i="2"/>
  <c r="CK782" i="2"/>
  <c r="CI782" i="2"/>
  <c r="CG782" i="2"/>
  <c r="CE782" i="2"/>
  <c r="CC782" i="2"/>
  <c r="CL782" i="2"/>
  <c r="CJ782" i="2"/>
  <c r="CH782" i="2"/>
  <c r="CF782" i="2"/>
  <c r="CD782" i="2"/>
  <c r="CB782" i="2"/>
  <c r="CM784" i="2"/>
  <c r="CK784" i="2"/>
  <c r="CI784" i="2"/>
  <c r="CG784" i="2"/>
  <c r="CE784" i="2"/>
  <c r="CC784" i="2"/>
  <c r="CL784" i="2"/>
  <c r="CJ784" i="2"/>
  <c r="CH784" i="2"/>
  <c r="CF784" i="2"/>
  <c r="CD784" i="2"/>
  <c r="CB784" i="2"/>
  <c r="CM786" i="2"/>
  <c r="CK786" i="2"/>
  <c r="CI786" i="2"/>
  <c r="CG786" i="2"/>
  <c r="CE786" i="2"/>
  <c r="CC786" i="2"/>
  <c r="CL786" i="2"/>
  <c r="CJ786" i="2"/>
  <c r="CH786" i="2"/>
  <c r="CF786" i="2"/>
  <c r="CD786" i="2"/>
  <c r="CB786" i="2"/>
  <c r="CM788" i="2"/>
  <c r="CK788" i="2"/>
  <c r="CI788" i="2"/>
  <c r="CG788" i="2"/>
  <c r="CE788" i="2"/>
  <c r="CC788" i="2"/>
  <c r="CL788" i="2"/>
  <c r="CJ788" i="2"/>
  <c r="CH788" i="2"/>
  <c r="CF788" i="2"/>
  <c r="CD788" i="2"/>
  <c r="CB788" i="2"/>
  <c r="CM790" i="2"/>
  <c r="CK790" i="2"/>
  <c r="CI790" i="2"/>
  <c r="CG790" i="2"/>
  <c r="CE790" i="2"/>
  <c r="CC790" i="2"/>
  <c r="CL790" i="2"/>
  <c r="CJ790" i="2"/>
  <c r="CH790" i="2"/>
  <c r="CF790" i="2"/>
  <c r="CD790" i="2"/>
  <c r="CB790" i="2"/>
  <c r="CM792" i="2"/>
  <c r="CK792" i="2"/>
  <c r="CI792" i="2"/>
  <c r="CG792" i="2"/>
  <c r="CE792" i="2"/>
  <c r="CC792" i="2"/>
  <c r="CL792" i="2"/>
  <c r="CJ792" i="2"/>
  <c r="CH792" i="2"/>
  <c r="CF792" i="2"/>
  <c r="CD792" i="2"/>
  <c r="CB792" i="2"/>
  <c r="CM800" i="2"/>
  <c r="CK800" i="2"/>
  <c r="CI800" i="2"/>
  <c r="CG800" i="2"/>
  <c r="CE800" i="2"/>
  <c r="CC800" i="2"/>
  <c r="CL800" i="2"/>
  <c r="CH800" i="2"/>
  <c r="CD800" i="2"/>
  <c r="CJ800" i="2"/>
  <c r="CF800" i="2"/>
  <c r="CB800" i="2"/>
  <c r="CM806" i="2"/>
  <c r="CK806" i="2"/>
  <c r="CI806" i="2"/>
  <c r="CG806" i="2"/>
  <c r="CE806" i="2"/>
  <c r="CC806" i="2"/>
  <c r="CL806" i="2"/>
  <c r="CH806" i="2"/>
  <c r="CD806" i="2"/>
  <c r="CJ806" i="2"/>
  <c r="CF806" i="2"/>
  <c r="CB806" i="2"/>
  <c r="CM808" i="2"/>
  <c r="CK808" i="2"/>
  <c r="CI808" i="2"/>
  <c r="CG808" i="2"/>
  <c r="CE808" i="2"/>
  <c r="CC808" i="2"/>
  <c r="CL808" i="2"/>
  <c r="CH808" i="2"/>
  <c r="CD808" i="2"/>
  <c r="CJ808" i="2"/>
  <c r="CF808" i="2"/>
  <c r="CB808" i="2"/>
  <c r="CM812" i="2"/>
  <c r="CK812" i="2"/>
  <c r="CI812" i="2"/>
  <c r="CG812" i="2"/>
  <c r="CE812" i="2"/>
  <c r="CC812" i="2"/>
  <c r="CL812" i="2"/>
  <c r="CH812" i="2"/>
  <c r="CD812" i="2"/>
  <c r="CJ812" i="2"/>
  <c r="CF812" i="2"/>
  <c r="CB812" i="2"/>
  <c r="CM814" i="2"/>
  <c r="CK814" i="2"/>
  <c r="CI814" i="2"/>
  <c r="CG814" i="2"/>
  <c r="CE814" i="2"/>
  <c r="CC814" i="2"/>
  <c r="CL814" i="2"/>
  <c r="CH814" i="2"/>
  <c r="CD814" i="2"/>
  <c r="CJ814" i="2"/>
  <c r="CF814" i="2"/>
  <c r="CB814" i="2"/>
  <c r="CM816" i="2"/>
  <c r="CK816" i="2"/>
  <c r="CI816" i="2"/>
  <c r="CG816" i="2"/>
  <c r="CE816" i="2"/>
  <c r="CC816" i="2"/>
  <c r="CL816" i="2"/>
  <c r="CH816" i="2"/>
  <c r="CD816" i="2"/>
  <c r="CJ816" i="2"/>
  <c r="CF816" i="2"/>
  <c r="CB816" i="2"/>
  <c r="CL822" i="2"/>
  <c r="CJ822" i="2"/>
  <c r="CH822" i="2"/>
  <c r="CF822" i="2"/>
  <c r="CD822" i="2"/>
  <c r="CB822" i="2"/>
  <c r="CM822" i="2"/>
  <c r="CK822" i="2"/>
  <c r="CI822" i="2"/>
  <c r="CG822" i="2"/>
  <c r="CE822" i="2"/>
  <c r="CC822" i="2"/>
  <c r="CL824" i="2"/>
  <c r="CJ824" i="2"/>
  <c r="CH824" i="2"/>
  <c r="CF824" i="2"/>
  <c r="CD824" i="2"/>
  <c r="CB824" i="2"/>
  <c r="CM824" i="2"/>
  <c r="CK824" i="2"/>
  <c r="CI824" i="2"/>
  <c r="CG824" i="2"/>
  <c r="CE824" i="2"/>
  <c r="CC824" i="2"/>
  <c r="CL826" i="2"/>
  <c r="CJ826" i="2"/>
  <c r="CH826" i="2"/>
  <c r="CF826" i="2"/>
  <c r="CD826" i="2"/>
  <c r="CB826" i="2"/>
  <c r="CM826" i="2"/>
  <c r="CK826" i="2"/>
  <c r="CI826" i="2"/>
  <c r="CG826" i="2"/>
  <c r="CE826" i="2"/>
  <c r="CC826" i="2"/>
  <c r="CL834" i="2"/>
  <c r="CJ834" i="2"/>
  <c r="CH834" i="2"/>
  <c r="CF834" i="2"/>
  <c r="CD834" i="2"/>
  <c r="CB834" i="2"/>
  <c r="CM834" i="2"/>
  <c r="CK834" i="2"/>
  <c r="CI834" i="2"/>
  <c r="CG834" i="2"/>
  <c r="CE834" i="2"/>
  <c r="CC834" i="2"/>
  <c r="CL840" i="2"/>
  <c r="CJ840" i="2"/>
  <c r="CH840" i="2"/>
  <c r="CF840" i="2"/>
  <c r="CD840" i="2"/>
  <c r="CB840" i="2"/>
  <c r="CM840" i="2"/>
  <c r="CK840" i="2"/>
  <c r="CI840" i="2"/>
  <c r="CG840" i="2"/>
  <c r="CE840" i="2"/>
  <c r="CC840" i="2"/>
  <c r="CL842" i="2"/>
  <c r="CJ842" i="2"/>
  <c r="CH842" i="2"/>
  <c r="CF842" i="2"/>
  <c r="CD842" i="2"/>
  <c r="CB842" i="2"/>
  <c r="CM842" i="2"/>
  <c r="CK842" i="2"/>
  <c r="CI842" i="2"/>
  <c r="CG842" i="2"/>
  <c r="CE842" i="2"/>
  <c r="CC842" i="2"/>
  <c r="CL846" i="2"/>
  <c r="CJ846" i="2"/>
  <c r="CH846" i="2"/>
  <c r="CF846" i="2"/>
  <c r="CD846" i="2"/>
  <c r="CB846" i="2"/>
  <c r="CM846" i="2"/>
  <c r="CK846" i="2"/>
  <c r="CI846" i="2"/>
  <c r="CG846" i="2"/>
  <c r="CE846" i="2"/>
  <c r="CC846" i="2"/>
  <c r="CL848" i="2"/>
  <c r="CJ848" i="2"/>
  <c r="CH848" i="2"/>
  <c r="CF848" i="2"/>
  <c r="CD848" i="2"/>
  <c r="CB848" i="2"/>
  <c r="CM848" i="2"/>
  <c r="CK848" i="2"/>
  <c r="CI848" i="2"/>
  <c r="CG848" i="2"/>
  <c r="CE848" i="2"/>
  <c r="CC848" i="2"/>
  <c r="CL852" i="2"/>
  <c r="CJ852" i="2"/>
  <c r="CH852" i="2"/>
  <c r="CF852" i="2"/>
  <c r="CD852" i="2"/>
  <c r="CB852" i="2"/>
  <c r="CM852" i="2"/>
  <c r="CK852" i="2"/>
  <c r="CI852" i="2"/>
  <c r="CG852" i="2"/>
  <c r="CE852" i="2"/>
  <c r="CC852" i="2"/>
  <c r="CL856" i="2"/>
  <c r="CJ856" i="2"/>
  <c r="CH856" i="2"/>
  <c r="CF856" i="2"/>
  <c r="CD856" i="2"/>
  <c r="CB856" i="2"/>
  <c r="CM856" i="2"/>
  <c r="CK856" i="2"/>
  <c r="CI856" i="2"/>
  <c r="CG856" i="2"/>
  <c r="CE856" i="2"/>
  <c r="CC856" i="2"/>
  <c r="CL862" i="2"/>
  <c r="CJ862" i="2"/>
  <c r="CH862" i="2"/>
  <c r="CF862" i="2"/>
  <c r="CD862" i="2"/>
  <c r="CB862" i="2"/>
  <c r="CM862" i="2"/>
  <c r="CK862" i="2"/>
  <c r="CI862" i="2"/>
  <c r="CG862" i="2"/>
  <c r="CE862" i="2"/>
  <c r="CC862" i="2"/>
  <c r="CM870" i="2"/>
  <c r="CK870" i="2"/>
  <c r="CI870" i="2"/>
  <c r="CG870" i="2"/>
  <c r="CJ870" i="2"/>
  <c r="CF870" i="2"/>
  <c r="CD870" i="2"/>
  <c r="CB870" i="2"/>
  <c r="CL870" i="2"/>
  <c r="CH870" i="2"/>
  <c r="CE870" i="2"/>
  <c r="CC870" i="2"/>
  <c r="CM874" i="2"/>
  <c r="CK874" i="2"/>
  <c r="CI874" i="2"/>
  <c r="CG874" i="2"/>
  <c r="CE874" i="2"/>
  <c r="CC874" i="2"/>
  <c r="CJ874" i="2"/>
  <c r="CF874" i="2"/>
  <c r="CB874" i="2"/>
  <c r="CL874" i="2"/>
  <c r="CH874" i="2"/>
  <c r="CD874" i="2"/>
  <c r="CM876" i="2"/>
  <c r="CK876" i="2"/>
  <c r="CI876" i="2"/>
  <c r="CG876" i="2"/>
  <c r="CE876" i="2"/>
  <c r="CC876" i="2"/>
  <c r="CJ876" i="2"/>
  <c r="CF876" i="2"/>
  <c r="CB876" i="2"/>
  <c r="CL876" i="2"/>
  <c r="CH876" i="2"/>
  <c r="CD876" i="2"/>
  <c r="CM880" i="2"/>
  <c r="CK880" i="2"/>
  <c r="CI880" i="2"/>
  <c r="CG880" i="2"/>
  <c r="CE880" i="2"/>
  <c r="CC880" i="2"/>
  <c r="CJ880" i="2"/>
  <c r="CF880" i="2"/>
  <c r="CB880" i="2"/>
  <c r="CL880" i="2"/>
  <c r="CH880" i="2"/>
  <c r="CD880" i="2"/>
  <c r="CM882" i="2"/>
  <c r="CK882" i="2"/>
  <c r="CI882" i="2"/>
  <c r="CG882" i="2"/>
  <c r="CE882" i="2"/>
  <c r="CC882" i="2"/>
  <c r="CJ882" i="2"/>
  <c r="CF882" i="2"/>
  <c r="CB882" i="2"/>
  <c r="CL882" i="2"/>
  <c r="CH882" i="2"/>
  <c r="CD882" i="2"/>
  <c r="CL892" i="2"/>
  <c r="CJ892" i="2"/>
  <c r="CH892" i="2"/>
  <c r="CF892" i="2"/>
  <c r="CD892" i="2"/>
  <c r="CB892" i="2"/>
  <c r="CM892" i="2"/>
  <c r="CK892" i="2"/>
  <c r="CI892" i="2"/>
  <c r="CG892" i="2"/>
  <c r="CE892" i="2"/>
  <c r="CC892" i="2"/>
  <c r="CL894" i="2"/>
  <c r="CJ894" i="2"/>
  <c r="CH894" i="2"/>
  <c r="CF894" i="2"/>
  <c r="CD894" i="2"/>
  <c r="CB894" i="2"/>
  <c r="CM894" i="2"/>
  <c r="CK894" i="2"/>
  <c r="CI894" i="2"/>
  <c r="CG894" i="2"/>
  <c r="CE894" i="2"/>
  <c r="CC894" i="2"/>
  <c r="CL900" i="2"/>
  <c r="CJ900" i="2"/>
  <c r="CH900" i="2"/>
  <c r="CF900" i="2"/>
  <c r="CD900" i="2"/>
  <c r="CB900" i="2"/>
  <c r="CM900" i="2"/>
  <c r="CK900" i="2"/>
  <c r="CI900" i="2"/>
  <c r="CG900" i="2"/>
  <c r="CE900" i="2"/>
  <c r="CC900" i="2"/>
  <c r="CL902" i="2"/>
  <c r="CJ902" i="2"/>
  <c r="CH902" i="2"/>
  <c r="CF902" i="2"/>
  <c r="CD902" i="2"/>
  <c r="CB902" i="2"/>
  <c r="CM902" i="2"/>
  <c r="CK902" i="2"/>
  <c r="CI902" i="2"/>
  <c r="CG902" i="2"/>
  <c r="CE902" i="2"/>
  <c r="CC902" i="2"/>
  <c r="CL908" i="2"/>
  <c r="CJ908" i="2"/>
  <c r="CH908" i="2"/>
  <c r="CF908" i="2"/>
  <c r="CD908" i="2"/>
  <c r="CB908" i="2"/>
  <c r="CM908" i="2"/>
  <c r="CK908" i="2"/>
  <c r="CI908" i="2"/>
  <c r="CG908" i="2"/>
  <c r="CE908" i="2"/>
  <c r="CC908" i="2"/>
  <c r="CL910" i="2"/>
  <c r="CJ910" i="2"/>
  <c r="CH910" i="2"/>
  <c r="CF910" i="2"/>
  <c r="CD910" i="2"/>
  <c r="CB910" i="2"/>
  <c r="CM910" i="2"/>
  <c r="CK910" i="2"/>
  <c r="CI910" i="2"/>
  <c r="CG910" i="2"/>
  <c r="CE910" i="2"/>
  <c r="CC910" i="2"/>
  <c r="CL912" i="2"/>
  <c r="CJ912" i="2"/>
  <c r="CH912" i="2"/>
  <c r="CF912" i="2"/>
  <c r="CD912" i="2"/>
  <c r="CB912" i="2"/>
  <c r="CM912" i="2"/>
  <c r="CK912" i="2"/>
  <c r="CI912" i="2"/>
  <c r="CG912" i="2"/>
  <c r="CE912" i="2"/>
  <c r="CC912" i="2"/>
  <c r="CL914" i="2"/>
  <c r="CJ914" i="2"/>
  <c r="CH914" i="2"/>
  <c r="CF914" i="2"/>
  <c r="CD914" i="2"/>
  <c r="CB914" i="2"/>
  <c r="CM914" i="2"/>
  <c r="CK914" i="2"/>
  <c r="CI914" i="2"/>
  <c r="CG914" i="2"/>
  <c r="CE914" i="2"/>
  <c r="CC914" i="2"/>
  <c r="CL916" i="2"/>
  <c r="CJ916" i="2"/>
  <c r="CH916" i="2"/>
  <c r="CF916" i="2"/>
  <c r="CD916" i="2"/>
  <c r="CB916" i="2"/>
  <c r="CM916" i="2"/>
  <c r="CK916" i="2"/>
  <c r="CI916" i="2"/>
  <c r="CG916" i="2"/>
  <c r="CE916" i="2"/>
  <c r="CC916" i="2"/>
  <c r="CL918" i="2"/>
  <c r="CJ918" i="2"/>
  <c r="CH918" i="2"/>
  <c r="CF918" i="2"/>
  <c r="CD918" i="2"/>
  <c r="CB918" i="2"/>
  <c r="CM918" i="2"/>
  <c r="CK918" i="2"/>
  <c r="CI918" i="2"/>
  <c r="CG918" i="2"/>
  <c r="CE918" i="2"/>
  <c r="CC918" i="2"/>
  <c r="CL922" i="2"/>
  <c r="CJ922" i="2"/>
  <c r="CH922" i="2"/>
  <c r="CF922" i="2"/>
  <c r="CD922" i="2"/>
  <c r="CB922" i="2"/>
  <c r="CM922" i="2"/>
  <c r="CK922" i="2"/>
  <c r="CI922" i="2"/>
  <c r="CG922" i="2"/>
  <c r="CE922" i="2"/>
  <c r="CC922" i="2"/>
  <c r="CL928" i="2"/>
  <c r="CJ928" i="2"/>
  <c r="CH928" i="2"/>
  <c r="CF928" i="2"/>
  <c r="CD928" i="2"/>
  <c r="CB928" i="2"/>
  <c r="CM928" i="2"/>
  <c r="CK928" i="2"/>
  <c r="CI928" i="2"/>
  <c r="CG928" i="2"/>
  <c r="CE928" i="2"/>
  <c r="CC928" i="2"/>
  <c r="CL936" i="2"/>
  <c r="CJ936" i="2"/>
  <c r="CH936" i="2"/>
  <c r="CF936" i="2"/>
  <c r="CD936" i="2"/>
  <c r="CB936" i="2"/>
  <c r="CM936" i="2"/>
  <c r="CK936" i="2"/>
  <c r="CI936" i="2"/>
  <c r="CG936" i="2"/>
  <c r="CE936" i="2"/>
  <c r="CC936" i="2"/>
  <c r="CL942" i="2"/>
  <c r="CJ942" i="2"/>
  <c r="CH942" i="2"/>
  <c r="CF942" i="2"/>
  <c r="CD942" i="2"/>
  <c r="CB942" i="2"/>
  <c r="CM942" i="2"/>
  <c r="CK942" i="2"/>
  <c r="CI942" i="2"/>
  <c r="CG942" i="2"/>
  <c r="CE942" i="2"/>
  <c r="CC942" i="2"/>
  <c r="CL944" i="2"/>
  <c r="CJ944" i="2"/>
  <c r="CH944" i="2"/>
  <c r="CF944" i="2"/>
  <c r="CD944" i="2"/>
  <c r="CB944" i="2"/>
  <c r="CM944" i="2"/>
  <c r="CK944" i="2"/>
  <c r="CI944" i="2"/>
  <c r="CG944" i="2"/>
  <c r="CE944" i="2"/>
  <c r="CC944" i="2"/>
  <c r="CL950" i="2"/>
  <c r="CJ950" i="2"/>
  <c r="CH950" i="2"/>
  <c r="CF950" i="2"/>
  <c r="CD950" i="2"/>
  <c r="CB950" i="2"/>
  <c r="CM950" i="2"/>
  <c r="CK950" i="2"/>
  <c r="CI950" i="2"/>
  <c r="CG950" i="2"/>
  <c r="CE950" i="2"/>
  <c r="CC950" i="2"/>
  <c r="CL952" i="2"/>
  <c r="CJ952" i="2"/>
  <c r="CH952" i="2"/>
  <c r="CF952" i="2"/>
  <c r="CD952" i="2"/>
  <c r="CB952" i="2"/>
  <c r="CM952" i="2"/>
  <c r="CK952" i="2"/>
  <c r="CI952" i="2"/>
  <c r="CG952" i="2"/>
  <c r="CE952" i="2"/>
  <c r="CC952" i="2"/>
  <c r="CL958" i="2"/>
  <c r="CJ958" i="2"/>
  <c r="CH958" i="2"/>
  <c r="CF958" i="2"/>
  <c r="CD958" i="2"/>
  <c r="CB958" i="2"/>
  <c r="CM958" i="2"/>
  <c r="CK958" i="2"/>
  <c r="CI958" i="2"/>
  <c r="CG958" i="2"/>
  <c r="CE958" i="2"/>
  <c r="CC958" i="2"/>
  <c r="CL964" i="2"/>
  <c r="CJ964" i="2"/>
  <c r="CH964" i="2"/>
  <c r="CF964" i="2"/>
  <c r="CD964" i="2"/>
  <c r="CB964" i="2"/>
  <c r="CM964" i="2"/>
  <c r="CK964" i="2"/>
  <c r="CI964" i="2"/>
  <c r="CG964" i="2"/>
  <c r="CE964" i="2"/>
  <c r="CC964" i="2"/>
  <c r="CL968" i="2"/>
  <c r="CJ968" i="2"/>
  <c r="CH968" i="2"/>
  <c r="CF968" i="2"/>
  <c r="CD968" i="2"/>
  <c r="CB968" i="2"/>
  <c r="CM968" i="2"/>
  <c r="CK968" i="2"/>
  <c r="CI968" i="2"/>
  <c r="CG968" i="2"/>
  <c r="CE968" i="2"/>
  <c r="CC968" i="2"/>
  <c r="CL309" i="2"/>
  <c r="CJ309" i="2"/>
  <c r="CH309" i="2"/>
  <c r="CF309" i="2"/>
  <c r="CD309" i="2"/>
  <c r="CB309" i="2"/>
  <c r="CM309" i="2"/>
  <c r="CK309" i="2"/>
  <c r="CI309" i="2"/>
  <c r="CG309" i="2"/>
  <c r="CE309" i="2"/>
  <c r="CC309" i="2"/>
  <c r="CL311" i="2"/>
  <c r="CJ311" i="2"/>
  <c r="CH311" i="2"/>
  <c r="CF311" i="2"/>
  <c r="CD311" i="2"/>
  <c r="CB311" i="2"/>
  <c r="CM311" i="2"/>
  <c r="CK311" i="2"/>
  <c r="CI311" i="2"/>
  <c r="CG311" i="2"/>
  <c r="CE311" i="2"/>
  <c r="CC311" i="2"/>
  <c r="CL313" i="2"/>
  <c r="CJ313" i="2"/>
  <c r="CH313" i="2"/>
  <c r="CF313" i="2"/>
  <c r="CD313" i="2"/>
  <c r="CB313" i="2"/>
  <c r="CM313" i="2"/>
  <c r="CK313" i="2"/>
  <c r="CI313" i="2"/>
  <c r="CG313" i="2"/>
  <c r="CE313" i="2"/>
  <c r="CC313" i="2"/>
  <c r="CL316" i="2"/>
  <c r="CJ316" i="2"/>
  <c r="CH316" i="2"/>
  <c r="CF316" i="2"/>
  <c r="CD316" i="2"/>
  <c r="CB316" i="2"/>
  <c r="CM316" i="2"/>
  <c r="CK316" i="2"/>
  <c r="CI316" i="2"/>
  <c r="CG316" i="2"/>
  <c r="CE316" i="2"/>
  <c r="CC316" i="2"/>
  <c r="CL318" i="2"/>
  <c r="CJ318" i="2"/>
  <c r="CH318" i="2"/>
  <c r="CF318" i="2"/>
  <c r="CD318" i="2"/>
  <c r="CB318" i="2"/>
  <c r="CM318" i="2"/>
  <c r="CK318" i="2"/>
  <c r="CI318" i="2"/>
  <c r="CG318" i="2"/>
  <c r="CE318" i="2"/>
  <c r="CC318" i="2"/>
  <c r="CL319" i="2"/>
  <c r="CJ319" i="2"/>
  <c r="CH319" i="2"/>
  <c r="CF319" i="2"/>
  <c r="CD319" i="2"/>
  <c r="CB319" i="2"/>
  <c r="CM319" i="2"/>
  <c r="CK319" i="2"/>
  <c r="CI319" i="2"/>
  <c r="CG319" i="2"/>
  <c r="CE319" i="2"/>
  <c r="CC319" i="2"/>
  <c r="CL322" i="2"/>
  <c r="CJ322" i="2"/>
  <c r="CH322" i="2"/>
  <c r="CF322" i="2"/>
  <c r="CD322" i="2"/>
  <c r="CB322" i="2"/>
  <c r="CM322" i="2"/>
  <c r="CK322" i="2"/>
  <c r="CI322" i="2"/>
  <c r="CG322" i="2"/>
  <c r="CE322" i="2"/>
  <c r="CC322" i="2"/>
  <c r="CL324" i="2"/>
  <c r="CJ324" i="2"/>
  <c r="CH324" i="2"/>
  <c r="CF324" i="2"/>
  <c r="CD324" i="2"/>
  <c r="CB324" i="2"/>
  <c r="CM324" i="2"/>
  <c r="CK324" i="2"/>
  <c r="CI324" i="2"/>
  <c r="CG324" i="2"/>
  <c r="CE324" i="2"/>
  <c r="CC324" i="2"/>
  <c r="CL326" i="2"/>
  <c r="CJ326" i="2"/>
  <c r="CH326" i="2"/>
  <c r="CF326" i="2"/>
  <c r="CD326" i="2"/>
  <c r="CB326" i="2"/>
  <c r="CM326" i="2"/>
  <c r="CK326" i="2"/>
  <c r="CI326" i="2"/>
  <c r="CG326" i="2"/>
  <c r="CE326" i="2"/>
  <c r="CC326" i="2"/>
  <c r="CL329" i="2"/>
  <c r="CJ329" i="2"/>
  <c r="CH329" i="2"/>
  <c r="CF329" i="2"/>
  <c r="CD329" i="2"/>
  <c r="CB329" i="2"/>
  <c r="CM329" i="2"/>
  <c r="CK329" i="2"/>
  <c r="CI329" i="2"/>
  <c r="CG329" i="2"/>
  <c r="CE329" i="2"/>
  <c r="CC329" i="2"/>
  <c r="CL331" i="2"/>
  <c r="CJ331" i="2"/>
  <c r="CH331" i="2"/>
  <c r="CF331" i="2"/>
  <c r="CD331" i="2"/>
  <c r="CB331" i="2"/>
  <c r="CM331" i="2"/>
  <c r="CK331" i="2"/>
  <c r="CI331" i="2"/>
  <c r="CG331" i="2"/>
  <c r="CE331" i="2"/>
  <c r="CC331" i="2"/>
  <c r="CL335" i="2"/>
  <c r="CJ335" i="2"/>
  <c r="CH335" i="2"/>
  <c r="CF335" i="2"/>
  <c r="CD335" i="2"/>
  <c r="CB335" i="2"/>
  <c r="CM335" i="2"/>
  <c r="CK335" i="2"/>
  <c r="CI335" i="2"/>
  <c r="CG335" i="2"/>
  <c r="CE335" i="2"/>
  <c r="CC335" i="2"/>
  <c r="CL337" i="2"/>
  <c r="CJ337" i="2"/>
  <c r="CH337" i="2"/>
  <c r="CF337" i="2"/>
  <c r="CD337" i="2"/>
  <c r="CB337" i="2"/>
  <c r="CM337" i="2"/>
  <c r="CK337" i="2"/>
  <c r="CI337" i="2"/>
  <c r="CG337" i="2"/>
  <c r="CE337" i="2"/>
  <c r="CC337" i="2"/>
  <c r="CL339" i="2"/>
  <c r="CJ339" i="2"/>
  <c r="CH339" i="2"/>
  <c r="CF339" i="2"/>
  <c r="CD339" i="2"/>
  <c r="CB339" i="2"/>
  <c r="CM339" i="2"/>
  <c r="CK339" i="2"/>
  <c r="CI339" i="2"/>
  <c r="CG339" i="2"/>
  <c r="CE339" i="2"/>
  <c r="CC339" i="2"/>
  <c r="CL341" i="2"/>
  <c r="CJ341" i="2"/>
  <c r="CH341" i="2"/>
  <c r="CF341" i="2"/>
  <c r="CD341" i="2"/>
  <c r="CB341" i="2"/>
  <c r="CM341" i="2"/>
  <c r="CK341" i="2"/>
  <c r="CI341" i="2"/>
  <c r="CG341" i="2"/>
  <c r="CE341" i="2"/>
  <c r="CC341" i="2"/>
  <c r="CL343" i="2"/>
  <c r="CJ343" i="2"/>
  <c r="CH343" i="2"/>
  <c r="CF343" i="2"/>
  <c r="CD343" i="2"/>
  <c r="CB343" i="2"/>
  <c r="CM343" i="2"/>
  <c r="CK343" i="2"/>
  <c r="CI343" i="2"/>
  <c r="CG343" i="2"/>
  <c r="CE343" i="2"/>
  <c r="CC343" i="2"/>
  <c r="CL347" i="2"/>
  <c r="CJ347" i="2"/>
  <c r="CH347" i="2"/>
  <c r="CF347" i="2"/>
  <c r="CD347" i="2"/>
  <c r="CB347" i="2"/>
  <c r="CM347" i="2"/>
  <c r="CK347" i="2"/>
  <c r="CI347" i="2"/>
  <c r="CG347" i="2"/>
  <c r="CE347" i="2"/>
  <c r="CC347" i="2"/>
  <c r="CL349" i="2"/>
  <c r="CJ349" i="2"/>
  <c r="CH349" i="2"/>
  <c r="CF349" i="2"/>
  <c r="CD349" i="2"/>
  <c r="CB349" i="2"/>
  <c r="CM349" i="2"/>
  <c r="CK349" i="2"/>
  <c r="CI349" i="2"/>
  <c r="CG349" i="2"/>
  <c r="CE349" i="2"/>
  <c r="CC349" i="2"/>
  <c r="CL351" i="2"/>
  <c r="CJ351" i="2"/>
  <c r="CH351" i="2"/>
  <c r="CF351" i="2"/>
  <c r="CD351" i="2"/>
  <c r="CB351" i="2"/>
  <c r="CM351" i="2"/>
  <c r="CK351" i="2"/>
  <c r="CI351" i="2"/>
  <c r="CG351" i="2"/>
  <c r="CE351" i="2"/>
  <c r="CC351" i="2"/>
  <c r="CL353" i="2"/>
  <c r="CJ353" i="2"/>
  <c r="CH353" i="2"/>
  <c r="CF353" i="2"/>
  <c r="CD353" i="2"/>
  <c r="CB353" i="2"/>
  <c r="CM353" i="2"/>
  <c r="CK353" i="2"/>
  <c r="CI353" i="2"/>
  <c r="CG353" i="2"/>
  <c r="CE353" i="2"/>
  <c r="CC353" i="2"/>
  <c r="CL357" i="2"/>
  <c r="CJ357" i="2"/>
  <c r="CH357" i="2"/>
  <c r="CF357" i="2"/>
  <c r="CD357" i="2"/>
  <c r="CB357" i="2"/>
  <c r="CM357" i="2"/>
  <c r="CK357" i="2"/>
  <c r="CI357" i="2"/>
  <c r="CG357" i="2"/>
  <c r="CE357" i="2"/>
  <c r="CC357" i="2"/>
  <c r="CL359" i="2"/>
  <c r="CJ359" i="2"/>
  <c r="CH359" i="2"/>
  <c r="CF359" i="2"/>
  <c r="CD359" i="2"/>
  <c r="CM359" i="2"/>
  <c r="CI359" i="2"/>
  <c r="CE359" i="2"/>
  <c r="CB359" i="2"/>
  <c r="CK359" i="2"/>
  <c r="CG359" i="2"/>
  <c r="CC359" i="2"/>
  <c r="CL361" i="2"/>
  <c r="CJ361" i="2"/>
  <c r="CH361" i="2"/>
  <c r="CF361" i="2"/>
  <c r="CD361" i="2"/>
  <c r="CB361" i="2"/>
  <c r="CM361" i="2"/>
  <c r="CI361" i="2"/>
  <c r="CE361" i="2"/>
  <c r="CK361" i="2"/>
  <c r="CG361" i="2"/>
  <c r="CC361" i="2"/>
  <c r="CL363" i="2"/>
  <c r="CJ363" i="2"/>
  <c r="CH363" i="2"/>
  <c r="CF363" i="2"/>
  <c r="CD363" i="2"/>
  <c r="CB363" i="2"/>
  <c r="CM363" i="2"/>
  <c r="CI363" i="2"/>
  <c r="CE363" i="2"/>
  <c r="CK363" i="2"/>
  <c r="CG363" i="2"/>
  <c r="CC363" i="2"/>
  <c r="CL365" i="2"/>
  <c r="CJ365" i="2"/>
  <c r="CH365" i="2"/>
  <c r="CF365" i="2"/>
  <c r="CD365" i="2"/>
  <c r="CB365" i="2"/>
  <c r="CM365" i="2"/>
  <c r="CI365" i="2"/>
  <c r="CE365" i="2"/>
  <c r="CK365" i="2"/>
  <c r="CG365" i="2"/>
  <c r="CC365" i="2"/>
  <c r="CL369" i="2"/>
  <c r="CJ369" i="2"/>
  <c r="CH369" i="2"/>
  <c r="CF369" i="2"/>
  <c r="CD369" i="2"/>
  <c r="CB369" i="2"/>
  <c r="CM369" i="2"/>
  <c r="CI369" i="2"/>
  <c r="CE369" i="2"/>
  <c r="CK369" i="2"/>
  <c r="CG369" i="2"/>
  <c r="CC369" i="2"/>
  <c r="CL371" i="2"/>
  <c r="CJ371" i="2"/>
  <c r="CH371" i="2"/>
  <c r="CF371" i="2"/>
  <c r="CD371" i="2"/>
  <c r="CB371" i="2"/>
  <c r="CM371" i="2"/>
  <c r="CI371" i="2"/>
  <c r="CE371" i="2"/>
  <c r="CK371" i="2"/>
  <c r="CG371" i="2"/>
  <c r="CC371" i="2"/>
  <c r="CL373" i="2"/>
  <c r="CJ373" i="2"/>
  <c r="CH373" i="2"/>
  <c r="CF373" i="2"/>
  <c r="CD373" i="2"/>
  <c r="CB373" i="2"/>
  <c r="CM373" i="2"/>
  <c r="CI373" i="2"/>
  <c r="CE373" i="2"/>
  <c r="CK373" i="2"/>
  <c r="CG373" i="2"/>
  <c r="CC373" i="2"/>
  <c r="CL375" i="2"/>
  <c r="CJ375" i="2"/>
  <c r="CH375" i="2"/>
  <c r="CF375" i="2"/>
  <c r="CD375" i="2"/>
  <c r="CB375" i="2"/>
  <c r="CM375" i="2"/>
  <c r="CI375" i="2"/>
  <c r="CE375" i="2"/>
  <c r="CK375" i="2"/>
  <c r="CG375" i="2"/>
  <c r="CC375" i="2"/>
  <c r="CL377" i="2"/>
  <c r="CJ377" i="2"/>
  <c r="CH377" i="2"/>
  <c r="CF377" i="2"/>
  <c r="CD377" i="2"/>
  <c r="CB377" i="2"/>
  <c r="CM377" i="2"/>
  <c r="CI377" i="2"/>
  <c r="CE377" i="2"/>
  <c r="CK377" i="2"/>
  <c r="CG377" i="2"/>
  <c r="CC377" i="2"/>
  <c r="CL378" i="2"/>
  <c r="CJ378" i="2"/>
  <c r="CH378" i="2"/>
  <c r="CF378" i="2"/>
  <c r="CD378" i="2"/>
  <c r="CB378" i="2"/>
  <c r="CM378" i="2"/>
  <c r="CI378" i="2"/>
  <c r="CE378" i="2"/>
  <c r="CK378" i="2"/>
  <c r="CG378" i="2"/>
  <c r="CC378" i="2"/>
  <c r="CL379" i="2"/>
  <c r="CJ379" i="2"/>
  <c r="CH379" i="2"/>
  <c r="CF379" i="2"/>
  <c r="CD379" i="2"/>
  <c r="CB379" i="2"/>
  <c r="CM379" i="2"/>
  <c r="CI379" i="2"/>
  <c r="CE379" i="2"/>
  <c r="CK379" i="2"/>
  <c r="CG379" i="2"/>
  <c r="CC379" i="2"/>
  <c r="CL380" i="2"/>
  <c r="CJ380" i="2"/>
  <c r="CH380" i="2"/>
  <c r="CF380" i="2"/>
  <c r="CD380" i="2"/>
  <c r="CB380" i="2"/>
  <c r="CM380" i="2"/>
  <c r="CI380" i="2"/>
  <c r="CE380" i="2"/>
  <c r="CK380" i="2"/>
  <c r="CG380" i="2"/>
  <c r="CC380" i="2"/>
  <c r="CL382" i="2"/>
  <c r="CJ382" i="2"/>
  <c r="CH382" i="2"/>
  <c r="CF382" i="2"/>
  <c r="CD382" i="2"/>
  <c r="CB382" i="2"/>
  <c r="CM382" i="2"/>
  <c r="CI382" i="2"/>
  <c r="CE382" i="2"/>
  <c r="CK382" i="2"/>
  <c r="CG382" i="2"/>
  <c r="CC382" i="2"/>
  <c r="CL384" i="2"/>
  <c r="CJ384" i="2"/>
  <c r="CH384" i="2"/>
  <c r="CF384" i="2"/>
  <c r="CD384" i="2"/>
  <c r="CB384" i="2"/>
  <c r="CM384" i="2"/>
  <c r="CI384" i="2"/>
  <c r="CE384" i="2"/>
  <c r="CK384" i="2"/>
  <c r="CG384" i="2"/>
  <c r="CC384" i="2"/>
  <c r="CM389" i="2"/>
  <c r="CK389" i="2"/>
  <c r="CI389" i="2"/>
  <c r="CG389" i="2"/>
  <c r="CE389" i="2"/>
  <c r="CC389" i="2"/>
  <c r="CL389" i="2"/>
  <c r="CJ389" i="2"/>
  <c r="CH389" i="2"/>
  <c r="CF389" i="2"/>
  <c r="CD389" i="2"/>
  <c r="CB389" i="2"/>
  <c r="CM390" i="2"/>
  <c r="CK390" i="2"/>
  <c r="CI390" i="2"/>
  <c r="CG390" i="2"/>
  <c r="CE390" i="2"/>
  <c r="CC390" i="2"/>
  <c r="CL390" i="2"/>
  <c r="CJ390" i="2"/>
  <c r="CH390" i="2"/>
  <c r="CF390" i="2"/>
  <c r="CD390" i="2"/>
  <c r="CB390" i="2"/>
  <c r="CM391" i="2"/>
  <c r="CK391" i="2"/>
  <c r="CI391" i="2"/>
  <c r="CG391" i="2"/>
  <c r="CE391" i="2"/>
  <c r="CC391" i="2"/>
  <c r="CL391" i="2"/>
  <c r="CJ391" i="2"/>
  <c r="CH391" i="2"/>
  <c r="CF391" i="2"/>
  <c r="CD391" i="2"/>
  <c r="CB391" i="2"/>
  <c r="CM392" i="2"/>
  <c r="CK392" i="2"/>
  <c r="CI392" i="2"/>
  <c r="CG392" i="2"/>
  <c r="CE392" i="2"/>
  <c r="CC392" i="2"/>
  <c r="CL392" i="2"/>
  <c r="CJ392" i="2"/>
  <c r="CH392" i="2"/>
  <c r="CF392" i="2"/>
  <c r="CD392" i="2"/>
  <c r="CB392" i="2"/>
  <c r="CM393" i="2"/>
  <c r="CK393" i="2"/>
  <c r="CI393" i="2"/>
  <c r="CG393" i="2"/>
  <c r="CE393" i="2"/>
  <c r="CC393" i="2"/>
  <c r="CL393" i="2"/>
  <c r="CJ393" i="2"/>
  <c r="CH393" i="2"/>
  <c r="CF393" i="2"/>
  <c r="CD393" i="2"/>
  <c r="CB393" i="2"/>
  <c r="CM394" i="2"/>
  <c r="CK394" i="2"/>
  <c r="CI394" i="2"/>
  <c r="CG394" i="2"/>
  <c r="CE394" i="2"/>
  <c r="CC394" i="2"/>
  <c r="CL394" i="2"/>
  <c r="CJ394" i="2"/>
  <c r="CH394" i="2"/>
  <c r="CF394" i="2"/>
  <c r="CD394" i="2"/>
  <c r="CB394" i="2"/>
  <c r="CM396" i="2"/>
  <c r="CK396" i="2"/>
  <c r="CI396" i="2"/>
  <c r="CG396" i="2"/>
  <c r="CE396" i="2"/>
  <c r="CC396" i="2"/>
  <c r="CL396" i="2"/>
  <c r="CJ396" i="2"/>
  <c r="CH396" i="2"/>
  <c r="CF396" i="2"/>
  <c r="CD396" i="2"/>
  <c r="CB396" i="2"/>
  <c r="CM398" i="2"/>
  <c r="CK398" i="2"/>
  <c r="CI398" i="2"/>
  <c r="CG398" i="2"/>
  <c r="CE398" i="2"/>
  <c r="CC398" i="2"/>
  <c r="CL398" i="2"/>
  <c r="CJ398" i="2"/>
  <c r="CH398" i="2"/>
  <c r="CF398" i="2"/>
  <c r="CD398" i="2"/>
  <c r="CB398" i="2"/>
  <c r="CM400" i="2"/>
  <c r="CK400" i="2"/>
  <c r="CI400" i="2"/>
  <c r="CG400" i="2"/>
  <c r="CE400" i="2"/>
  <c r="CC400" i="2"/>
  <c r="CL400" i="2"/>
  <c r="CJ400" i="2"/>
  <c r="CH400" i="2"/>
  <c r="CF400" i="2"/>
  <c r="CD400" i="2"/>
  <c r="CB400" i="2"/>
  <c r="CM402" i="2"/>
  <c r="CK402" i="2"/>
  <c r="CI402" i="2"/>
  <c r="CG402" i="2"/>
  <c r="CE402" i="2"/>
  <c r="CC402" i="2"/>
  <c r="CL402" i="2"/>
  <c r="CJ402" i="2"/>
  <c r="CH402" i="2"/>
  <c r="CF402" i="2"/>
  <c r="CD402" i="2"/>
  <c r="CB402" i="2"/>
  <c r="CM404" i="2"/>
  <c r="CK404" i="2"/>
  <c r="CI404" i="2"/>
  <c r="CG404" i="2"/>
  <c r="CE404" i="2"/>
  <c r="CC404" i="2"/>
  <c r="CL404" i="2"/>
  <c r="CJ404" i="2"/>
  <c r="CH404" i="2"/>
  <c r="CF404" i="2"/>
  <c r="CD404" i="2"/>
  <c r="CB404" i="2"/>
  <c r="CM406" i="2"/>
  <c r="CK406" i="2"/>
  <c r="CI406" i="2"/>
  <c r="CG406" i="2"/>
  <c r="CE406" i="2"/>
  <c r="CC406" i="2"/>
  <c r="CL406" i="2"/>
  <c r="CJ406" i="2"/>
  <c r="CH406" i="2"/>
  <c r="CF406" i="2"/>
  <c r="CD406" i="2"/>
  <c r="CB406" i="2"/>
  <c r="CM408" i="2"/>
  <c r="CK408" i="2"/>
  <c r="CI408" i="2"/>
  <c r="CG408" i="2"/>
  <c r="CE408" i="2"/>
  <c r="CC408" i="2"/>
  <c r="CL408" i="2"/>
  <c r="CJ408" i="2"/>
  <c r="CH408" i="2"/>
  <c r="CF408" i="2"/>
  <c r="CD408" i="2"/>
  <c r="CB408" i="2"/>
  <c r="CM410" i="2"/>
  <c r="CK410" i="2"/>
  <c r="CI410" i="2"/>
  <c r="CG410" i="2"/>
  <c r="CE410" i="2"/>
  <c r="CC410" i="2"/>
  <c r="CL410" i="2"/>
  <c r="CJ410" i="2"/>
  <c r="CH410" i="2"/>
  <c r="CF410" i="2"/>
  <c r="CD410" i="2"/>
  <c r="CB410" i="2"/>
  <c r="CM412" i="2"/>
  <c r="CK412" i="2"/>
  <c r="CI412" i="2"/>
  <c r="CG412" i="2"/>
  <c r="CE412" i="2"/>
  <c r="CC412" i="2"/>
  <c r="CL412" i="2"/>
  <c r="CJ412" i="2"/>
  <c r="CH412" i="2"/>
  <c r="CF412" i="2"/>
  <c r="CD412" i="2"/>
  <c r="CB412" i="2"/>
  <c r="CM414" i="2"/>
  <c r="CK414" i="2"/>
  <c r="CI414" i="2"/>
  <c r="CG414" i="2"/>
  <c r="CE414" i="2"/>
  <c r="CC414" i="2"/>
  <c r="CL414" i="2"/>
  <c r="CJ414" i="2"/>
  <c r="CH414" i="2"/>
  <c r="CF414" i="2"/>
  <c r="CD414" i="2"/>
  <c r="CB414" i="2"/>
  <c r="CM416" i="2"/>
  <c r="CK416" i="2"/>
  <c r="CI416" i="2"/>
  <c r="CG416" i="2"/>
  <c r="CE416" i="2"/>
  <c r="CC416" i="2"/>
  <c r="CL416" i="2"/>
  <c r="CJ416" i="2"/>
  <c r="CH416" i="2"/>
  <c r="CF416" i="2"/>
  <c r="CD416" i="2"/>
  <c r="CB416" i="2"/>
  <c r="CM423" i="2"/>
  <c r="CK423" i="2"/>
  <c r="CI423" i="2"/>
  <c r="CG423" i="2"/>
  <c r="CE423" i="2"/>
  <c r="CC423" i="2"/>
  <c r="CL423" i="2"/>
  <c r="CJ423" i="2"/>
  <c r="CH423" i="2"/>
  <c r="CF423" i="2"/>
  <c r="CD423" i="2"/>
  <c r="CB423" i="2"/>
  <c r="CM425" i="2"/>
  <c r="CK425" i="2"/>
  <c r="CI425" i="2"/>
  <c r="CG425" i="2"/>
  <c r="CE425" i="2"/>
  <c r="CC425" i="2"/>
  <c r="CL425" i="2"/>
  <c r="CJ425" i="2"/>
  <c r="CH425" i="2"/>
  <c r="CF425" i="2"/>
  <c r="CD425" i="2"/>
  <c r="CB425" i="2"/>
  <c r="CM427" i="2"/>
  <c r="CK427" i="2"/>
  <c r="CI427" i="2"/>
  <c r="CG427" i="2"/>
  <c r="CE427" i="2"/>
  <c r="CC427" i="2"/>
  <c r="CL427" i="2"/>
  <c r="CJ427" i="2"/>
  <c r="CH427" i="2"/>
  <c r="CF427" i="2"/>
  <c r="CD427" i="2"/>
  <c r="CB427" i="2"/>
  <c r="CM432" i="2"/>
  <c r="CK432" i="2"/>
  <c r="CI432" i="2"/>
  <c r="CG432" i="2"/>
  <c r="CE432" i="2"/>
  <c r="CC432" i="2"/>
  <c r="CL432" i="2"/>
  <c r="CJ432" i="2"/>
  <c r="CH432" i="2"/>
  <c r="CF432" i="2"/>
  <c r="CD432" i="2"/>
  <c r="CB432" i="2"/>
  <c r="CM433" i="2"/>
  <c r="CK433" i="2"/>
  <c r="CI433" i="2"/>
  <c r="CG433" i="2"/>
  <c r="CE433" i="2"/>
  <c r="CC433" i="2"/>
  <c r="CL433" i="2"/>
  <c r="CJ433" i="2"/>
  <c r="CH433" i="2"/>
  <c r="CF433" i="2"/>
  <c r="CD433" i="2"/>
  <c r="CB433" i="2"/>
  <c r="CM434" i="2"/>
  <c r="CK434" i="2"/>
  <c r="CI434" i="2"/>
  <c r="CG434" i="2"/>
  <c r="CE434" i="2"/>
  <c r="CC434" i="2"/>
  <c r="CL434" i="2"/>
  <c r="CJ434" i="2"/>
  <c r="CH434" i="2"/>
  <c r="CF434" i="2"/>
  <c r="CD434" i="2"/>
  <c r="CB434" i="2"/>
  <c r="CM435" i="2"/>
  <c r="CK435" i="2"/>
  <c r="CI435" i="2"/>
  <c r="CG435" i="2"/>
  <c r="CE435" i="2"/>
  <c r="CC435" i="2"/>
  <c r="CL435" i="2"/>
  <c r="CJ435" i="2"/>
  <c r="CH435" i="2"/>
  <c r="CF435" i="2"/>
  <c r="CD435" i="2"/>
  <c r="CB435" i="2"/>
  <c r="CM436" i="2"/>
  <c r="CK436" i="2"/>
  <c r="CI436" i="2"/>
  <c r="CG436" i="2"/>
  <c r="CE436" i="2"/>
  <c r="CC436" i="2"/>
  <c r="CL436" i="2"/>
  <c r="CJ436" i="2"/>
  <c r="CH436" i="2"/>
  <c r="CF436" i="2"/>
  <c r="CD436" i="2"/>
  <c r="CB436" i="2"/>
  <c r="CM438" i="2"/>
  <c r="CK438" i="2"/>
  <c r="CI438" i="2"/>
  <c r="CG438" i="2"/>
  <c r="CE438" i="2"/>
  <c r="CC438" i="2"/>
  <c r="CL438" i="2"/>
  <c r="CJ438" i="2"/>
  <c r="CH438" i="2"/>
  <c r="CF438" i="2"/>
  <c r="CD438" i="2"/>
  <c r="CB438" i="2"/>
  <c r="CM441" i="2"/>
  <c r="CK441" i="2"/>
  <c r="CI441" i="2"/>
  <c r="CG441" i="2"/>
  <c r="CE441" i="2"/>
  <c r="CC441" i="2"/>
  <c r="CL441" i="2"/>
  <c r="CJ441" i="2"/>
  <c r="CH441" i="2"/>
  <c r="CF441" i="2"/>
  <c r="CD441" i="2"/>
  <c r="CB441" i="2"/>
  <c r="CM449" i="2"/>
  <c r="CK449" i="2"/>
  <c r="CI449" i="2"/>
  <c r="CG449" i="2"/>
  <c r="CE449" i="2"/>
  <c r="CC449" i="2"/>
  <c r="CL449" i="2"/>
  <c r="CJ449" i="2"/>
  <c r="CH449" i="2"/>
  <c r="CF449" i="2"/>
  <c r="CD449" i="2"/>
  <c r="CB449" i="2"/>
  <c r="CM451" i="2"/>
  <c r="CK451" i="2"/>
  <c r="CI451" i="2"/>
  <c r="CG451" i="2"/>
  <c r="CE451" i="2"/>
  <c r="CC451" i="2"/>
  <c r="CL451" i="2"/>
  <c r="CJ451" i="2"/>
  <c r="CH451" i="2"/>
  <c r="CF451" i="2"/>
  <c r="CD451" i="2"/>
  <c r="CB451" i="2"/>
  <c r="CM452" i="2"/>
  <c r="CK452" i="2"/>
  <c r="CI452" i="2"/>
  <c r="CG452" i="2"/>
  <c r="CE452" i="2"/>
  <c r="CC452" i="2"/>
  <c r="CL452" i="2"/>
  <c r="CJ452" i="2"/>
  <c r="CH452" i="2"/>
  <c r="CF452" i="2"/>
  <c r="CD452" i="2"/>
  <c r="CB452" i="2"/>
  <c r="CM454" i="2"/>
  <c r="CK454" i="2"/>
  <c r="CI454" i="2"/>
  <c r="CG454" i="2"/>
  <c r="CE454" i="2"/>
  <c r="CC454" i="2"/>
  <c r="CL454" i="2"/>
  <c r="CJ454" i="2"/>
  <c r="CH454" i="2"/>
  <c r="CF454" i="2"/>
  <c r="CD454" i="2"/>
  <c r="CB454" i="2"/>
  <c r="CM460" i="2"/>
  <c r="CK460" i="2"/>
  <c r="CI460" i="2"/>
  <c r="CG460" i="2"/>
  <c r="CE460" i="2"/>
  <c r="CC460" i="2"/>
  <c r="CL460" i="2"/>
  <c r="CJ460" i="2"/>
  <c r="CH460" i="2"/>
  <c r="CF460" i="2"/>
  <c r="CD460" i="2"/>
  <c r="CB460" i="2"/>
  <c r="CM461" i="2"/>
  <c r="CK461" i="2"/>
  <c r="CI461" i="2"/>
  <c r="CG461" i="2"/>
  <c r="CE461" i="2"/>
  <c r="CC461" i="2"/>
  <c r="CL461" i="2"/>
  <c r="CJ461" i="2"/>
  <c r="CH461" i="2"/>
  <c r="CF461" i="2"/>
  <c r="CD461" i="2"/>
  <c r="CB461" i="2"/>
  <c r="CM462" i="2"/>
  <c r="CK462" i="2"/>
  <c r="CI462" i="2"/>
  <c r="CG462" i="2"/>
  <c r="CE462" i="2"/>
  <c r="CC462" i="2"/>
  <c r="CL462" i="2"/>
  <c r="CJ462" i="2"/>
  <c r="CH462" i="2"/>
  <c r="CF462" i="2"/>
  <c r="CD462" i="2"/>
  <c r="CB462" i="2"/>
  <c r="CM463" i="2"/>
  <c r="CK463" i="2"/>
  <c r="CI463" i="2"/>
  <c r="CG463" i="2"/>
  <c r="CE463" i="2"/>
  <c r="CC463" i="2"/>
  <c r="CL463" i="2"/>
  <c r="CJ463" i="2"/>
  <c r="CH463" i="2"/>
  <c r="CF463" i="2"/>
  <c r="CD463" i="2"/>
  <c r="CB463" i="2"/>
  <c r="CM464" i="2"/>
  <c r="CK464" i="2"/>
  <c r="CI464" i="2"/>
  <c r="CG464" i="2"/>
  <c r="CE464" i="2"/>
  <c r="CC464" i="2"/>
  <c r="CL464" i="2"/>
  <c r="CJ464" i="2"/>
  <c r="CH464" i="2"/>
  <c r="CF464" i="2"/>
  <c r="CD464" i="2"/>
  <c r="CB464" i="2"/>
  <c r="CM466" i="2"/>
  <c r="CK466" i="2"/>
  <c r="CI466" i="2"/>
  <c r="CG466" i="2"/>
  <c r="CE466" i="2"/>
  <c r="CC466" i="2"/>
  <c r="CL466" i="2"/>
  <c r="CJ466" i="2"/>
  <c r="CH466" i="2"/>
  <c r="CF466" i="2"/>
  <c r="CD466" i="2"/>
  <c r="CB466" i="2"/>
  <c r="CL245" i="2"/>
  <c r="CJ245" i="2"/>
  <c r="CH245" i="2"/>
  <c r="CF245" i="2"/>
  <c r="CD245" i="2"/>
  <c r="CB245" i="2"/>
  <c r="CM245" i="2"/>
  <c r="CK245" i="2"/>
  <c r="CI245" i="2"/>
  <c r="CG245" i="2"/>
  <c r="CE245" i="2"/>
  <c r="CC245" i="2"/>
  <c r="CL263" i="2"/>
  <c r="CJ263" i="2"/>
  <c r="CH263" i="2"/>
  <c r="CF263" i="2"/>
  <c r="CD263" i="2"/>
  <c r="CB263" i="2"/>
  <c r="CM263" i="2"/>
  <c r="CK263" i="2"/>
  <c r="CI263" i="2"/>
  <c r="CG263" i="2"/>
  <c r="CE263" i="2"/>
  <c r="CC263" i="2"/>
  <c r="CL279" i="2"/>
  <c r="CJ279" i="2"/>
  <c r="CH279" i="2"/>
  <c r="CF279" i="2"/>
  <c r="CD279" i="2"/>
  <c r="CB279" i="2"/>
  <c r="CM279" i="2"/>
  <c r="CK279" i="2"/>
  <c r="CI279" i="2"/>
  <c r="CG279" i="2"/>
  <c r="CE279" i="2"/>
  <c r="CC279" i="2"/>
  <c r="CL297" i="2"/>
  <c r="CJ297" i="2"/>
  <c r="CH297" i="2"/>
  <c r="CF297" i="2"/>
  <c r="CD297" i="2"/>
  <c r="CB297" i="2"/>
  <c r="CM297" i="2"/>
  <c r="CK297" i="2"/>
  <c r="CI297" i="2"/>
  <c r="CG297" i="2"/>
  <c r="CE297" i="2"/>
  <c r="CC297" i="2"/>
  <c r="CL317" i="2"/>
  <c r="CJ317" i="2"/>
  <c r="CH317" i="2"/>
  <c r="CF317" i="2"/>
  <c r="CD317" i="2"/>
  <c r="CB317" i="2"/>
  <c r="CM317" i="2"/>
  <c r="CK317" i="2"/>
  <c r="CI317" i="2"/>
  <c r="CG317" i="2"/>
  <c r="CE317" i="2"/>
  <c r="CC317" i="2"/>
  <c r="CL381" i="2"/>
  <c r="CJ381" i="2"/>
  <c r="CH381" i="2"/>
  <c r="CF381" i="2"/>
  <c r="CD381" i="2"/>
  <c r="CB381" i="2"/>
  <c r="CM381" i="2"/>
  <c r="CI381" i="2"/>
  <c r="CE381" i="2"/>
  <c r="CK381" i="2"/>
  <c r="CG381" i="2"/>
  <c r="CC381" i="2"/>
  <c r="CM395" i="2"/>
  <c r="CK395" i="2"/>
  <c r="CI395" i="2"/>
  <c r="CG395" i="2"/>
  <c r="CE395" i="2"/>
  <c r="CC395" i="2"/>
  <c r="CL395" i="2"/>
  <c r="CJ395" i="2"/>
  <c r="CH395" i="2"/>
  <c r="CF395" i="2"/>
  <c r="CD395" i="2"/>
  <c r="CB395" i="2"/>
  <c r="CM409" i="2"/>
  <c r="CK409" i="2"/>
  <c r="CI409" i="2"/>
  <c r="CG409" i="2"/>
  <c r="CE409" i="2"/>
  <c r="CC409" i="2"/>
  <c r="CL409" i="2"/>
  <c r="CJ409" i="2"/>
  <c r="CH409" i="2"/>
  <c r="CF409" i="2"/>
  <c r="CD409" i="2"/>
  <c r="CB409" i="2"/>
  <c r="CM419" i="2"/>
  <c r="CK419" i="2"/>
  <c r="CI419" i="2"/>
  <c r="CG419" i="2"/>
  <c r="CE419" i="2"/>
  <c r="CC419" i="2"/>
  <c r="CL419" i="2"/>
  <c r="CJ419" i="2"/>
  <c r="CH419" i="2"/>
  <c r="CF419" i="2"/>
  <c r="CD419" i="2"/>
  <c r="CB419" i="2"/>
  <c r="CM431" i="2"/>
  <c r="CK431" i="2"/>
  <c r="CI431" i="2"/>
  <c r="CG431" i="2"/>
  <c r="CE431" i="2"/>
  <c r="CC431" i="2"/>
  <c r="CL431" i="2"/>
  <c r="CJ431" i="2"/>
  <c r="CH431" i="2"/>
  <c r="CF431" i="2"/>
  <c r="CD431" i="2"/>
  <c r="CB431" i="2"/>
  <c r="CM455" i="2"/>
  <c r="CK455" i="2"/>
  <c r="CI455" i="2"/>
  <c r="CG455" i="2"/>
  <c r="CE455" i="2"/>
  <c r="CC455" i="2"/>
  <c r="CL455" i="2"/>
  <c r="CJ455" i="2"/>
  <c r="CH455" i="2"/>
  <c r="CF455" i="2"/>
  <c r="CD455" i="2"/>
  <c r="CB455" i="2"/>
  <c r="CM487" i="2"/>
  <c r="CK487" i="2"/>
  <c r="CI487" i="2"/>
  <c r="CG487" i="2"/>
  <c r="CE487" i="2"/>
  <c r="CC487" i="2"/>
  <c r="CL487" i="2"/>
  <c r="CJ487" i="2"/>
  <c r="CH487" i="2"/>
  <c r="CF487" i="2"/>
  <c r="CD487" i="2"/>
  <c r="CB487" i="2"/>
  <c r="CM509" i="2"/>
  <c r="CK509" i="2"/>
  <c r="CI509" i="2"/>
  <c r="CG509" i="2"/>
  <c r="CE509" i="2"/>
  <c r="CC509" i="2"/>
  <c r="CL509" i="2"/>
  <c r="CJ509" i="2"/>
  <c r="CH509" i="2"/>
  <c r="CF509" i="2"/>
  <c r="CD509" i="2"/>
  <c r="CB509" i="2"/>
  <c r="CL565" i="2"/>
  <c r="CJ565" i="2"/>
  <c r="CH565" i="2"/>
  <c r="CF565" i="2"/>
  <c r="CD565" i="2"/>
  <c r="CB565" i="2"/>
  <c r="CM565" i="2"/>
  <c r="CI565" i="2"/>
  <c r="CE565" i="2"/>
  <c r="CK565" i="2"/>
  <c r="CG565" i="2"/>
  <c r="CC565" i="2"/>
  <c r="CL575" i="2"/>
  <c r="CJ575" i="2"/>
  <c r="CH575" i="2"/>
  <c r="CF575" i="2"/>
  <c r="CD575" i="2"/>
  <c r="CB575" i="2"/>
  <c r="CM575" i="2"/>
  <c r="CI575" i="2"/>
  <c r="CE575" i="2"/>
  <c r="CK575" i="2"/>
  <c r="CG575" i="2"/>
  <c r="CC575" i="2"/>
  <c r="CM579" i="2"/>
  <c r="CK579" i="2"/>
  <c r="CI579" i="2"/>
  <c r="CG579" i="2"/>
  <c r="CE579" i="2"/>
  <c r="CC579" i="2"/>
  <c r="CL579" i="2"/>
  <c r="CJ579" i="2"/>
  <c r="CH579" i="2"/>
  <c r="CF579" i="2"/>
  <c r="CD579" i="2"/>
  <c r="CB579" i="2"/>
  <c r="CM581" i="2"/>
  <c r="CK581" i="2"/>
  <c r="CI581" i="2"/>
  <c r="CG581" i="2"/>
  <c r="CE581" i="2"/>
  <c r="CC581" i="2"/>
  <c r="CL581" i="2"/>
  <c r="CJ581" i="2"/>
  <c r="CH581" i="2"/>
  <c r="CF581" i="2"/>
  <c r="CD581" i="2"/>
  <c r="CB581" i="2"/>
  <c r="CM583" i="2"/>
  <c r="CK583" i="2"/>
  <c r="CI583" i="2"/>
  <c r="CG583" i="2"/>
  <c r="CE583" i="2"/>
  <c r="CC583" i="2"/>
  <c r="CL583" i="2"/>
  <c r="CJ583" i="2"/>
  <c r="CH583" i="2"/>
  <c r="CF583" i="2"/>
  <c r="CD583" i="2"/>
  <c r="CB583" i="2"/>
  <c r="CM585" i="2"/>
  <c r="CK585" i="2"/>
  <c r="CI585" i="2"/>
  <c r="CG585" i="2"/>
  <c r="CE585" i="2"/>
  <c r="CC585" i="2"/>
  <c r="CL585" i="2"/>
  <c r="CJ585" i="2"/>
  <c r="CH585" i="2"/>
  <c r="CF585" i="2"/>
  <c r="CD585" i="2"/>
  <c r="CB585" i="2"/>
  <c r="CM589" i="2"/>
  <c r="CK589" i="2"/>
  <c r="CI589" i="2"/>
  <c r="CG589" i="2"/>
  <c r="CE589" i="2"/>
  <c r="CC589" i="2"/>
  <c r="CL589" i="2"/>
  <c r="CJ589" i="2"/>
  <c r="CH589" i="2"/>
  <c r="CF589" i="2"/>
  <c r="CD589" i="2"/>
  <c r="CB589" i="2"/>
  <c r="CM607" i="2"/>
  <c r="CK607" i="2"/>
  <c r="CI607" i="2"/>
  <c r="CG607" i="2"/>
  <c r="CE607" i="2"/>
  <c r="CC607" i="2"/>
  <c r="CL607" i="2"/>
  <c r="CJ607" i="2"/>
  <c r="CH607" i="2"/>
  <c r="CF607" i="2"/>
  <c r="CD607" i="2"/>
  <c r="CB607" i="2"/>
  <c r="CM609" i="2"/>
  <c r="CK609" i="2"/>
  <c r="CI609" i="2"/>
  <c r="CG609" i="2"/>
  <c r="CE609" i="2"/>
  <c r="CC609" i="2"/>
  <c r="CL609" i="2"/>
  <c r="CJ609" i="2"/>
  <c r="CH609" i="2"/>
  <c r="CF609" i="2"/>
  <c r="CD609" i="2"/>
  <c r="CB609" i="2"/>
  <c r="CM611" i="2"/>
  <c r="CK611" i="2"/>
  <c r="CI611" i="2"/>
  <c r="CG611" i="2"/>
  <c r="CE611" i="2"/>
  <c r="CC611" i="2"/>
  <c r="CL611" i="2"/>
  <c r="CJ611" i="2"/>
  <c r="CH611" i="2"/>
  <c r="CF611" i="2"/>
  <c r="CD611" i="2"/>
  <c r="CB611" i="2"/>
  <c r="CM613" i="2"/>
  <c r="CK613" i="2"/>
  <c r="CI613" i="2"/>
  <c r="CG613" i="2"/>
  <c r="CE613" i="2"/>
  <c r="CC613" i="2"/>
  <c r="CL613" i="2"/>
  <c r="CJ613" i="2"/>
  <c r="CH613" i="2"/>
  <c r="CF613" i="2"/>
  <c r="CD613" i="2"/>
  <c r="CB613" i="2"/>
  <c r="CM623" i="2"/>
  <c r="CK623" i="2"/>
  <c r="CI623" i="2"/>
  <c r="CG623" i="2"/>
  <c r="CE623" i="2"/>
  <c r="CC623" i="2"/>
  <c r="CL623" i="2"/>
  <c r="CJ623" i="2"/>
  <c r="CH623" i="2"/>
  <c r="CF623" i="2"/>
  <c r="CD623" i="2"/>
  <c r="CB623" i="2"/>
  <c r="CM625" i="2"/>
  <c r="CK625" i="2"/>
  <c r="CI625" i="2"/>
  <c r="CG625" i="2"/>
  <c r="CE625" i="2"/>
  <c r="CC625" i="2"/>
  <c r="CL625" i="2"/>
  <c r="CJ625" i="2"/>
  <c r="CH625" i="2"/>
  <c r="CF625" i="2"/>
  <c r="CD625" i="2"/>
  <c r="CB625" i="2"/>
  <c r="CM627" i="2"/>
  <c r="CK627" i="2"/>
  <c r="CI627" i="2"/>
  <c r="CG627" i="2"/>
  <c r="CE627" i="2"/>
  <c r="CC627" i="2"/>
  <c r="CL627" i="2"/>
  <c r="CJ627" i="2"/>
  <c r="CH627" i="2"/>
  <c r="CF627" i="2"/>
  <c r="CD627" i="2"/>
  <c r="CB627" i="2"/>
  <c r="CM629" i="2"/>
  <c r="CK629" i="2"/>
  <c r="CI629" i="2"/>
  <c r="CG629" i="2"/>
  <c r="CE629" i="2"/>
  <c r="CC629" i="2"/>
  <c r="CL629" i="2"/>
  <c r="CJ629" i="2"/>
  <c r="CH629" i="2"/>
  <c r="CF629" i="2"/>
  <c r="CD629" i="2"/>
  <c r="CB629" i="2"/>
  <c r="CM631" i="2"/>
  <c r="CK631" i="2"/>
  <c r="CI631" i="2"/>
  <c r="CG631" i="2"/>
  <c r="CE631" i="2"/>
  <c r="CC631" i="2"/>
  <c r="CL631" i="2"/>
  <c r="CJ631" i="2"/>
  <c r="CH631" i="2"/>
  <c r="CF631" i="2"/>
  <c r="CD631" i="2"/>
  <c r="CB631" i="2"/>
  <c r="CM633" i="2"/>
  <c r="CK633" i="2"/>
  <c r="CI633" i="2"/>
  <c r="CG633" i="2"/>
  <c r="CE633" i="2"/>
  <c r="CC633" i="2"/>
  <c r="CL633" i="2"/>
  <c r="CJ633" i="2"/>
  <c r="CH633" i="2"/>
  <c r="CF633" i="2"/>
  <c r="CD633" i="2"/>
  <c r="CB633" i="2"/>
  <c r="CM635" i="2"/>
  <c r="CK635" i="2"/>
  <c r="CI635" i="2"/>
  <c r="CG635" i="2"/>
  <c r="CE635" i="2"/>
  <c r="CC635" i="2"/>
  <c r="CL635" i="2"/>
  <c r="CJ635" i="2"/>
  <c r="CH635" i="2"/>
  <c r="CF635" i="2"/>
  <c r="CD635" i="2"/>
  <c r="CB635" i="2"/>
  <c r="CM637" i="2"/>
  <c r="CK637" i="2"/>
  <c r="CI637" i="2"/>
  <c r="CG637" i="2"/>
  <c r="CE637" i="2"/>
  <c r="CC637" i="2"/>
  <c r="CL637" i="2"/>
  <c r="CJ637" i="2"/>
  <c r="CH637" i="2"/>
  <c r="CF637" i="2"/>
  <c r="CD637" i="2"/>
  <c r="CB637" i="2"/>
  <c r="CM653" i="2"/>
  <c r="CK653" i="2"/>
  <c r="CI653" i="2"/>
  <c r="CG653" i="2"/>
  <c r="CE653" i="2"/>
  <c r="CC653" i="2"/>
  <c r="CL653" i="2"/>
  <c r="CJ653" i="2"/>
  <c r="CH653" i="2"/>
  <c r="CF653" i="2"/>
  <c r="CD653" i="2"/>
  <c r="CB653" i="2"/>
  <c r="CM669" i="2"/>
  <c r="CK669" i="2"/>
  <c r="CI669" i="2"/>
  <c r="CG669" i="2"/>
  <c r="CE669" i="2"/>
  <c r="CC669" i="2"/>
  <c r="CL669" i="2"/>
  <c r="CJ669" i="2"/>
  <c r="CH669" i="2"/>
  <c r="CF669" i="2"/>
  <c r="CD669" i="2"/>
  <c r="CB669" i="2"/>
  <c r="CM685" i="2"/>
  <c r="CK685" i="2"/>
  <c r="CI685" i="2"/>
  <c r="CG685" i="2"/>
  <c r="CE685" i="2"/>
  <c r="CC685" i="2"/>
  <c r="CL685" i="2"/>
  <c r="CJ685" i="2"/>
  <c r="CH685" i="2"/>
  <c r="CF685" i="2"/>
  <c r="CD685" i="2"/>
  <c r="CB685" i="2"/>
  <c r="CL707" i="2"/>
  <c r="CJ707" i="2"/>
  <c r="CH707" i="2"/>
  <c r="CF707" i="2"/>
  <c r="CD707" i="2"/>
  <c r="CB707" i="2"/>
  <c r="CK707" i="2"/>
  <c r="CG707" i="2"/>
  <c r="CC707" i="2"/>
  <c r="CM707" i="2"/>
  <c r="CI707" i="2"/>
  <c r="CE707" i="2"/>
  <c r="CL709" i="2"/>
  <c r="CJ709" i="2"/>
  <c r="CH709" i="2"/>
  <c r="CF709" i="2"/>
  <c r="CD709" i="2"/>
  <c r="CB709" i="2"/>
  <c r="CK709" i="2"/>
  <c r="CG709" i="2"/>
  <c r="CC709" i="2"/>
  <c r="CM709" i="2"/>
  <c r="CI709" i="2"/>
  <c r="CE709" i="2"/>
  <c r="CL711" i="2"/>
  <c r="CJ711" i="2"/>
  <c r="CH711" i="2"/>
  <c r="CF711" i="2"/>
  <c r="CD711" i="2"/>
  <c r="CB711" i="2"/>
  <c r="CK711" i="2"/>
  <c r="CG711" i="2"/>
  <c r="CC711" i="2"/>
  <c r="CM711" i="2"/>
  <c r="CI711" i="2"/>
  <c r="CE711" i="2"/>
  <c r="CL713" i="2"/>
  <c r="CJ713" i="2"/>
  <c r="CH713" i="2"/>
  <c r="CF713" i="2"/>
  <c r="CD713" i="2"/>
  <c r="CB713" i="2"/>
  <c r="CK713" i="2"/>
  <c r="CG713" i="2"/>
  <c r="CC713" i="2"/>
  <c r="CM713" i="2"/>
  <c r="CI713" i="2"/>
  <c r="CE713" i="2"/>
  <c r="CL719" i="2"/>
  <c r="CJ719" i="2"/>
  <c r="CH719" i="2"/>
  <c r="CF719" i="2"/>
  <c r="CD719" i="2"/>
  <c r="CB719" i="2"/>
  <c r="CK719" i="2"/>
  <c r="CG719" i="2"/>
  <c r="CC719" i="2"/>
  <c r="CM719" i="2"/>
  <c r="CI719" i="2"/>
  <c r="CE719" i="2"/>
  <c r="CM723" i="2"/>
  <c r="CK723" i="2"/>
  <c r="CI723" i="2"/>
  <c r="CG723" i="2"/>
  <c r="CE723" i="2"/>
  <c r="CC723" i="2"/>
  <c r="CL723" i="2"/>
  <c r="CJ723" i="2"/>
  <c r="CH723" i="2"/>
  <c r="CF723" i="2"/>
  <c r="CD723" i="2"/>
  <c r="CB723" i="2"/>
  <c r="CM725" i="2"/>
  <c r="CK725" i="2"/>
  <c r="CI725" i="2"/>
  <c r="CG725" i="2"/>
  <c r="CE725" i="2"/>
  <c r="CC725" i="2"/>
  <c r="CL725" i="2"/>
  <c r="CJ725" i="2"/>
  <c r="CH725" i="2"/>
  <c r="CF725" i="2"/>
  <c r="CD725" i="2"/>
  <c r="CB725" i="2"/>
  <c r="CM469" i="2"/>
  <c r="CK469" i="2"/>
  <c r="CI469" i="2"/>
  <c r="CG469" i="2"/>
  <c r="CE469" i="2"/>
  <c r="CC469" i="2"/>
  <c r="CL469" i="2"/>
  <c r="CJ469" i="2"/>
  <c r="CH469" i="2"/>
  <c r="CF469" i="2"/>
  <c r="CD469" i="2"/>
  <c r="CB469" i="2"/>
  <c r="CM472" i="2"/>
  <c r="CK472" i="2"/>
  <c r="CI472" i="2"/>
  <c r="CG472" i="2"/>
  <c r="CE472" i="2"/>
  <c r="CC472" i="2"/>
  <c r="CL472" i="2"/>
  <c r="CJ472" i="2"/>
  <c r="CH472" i="2"/>
  <c r="CF472" i="2"/>
  <c r="CD472" i="2"/>
  <c r="CB472" i="2"/>
  <c r="CM478" i="2"/>
  <c r="CK478" i="2"/>
  <c r="CI478" i="2"/>
  <c r="CG478" i="2"/>
  <c r="CE478" i="2"/>
  <c r="CC478" i="2"/>
  <c r="CL478" i="2"/>
  <c r="CJ478" i="2"/>
  <c r="CH478" i="2"/>
  <c r="CF478" i="2"/>
  <c r="CD478" i="2"/>
  <c r="CB478" i="2"/>
  <c r="CM480" i="2"/>
  <c r="CK480" i="2"/>
  <c r="CI480" i="2"/>
  <c r="CG480" i="2"/>
  <c r="CE480" i="2"/>
  <c r="CC480" i="2"/>
  <c r="CL480" i="2"/>
  <c r="CJ480" i="2"/>
  <c r="CH480" i="2"/>
  <c r="CF480" i="2"/>
  <c r="CD480" i="2"/>
  <c r="CB480" i="2"/>
  <c r="CM483" i="2"/>
  <c r="CK483" i="2"/>
  <c r="CI483" i="2"/>
  <c r="CG483" i="2"/>
  <c r="CE483" i="2"/>
  <c r="CC483" i="2"/>
  <c r="CL483" i="2"/>
  <c r="CJ483" i="2"/>
  <c r="CH483" i="2"/>
  <c r="CF483" i="2"/>
  <c r="CD483" i="2"/>
  <c r="CB483" i="2"/>
  <c r="CM485" i="2"/>
  <c r="CK485" i="2"/>
  <c r="CI485" i="2"/>
  <c r="CG485" i="2"/>
  <c r="CE485" i="2"/>
  <c r="CC485" i="2"/>
  <c r="CL485" i="2"/>
  <c r="CJ485" i="2"/>
  <c r="CH485" i="2"/>
  <c r="CF485" i="2"/>
  <c r="CD485" i="2"/>
  <c r="CB485" i="2"/>
  <c r="CM486" i="2"/>
  <c r="CK486" i="2"/>
  <c r="CI486" i="2"/>
  <c r="CG486" i="2"/>
  <c r="CE486" i="2"/>
  <c r="CC486" i="2"/>
  <c r="CL486" i="2"/>
  <c r="CJ486" i="2"/>
  <c r="CH486" i="2"/>
  <c r="CF486" i="2"/>
  <c r="CD486" i="2"/>
  <c r="CB486" i="2"/>
  <c r="CM488" i="2"/>
  <c r="CK488" i="2"/>
  <c r="CI488" i="2"/>
  <c r="CG488" i="2"/>
  <c r="CE488" i="2"/>
  <c r="CC488" i="2"/>
  <c r="CL488" i="2"/>
  <c r="CJ488" i="2"/>
  <c r="CH488" i="2"/>
  <c r="CF488" i="2"/>
  <c r="CD488" i="2"/>
  <c r="CB488" i="2"/>
  <c r="CM502" i="2"/>
  <c r="CK502" i="2"/>
  <c r="CI502" i="2"/>
  <c r="CG502" i="2"/>
  <c r="CE502" i="2"/>
  <c r="CC502" i="2"/>
  <c r="CL502" i="2"/>
  <c r="CJ502" i="2"/>
  <c r="CH502" i="2"/>
  <c r="CF502" i="2"/>
  <c r="CD502" i="2"/>
  <c r="CB502" i="2"/>
  <c r="CL561" i="2"/>
  <c r="CJ561" i="2"/>
  <c r="CH561" i="2"/>
  <c r="CF561" i="2"/>
  <c r="CD561" i="2"/>
  <c r="CB561" i="2"/>
  <c r="CM561" i="2"/>
  <c r="CI561" i="2"/>
  <c r="CE561" i="2"/>
  <c r="CK561" i="2"/>
  <c r="CG561" i="2"/>
  <c r="CC561" i="2"/>
  <c r="CL567" i="2"/>
  <c r="CJ567" i="2"/>
  <c r="CH567" i="2"/>
  <c r="CF567" i="2"/>
  <c r="CD567" i="2"/>
  <c r="CB567" i="2"/>
  <c r="CM567" i="2"/>
  <c r="CI567" i="2"/>
  <c r="CE567" i="2"/>
  <c r="CK567" i="2"/>
  <c r="CG567" i="2"/>
  <c r="CC567" i="2"/>
  <c r="CL569" i="2"/>
  <c r="CJ569" i="2"/>
  <c r="CH569" i="2"/>
  <c r="CF569" i="2"/>
  <c r="CD569" i="2"/>
  <c r="CB569" i="2"/>
  <c r="CM569" i="2"/>
  <c r="CI569" i="2"/>
  <c r="CE569" i="2"/>
  <c r="CK569" i="2"/>
  <c r="CG569" i="2"/>
  <c r="CC569" i="2"/>
  <c r="CL570" i="2"/>
  <c r="CJ570" i="2"/>
  <c r="CH570" i="2"/>
  <c r="CF570" i="2"/>
  <c r="CD570" i="2"/>
  <c r="CB570" i="2"/>
  <c r="CM570" i="2"/>
  <c r="CI570" i="2"/>
  <c r="CE570" i="2"/>
  <c r="CK570" i="2"/>
  <c r="CG570" i="2"/>
  <c r="CC570" i="2"/>
  <c r="CL572" i="2"/>
  <c r="CJ572" i="2"/>
  <c r="CH572" i="2"/>
  <c r="CF572" i="2"/>
  <c r="CD572" i="2"/>
  <c r="CB572" i="2"/>
  <c r="CM572" i="2"/>
  <c r="CI572" i="2"/>
  <c r="CE572" i="2"/>
  <c r="CK572" i="2"/>
  <c r="CG572" i="2"/>
  <c r="CC572" i="2"/>
  <c r="CL574" i="2"/>
  <c r="CJ574" i="2"/>
  <c r="CH574" i="2"/>
  <c r="CF574" i="2"/>
  <c r="CD574" i="2"/>
  <c r="CB574" i="2"/>
  <c r="CM574" i="2"/>
  <c r="CI574" i="2"/>
  <c r="CE574" i="2"/>
  <c r="CK574" i="2"/>
  <c r="CG574" i="2"/>
  <c r="CC574" i="2"/>
  <c r="CM576" i="2"/>
  <c r="CK576" i="2"/>
  <c r="CI576" i="2"/>
  <c r="CG576" i="2"/>
  <c r="CE576" i="2"/>
  <c r="CL576" i="2"/>
  <c r="CJ576" i="2"/>
  <c r="CH576" i="2"/>
  <c r="CF576" i="2"/>
  <c r="CD576" i="2"/>
  <c r="CB576" i="2"/>
  <c r="CC576" i="2"/>
  <c r="CM578" i="2"/>
  <c r="CK578" i="2"/>
  <c r="CI578" i="2"/>
  <c r="CG578" i="2"/>
  <c r="CE578" i="2"/>
  <c r="CC578" i="2"/>
  <c r="CL578" i="2"/>
  <c r="CJ578" i="2"/>
  <c r="CH578" i="2"/>
  <c r="CF578" i="2"/>
  <c r="CD578" i="2"/>
  <c r="CB578" i="2"/>
  <c r="CM580" i="2"/>
  <c r="CK580" i="2"/>
  <c r="CI580" i="2"/>
  <c r="CG580" i="2"/>
  <c r="CE580" i="2"/>
  <c r="CC580" i="2"/>
  <c r="CL580" i="2"/>
  <c r="CJ580" i="2"/>
  <c r="CH580" i="2"/>
  <c r="CF580" i="2"/>
  <c r="CD580" i="2"/>
  <c r="CB580" i="2"/>
  <c r="CM590" i="2"/>
  <c r="CK590" i="2"/>
  <c r="CI590" i="2"/>
  <c r="CG590" i="2"/>
  <c r="CE590" i="2"/>
  <c r="CC590" i="2"/>
  <c r="CL590" i="2"/>
  <c r="CJ590" i="2"/>
  <c r="CH590" i="2"/>
  <c r="CF590" i="2"/>
  <c r="CD590" i="2"/>
  <c r="CB590" i="2"/>
  <c r="CM592" i="2"/>
  <c r="CK592" i="2"/>
  <c r="CI592" i="2"/>
  <c r="CG592" i="2"/>
  <c r="CE592" i="2"/>
  <c r="CC592" i="2"/>
  <c r="CL592" i="2"/>
  <c r="CJ592" i="2"/>
  <c r="CH592" i="2"/>
  <c r="CF592" i="2"/>
  <c r="CD592" i="2"/>
  <c r="CB592" i="2"/>
  <c r="CM594" i="2"/>
  <c r="CK594" i="2"/>
  <c r="CI594" i="2"/>
  <c r="CG594" i="2"/>
  <c r="CE594" i="2"/>
  <c r="CC594" i="2"/>
  <c r="CL594" i="2"/>
  <c r="CJ594" i="2"/>
  <c r="CH594" i="2"/>
  <c r="CF594" i="2"/>
  <c r="CD594" i="2"/>
  <c r="CB594" i="2"/>
  <c r="CM596" i="2"/>
  <c r="CK596" i="2"/>
  <c r="CI596" i="2"/>
  <c r="CG596" i="2"/>
  <c r="CE596" i="2"/>
  <c r="CC596" i="2"/>
  <c r="CL596" i="2"/>
  <c r="CJ596" i="2"/>
  <c r="CH596" i="2"/>
  <c r="CF596" i="2"/>
  <c r="CD596" i="2"/>
  <c r="CB596" i="2"/>
  <c r="CM598" i="2"/>
  <c r="CK598" i="2"/>
  <c r="CI598" i="2"/>
  <c r="CG598" i="2"/>
  <c r="CE598" i="2"/>
  <c r="CC598" i="2"/>
  <c r="CL598" i="2"/>
  <c r="CJ598" i="2"/>
  <c r="CH598" i="2"/>
  <c r="CF598" i="2"/>
  <c r="CD598" i="2"/>
  <c r="CB598" i="2"/>
  <c r="CM600" i="2"/>
  <c r="CK600" i="2"/>
  <c r="CI600" i="2"/>
  <c r="CG600" i="2"/>
  <c r="CE600" i="2"/>
  <c r="CC600" i="2"/>
  <c r="CL600" i="2"/>
  <c r="CJ600" i="2"/>
  <c r="CH600" i="2"/>
  <c r="CF600" i="2"/>
  <c r="CD600" i="2"/>
  <c r="CB600" i="2"/>
  <c r="CM602" i="2"/>
  <c r="CK602" i="2"/>
  <c r="CI602" i="2"/>
  <c r="CG602" i="2"/>
  <c r="CE602" i="2"/>
  <c r="CC602" i="2"/>
  <c r="CL602" i="2"/>
  <c r="CJ602" i="2"/>
  <c r="CH602" i="2"/>
  <c r="CF602" i="2"/>
  <c r="CD602" i="2"/>
  <c r="CB602" i="2"/>
  <c r="CM604" i="2"/>
  <c r="CK604" i="2"/>
  <c r="CI604" i="2"/>
  <c r="CG604" i="2"/>
  <c r="CE604" i="2"/>
  <c r="CC604" i="2"/>
  <c r="CL604" i="2"/>
  <c r="CJ604" i="2"/>
  <c r="CH604" i="2"/>
  <c r="CF604" i="2"/>
  <c r="CD604" i="2"/>
  <c r="CB604" i="2"/>
  <c r="CM614" i="2"/>
  <c r="CK614" i="2"/>
  <c r="CI614" i="2"/>
  <c r="CG614" i="2"/>
  <c r="CE614" i="2"/>
  <c r="CC614" i="2"/>
  <c r="CL614" i="2"/>
  <c r="CJ614" i="2"/>
  <c r="CH614" i="2"/>
  <c r="CF614" i="2"/>
  <c r="CD614" i="2"/>
  <c r="CB614" i="2"/>
  <c r="CM616" i="2"/>
  <c r="CK616" i="2"/>
  <c r="CI616" i="2"/>
  <c r="CG616" i="2"/>
  <c r="CE616" i="2"/>
  <c r="CC616" i="2"/>
  <c r="CL616" i="2"/>
  <c r="CJ616" i="2"/>
  <c r="CH616" i="2"/>
  <c r="CF616" i="2"/>
  <c r="CD616" i="2"/>
  <c r="CB616" i="2"/>
  <c r="CM618" i="2"/>
  <c r="CK618" i="2"/>
  <c r="CI618" i="2"/>
  <c r="CG618" i="2"/>
  <c r="CE618" i="2"/>
  <c r="CC618" i="2"/>
  <c r="CL618" i="2"/>
  <c r="CJ618" i="2"/>
  <c r="CH618" i="2"/>
  <c r="CF618" i="2"/>
  <c r="CD618" i="2"/>
  <c r="CB618" i="2"/>
  <c r="CM620" i="2"/>
  <c r="CK620" i="2"/>
  <c r="CI620" i="2"/>
  <c r="CG620" i="2"/>
  <c r="CE620" i="2"/>
  <c r="CC620" i="2"/>
  <c r="CL620" i="2"/>
  <c r="CJ620" i="2"/>
  <c r="CH620" i="2"/>
  <c r="CF620" i="2"/>
  <c r="CD620" i="2"/>
  <c r="CB620" i="2"/>
  <c r="CM640" i="2"/>
  <c r="CK640" i="2"/>
  <c r="CI640" i="2"/>
  <c r="CG640" i="2"/>
  <c r="CE640" i="2"/>
  <c r="CC640" i="2"/>
  <c r="CL640" i="2"/>
  <c r="CJ640" i="2"/>
  <c r="CH640" i="2"/>
  <c r="CF640" i="2"/>
  <c r="CD640" i="2"/>
  <c r="CB640" i="2"/>
  <c r="CM648" i="2"/>
  <c r="CK648" i="2"/>
  <c r="CI648" i="2"/>
  <c r="CG648" i="2"/>
  <c r="CE648" i="2"/>
  <c r="CC648" i="2"/>
  <c r="CL648" i="2"/>
  <c r="CJ648" i="2"/>
  <c r="CH648" i="2"/>
  <c r="CF648" i="2"/>
  <c r="CD648" i="2"/>
  <c r="CB648" i="2"/>
  <c r="CM652" i="2"/>
  <c r="CK652" i="2"/>
  <c r="CI652" i="2"/>
  <c r="CG652" i="2"/>
  <c r="CE652" i="2"/>
  <c r="CC652" i="2"/>
  <c r="CL652" i="2"/>
  <c r="CJ652" i="2"/>
  <c r="CH652" i="2"/>
  <c r="CF652" i="2"/>
  <c r="CD652" i="2"/>
  <c r="CB652" i="2"/>
  <c r="CM656" i="2"/>
  <c r="CK656" i="2"/>
  <c r="CI656" i="2"/>
  <c r="CG656" i="2"/>
  <c r="CE656" i="2"/>
  <c r="CC656" i="2"/>
  <c r="CL656" i="2"/>
  <c r="CJ656" i="2"/>
  <c r="CH656" i="2"/>
  <c r="CF656" i="2"/>
  <c r="CD656" i="2"/>
  <c r="CB656" i="2"/>
  <c r="CM664" i="2"/>
  <c r="CK664" i="2"/>
  <c r="CI664" i="2"/>
  <c r="CG664" i="2"/>
  <c r="CE664" i="2"/>
  <c r="CC664" i="2"/>
  <c r="CL664" i="2"/>
  <c r="CJ664" i="2"/>
  <c r="CH664" i="2"/>
  <c r="CF664" i="2"/>
  <c r="CD664" i="2"/>
  <c r="CB664" i="2"/>
  <c r="CM668" i="2"/>
  <c r="CK668" i="2"/>
  <c r="CI668" i="2"/>
  <c r="CG668" i="2"/>
  <c r="CE668" i="2"/>
  <c r="CC668" i="2"/>
  <c r="CL668" i="2"/>
  <c r="CJ668" i="2"/>
  <c r="CH668" i="2"/>
  <c r="CF668" i="2"/>
  <c r="CD668" i="2"/>
  <c r="CB668" i="2"/>
  <c r="CM672" i="2"/>
  <c r="CK672" i="2"/>
  <c r="CI672" i="2"/>
  <c r="CG672" i="2"/>
  <c r="CE672" i="2"/>
  <c r="CC672" i="2"/>
  <c r="CL672" i="2"/>
  <c r="CJ672" i="2"/>
  <c r="CH672" i="2"/>
  <c r="CF672" i="2"/>
  <c r="CD672" i="2"/>
  <c r="CB672" i="2"/>
  <c r="CM680" i="2"/>
  <c r="CK680" i="2"/>
  <c r="CI680" i="2"/>
  <c r="CG680" i="2"/>
  <c r="CE680" i="2"/>
  <c r="CC680" i="2"/>
  <c r="CL680" i="2"/>
  <c r="CJ680" i="2"/>
  <c r="CH680" i="2"/>
  <c r="CF680" i="2"/>
  <c r="CD680" i="2"/>
  <c r="CB680" i="2"/>
  <c r="CM684" i="2"/>
  <c r="CK684" i="2"/>
  <c r="CI684" i="2"/>
  <c r="CG684" i="2"/>
  <c r="CE684" i="2"/>
  <c r="CC684" i="2"/>
  <c r="CL684" i="2"/>
  <c r="CJ684" i="2"/>
  <c r="CH684" i="2"/>
  <c r="CF684" i="2"/>
  <c r="CD684" i="2"/>
  <c r="CB684" i="2"/>
  <c r="CM688" i="2"/>
  <c r="CK688" i="2"/>
  <c r="CI688" i="2"/>
  <c r="CG688" i="2"/>
  <c r="CE688" i="2"/>
  <c r="CC688" i="2"/>
  <c r="CL688" i="2"/>
  <c r="CJ688" i="2"/>
  <c r="CH688" i="2"/>
  <c r="CF688" i="2"/>
  <c r="CD688" i="2"/>
  <c r="CB688" i="2"/>
  <c r="CM794" i="2"/>
  <c r="CK794" i="2"/>
  <c r="CL794" i="2"/>
  <c r="CI794" i="2"/>
  <c r="CG794" i="2"/>
  <c r="CE794" i="2"/>
  <c r="CC794" i="2"/>
  <c r="CJ794" i="2"/>
  <c r="CH794" i="2"/>
  <c r="CF794" i="2"/>
  <c r="CD794" i="2"/>
  <c r="CB794" i="2"/>
  <c r="CM796" i="2"/>
  <c r="CK796" i="2"/>
  <c r="CI796" i="2"/>
  <c r="CG796" i="2"/>
  <c r="CE796" i="2"/>
  <c r="CC796" i="2"/>
  <c r="CL796" i="2"/>
  <c r="CH796" i="2"/>
  <c r="CD796" i="2"/>
  <c r="CJ796" i="2"/>
  <c r="CF796" i="2"/>
  <c r="CB796" i="2"/>
  <c r="CM798" i="2"/>
  <c r="CK798" i="2"/>
  <c r="CI798" i="2"/>
  <c r="CG798" i="2"/>
  <c r="CE798" i="2"/>
  <c r="CC798" i="2"/>
  <c r="CL798" i="2"/>
  <c r="CH798" i="2"/>
  <c r="CD798" i="2"/>
  <c r="CJ798" i="2"/>
  <c r="CF798" i="2"/>
  <c r="CB798" i="2"/>
  <c r="CM802" i="2"/>
  <c r="CK802" i="2"/>
  <c r="CI802" i="2"/>
  <c r="CG802" i="2"/>
  <c r="CE802" i="2"/>
  <c r="CC802" i="2"/>
  <c r="CL802" i="2"/>
  <c r="CH802" i="2"/>
  <c r="CD802" i="2"/>
  <c r="CJ802" i="2"/>
  <c r="CF802" i="2"/>
  <c r="CB802" i="2"/>
  <c r="CM804" i="2"/>
  <c r="CK804" i="2"/>
  <c r="CI804" i="2"/>
  <c r="CG804" i="2"/>
  <c r="CE804" i="2"/>
  <c r="CC804" i="2"/>
  <c r="CL804" i="2"/>
  <c r="CH804" i="2"/>
  <c r="CD804" i="2"/>
  <c r="CJ804" i="2"/>
  <c r="CF804" i="2"/>
  <c r="CB804" i="2"/>
  <c r="CM810" i="2"/>
  <c r="CK810" i="2"/>
  <c r="CI810" i="2"/>
  <c r="CG810" i="2"/>
  <c r="CE810" i="2"/>
  <c r="CC810" i="2"/>
  <c r="CL810" i="2"/>
  <c r="CH810" i="2"/>
  <c r="CD810" i="2"/>
  <c r="CJ810" i="2"/>
  <c r="CF810" i="2"/>
  <c r="CB810" i="2"/>
  <c r="CL818" i="2"/>
  <c r="CJ818" i="2"/>
  <c r="CH818" i="2"/>
  <c r="CF818" i="2"/>
  <c r="CD818" i="2"/>
  <c r="CM818" i="2"/>
  <c r="CK818" i="2"/>
  <c r="CI818" i="2"/>
  <c r="CG818" i="2"/>
  <c r="CE818" i="2"/>
  <c r="CC818" i="2"/>
  <c r="CB818" i="2"/>
  <c r="CL820" i="2"/>
  <c r="CJ820" i="2"/>
  <c r="CH820" i="2"/>
  <c r="CF820" i="2"/>
  <c r="CD820" i="2"/>
  <c r="CB820" i="2"/>
  <c r="CM820" i="2"/>
  <c r="CK820" i="2"/>
  <c r="CI820" i="2"/>
  <c r="CG820" i="2"/>
  <c r="CE820" i="2"/>
  <c r="CC820" i="2"/>
  <c r="CL828" i="2"/>
  <c r="CJ828" i="2"/>
  <c r="CH828" i="2"/>
  <c r="CF828" i="2"/>
  <c r="CD828" i="2"/>
  <c r="CB828" i="2"/>
  <c r="CM828" i="2"/>
  <c r="CK828" i="2"/>
  <c r="CI828" i="2"/>
  <c r="CG828" i="2"/>
  <c r="CE828" i="2"/>
  <c r="CC828" i="2"/>
  <c r="CL830" i="2"/>
  <c r="CJ830" i="2"/>
  <c r="CH830" i="2"/>
  <c r="CF830" i="2"/>
  <c r="CD830" i="2"/>
  <c r="CB830" i="2"/>
  <c r="CM830" i="2"/>
  <c r="CK830" i="2"/>
  <c r="CI830" i="2"/>
  <c r="CG830" i="2"/>
  <c r="CE830" i="2"/>
  <c r="CC830" i="2"/>
  <c r="CL832" i="2"/>
  <c r="CJ832" i="2"/>
  <c r="CH832" i="2"/>
  <c r="CF832" i="2"/>
  <c r="CD832" i="2"/>
  <c r="CB832" i="2"/>
  <c r="CM832" i="2"/>
  <c r="CK832" i="2"/>
  <c r="CI832" i="2"/>
  <c r="CG832" i="2"/>
  <c r="CE832" i="2"/>
  <c r="CC832" i="2"/>
  <c r="CL836" i="2"/>
  <c r="CJ836" i="2"/>
  <c r="CH836" i="2"/>
  <c r="CF836" i="2"/>
  <c r="CD836" i="2"/>
  <c r="CB836" i="2"/>
  <c r="CM836" i="2"/>
  <c r="CK836" i="2"/>
  <c r="CI836" i="2"/>
  <c r="CG836" i="2"/>
  <c r="CE836" i="2"/>
  <c r="CC836" i="2"/>
  <c r="CL838" i="2"/>
  <c r="CJ838" i="2"/>
  <c r="CH838" i="2"/>
  <c r="CF838" i="2"/>
  <c r="CD838" i="2"/>
  <c r="CB838" i="2"/>
  <c r="CM838" i="2"/>
  <c r="CK838" i="2"/>
  <c r="CI838" i="2"/>
  <c r="CG838" i="2"/>
  <c r="CE838" i="2"/>
  <c r="CC838" i="2"/>
  <c r="CL844" i="2"/>
  <c r="CJ844" i="2"/>
  <c r="CH844" i="2"/>
  <c r="CF844" i="2"/>
  <c r="CD844" i="2"/>
  <c r="CB844" i="2"/>
  <c r="CM844" i="2"/>
  <c r="CK844" i="2"/>
  <c r="CI844" i="2"/>
  <c r="CG844" i="2"/>
  <c r="CE844" i="2"/>
  <c r="CC844" i="2"/>
  <c r="CL850" i="2"/>
  <c r="CJ850" i="2"/>
  <c r="CH850" i="2"/>
  <c r="CF850" i="2"/>
  <c r="CD850" i="2"/>
  <c r="CB850" i="2"/>
  <c r="CM850" i="2"/>
  <c r="CK850" i="2"/>
  <c r="CI850" i="2"/>
  <c r="CG850" i="2"/>
  <c r="CE850" i="2"/>
  <c r="CC850" i="2"/>
  <c r="CL854" i="2"/>
  <c r="CJ854" i="2"/>
  <c r="CH854" i="2"/>
  <c r="CF854" i="2"/>
  <c r="CD854" i="2"/>
  <c r="CB854" i="2"/>
  <c r="CM854" i="2"/>
  <c r="CK854" i="2"/>
  <c r="CI854" i="2"/>
  <c r="CG854" i="2"/>
  <c r="CE854" i="2"/>
  <c r="CC854" i="2"/>
  <c r="CL858" i="2"/>
  <c r="CJ858" i="2"/>
  <c r="CH858" i="2"/>
  <c r="CF858" i="2"/>
  <c r="CD858" i="2"/>
  <c r="CB858" i="2"/>
  <c r="CM858" i="2"/>
  <c r="CK858" i="2"/>
  <c r="CI858" i="2"/>
  <c r="CG858" i="2"/>
  <c r="CE858" i="2"/>
  <c r="CC858" i="2"/>
  <c r="CL860" i="2"/>
  <c r="CJ860" i="2"/>
  <c r="CH860" i="2"/>
  <c r="CF860" i="2"/>
  <c r="CD860" i="2"/>
  <c r="CB860" i="2"/>
  <c r="CM860" i="2"/>
  <c r="CK860" i="2"/>
  <c r="CI860" i="2"/>
  <c r="CG860" i="2"/>
  <c r="CE860" i="2"/>
  <c r="CC860" i="2"/>
  <c r="CL864" i="2"/>
  <c r="CJ864" i="2"/>
  <c r="CH864" i="2"/>
  <c r="CF864" i="2"/>
  <c r="CD864" i="2"/>
  <c r="CB864" i="2"/>
  <c r="CM864" i="2"/>
  <c r="CK864" i="2"/>
  <c r="CI864" i="2"/>
  <c r="CG864" i="2"/>
  <c r="CE864" i="2"/>
  <c r="CC864" i="2"/>
  <c r="CL866" i="2"/>
  <c r="CJ866" i="2"/>
  <c r="CH866" i="2"/>
  <c r="CF866" i="2"/>
  <c r="CD866" i="2"/>
  <c r="CB866" i="2"/>
  <c r="CM866" i="2"/>
  <c r="CK866" i="2"/>
  <c r="CI866" i="2"/>
  <c r="CG866" i="2"/>
  <c r="CE866" i="2"/>
  <c r="CC866" i="2"/>
  <c r="CL868" i="2"/>
  <c r="CJ868" i="2"/>
  <c r="CH868" i="2"/>
  <c r="CF868" i="2"/>
  <c r="CD868" i="2"/>
  <c r="CB868" i="2"/>
  <c r="CM868" i="2"/>
  <c r="CK868" i="2"/>
  <c r="CI868" i="2"/>
  <c r="CG868" i="2"/>
  <c r="CE868" i="2"/>
  <c r="CC868" i="2"/>
  <c r="CM872" i="2"/>
  <c r="CK872" i="2"/>
  <c r="CI872" i="2"/>
  <c r="CG872" i="2"/>
  <c r="CE872" i="2"/>
  <c r="CC872" i="2"/>
  <c r="CJ872" i="2"/>
  <c r="CF872" i="2"/>
  <c r="CB872" i="2"/>
  <c r="CL872" i="2"/>
  <c r="CH872" i="2"/>
  <c r="CD872" i="2"/>
  <c r="CM878" i="2"/>
  <c r="CK878" i="2"/>
  <c r="CI878" i="2"/>
  <c r="CG878" i="2"/>
  <c r="CE878" i="2"/>
  <c r="CC878" i="2"/>
  <c r="CJ878" i="2"/>
  <c r="CF878" i="2"/>
  <c r="CB878" i="2"/>
  <c r="CL878" i="2"/>
  <c r="CH878" i="2"/>
  <c r="CD878" i="2"/>
  <c r="CM884" i="2"/>
  <c r="CK884" i="2"/>
  <c r="CI884" i="2"/>
  <c r="CG884" i="2"/>
  <c r="CE884" i="2"/>
  <c r="CC884" i="2"/>
  <c r="CJ884" i="2"/>
  <c r="CF884" i="2"/>
  <c r="CB884" i="2"/>
  <c r="CL884" i="2"/>
  <c r="CH884" i="2"/>
  <c r="CD884" i="2"/>
  <c r="CM886" i="2"/>
  <c r="CK886" i="2"/>
  <c r="CI886" i="2"/>
  <c r="CG886" i="2"/>
  <c r="CE886" i="2"/>
  <c r="CC886" i="2"/>
  <c r="CJ886" i="2"/>
  <c r="CF886" i="2"/>
  <c r="CB886" i="2"/>
  <c r="CL886" i="2"/>
  <c r="CH886" i="2"/>
  <c r="CD886" i="2"/>
  <c r="CM888" i="2"/>
  <c r="CK888" i="2"/>
  <c r="CI888" i="2"/>
  <c r="CG888" i="2"/>
  <c r="CE888" i="2"/>
  <c r="CC888" i="2"/>
  <c r="CJ888" i="2"/>
  <c r="CF888" i="2"/>
  <c r="CB888" i="2"/>
  <c r="CL888" i="2"/>
  <c r="CH888" i="2"/>
  <c r="CD888" i="2"/>
  <c r="CL890" i="2"/>
  <c r="CJ890" i="2"/>
  <c r="CH890" i="2"/>
  <c r="CF890" i="2"/>
  <c r="CD890" i="2"/>
  <c r="CB890" i="2"/>
  <c r="CM890" i="2"/>
  <c r="CK890" i="2"/>
  <c r="CI890" i="2"/>
  <c r="CG890" i="2"/>
  <c r="CE890" i="2"/>
  <c r="CC890" i="2"/>
  <c r="CL896" i="2"/>
  <c r="CJ896" i="2"/>
  <c r="CH896" i="2"/>
  <c r="CF896" i="2"/>
  <c r="CD896" i="2"/>
  <c r="CB896" i="2"/>
  <c r="CM896" i="2"/>
  <c r="CK896" i="2"/>
  <c r="CI896" i="2"/>
  <c r="CG896" i="2"/>
  <c r="CE896" i="2"/>
  <c r="CC896" i="2"/>
  <c r="CL898" i="2"/>
  <c r="CJ898" i="2"/>
  <c r="CH898" i="2"/>
  <c r="CF898" i="2"/>
  <c r="CD898" i="2"/>
  <c r="CB898" i="2"/>
  <c r="CM898" i="2"/>
  <c r="CK898" i="2"/>
  <c r="CI898" i="2"/>
  <c r="CG898" i="2"/>
  <c r="CE898" i="2"/>
  <c r="CC898" i="2"/>
  <c r="CL904" i="2"/>
  <c r="CJ904" i="2"/>
  <c r="CH904" i="2"/>
  <c r="CF904" i="2"/>
  <c r="CD904" i="2"/>
  <c r="CB904" i="2"/>
  <c r="CM904" i="2"/>
  <c r="CK904" i="2"/>
  <c r="CI904" i="2"/>
  <c r="CG904" i="2"/>
  <c r="CE904" i="2"/>
  <c r="CC904" i="2"/>
  <c r="CL906" i="2"/>
  <c r="CJ906" i="2"/>
  <c r="CH906" i="2"/>
  <c r="CF906" i="2"/>
  <c r="CD906" i="2"/>
  <c r="CB906" i="2"/>
  <c r="CM906" i="2"/>
  <c r="CK906" i="2"/>
  <c r="CI906" i="2"/>
  <c r="CG906" i="2"/>
  <c r="CE906" i="2"/>
  <c r="CC906" i="2"/>
  <c r="CL920" i="2"/>
  <c r="CJ920" i="2"/>
  <c r="CH920" i="2"/>
  <c r="CF920" i="2"/>
  <c r="CD920" i="2"/>
  <c r="CB920" i="2"/>
  <c r="CM920" i="2"/>
  <c r="CK920" i="2"/>
  <c r="CI920" i="2"/>
  <c r="CG920" i="2"/>
  <c r="CE920" i="2"/>
  <c r="CC920" i="2"/>
  <c r="CL924" i="2"/>
  <c r="CJ924" i="2"/>
  <c r="CH924" i="2"/>
  <c r="CF924" i="2"/>
  <c r="CD924" i="2"/>
  <c r="CB924" i="2"/>
  <c r="CM924" i="2"/>
  <c r="CK924" i="2"/>
  <c r="CI924" i="2"/>
  <c r="CG924" i="2"/>
  <c r="CE924" i="2"/>
  <c r="CC924" i="2"/>
  <c r="CL926" i="2"/>
  <c r="CJ926" i="2"/>
  <c r="CH926" i="2"/>
  <c r="CF926" i="2"/>
  <c r="CD926" i="2"/>
  <c r="CB926" i="2"/>
  <c r="CM926" i="2"/>
  <c r="CK926" i="2"/>
  <c r="CI926" i="2"/>
  <c r="CG926" i="2"/>
  <c r="CE926" i="2"/>
  <c r="CC926" i="2"/>
  <c r="CM930" i="2"/>
  <c r="CK930" i="2"/>
  <c r="CI930" i="2"/>
  <c r="CG930" i="2"/>
  <c r="CE930" i="2"/>
  <c r="CC930" i="2"/>
  <c r="CJ930" i="2"/>
  <c r="CF930" i="2"/>
  <c r="CB930" i="2"/>
  <c r="CL930" i="2"/>
  <c r="CH930" i="2"/>
  <c r="CD930" i="2"/>
  <c r="CM932" i="2"/>
  <c r="CK932" i="2"/>
  <c r="CI932" i="2"/>
  <c r="CG932" i="2"/>
  <c r="CE932" i="2"/>
  <c r="CC932" i="2"/>
  <c r="CJ932" i="2"/>
  <c r="CF932" i="2"/>
  <c r="CB932" i="2"/>
  <c r="CL932" i="2"/>
  <c r="CH932" i="2"/>
  <c r="CD932" i="2"/>
  <c r="CM934" i="2"/>
  <c r="CK934" i="2"/>
  <c r="CI934" i="2"/>
  <c r="CG934" i="2"/>
  <c r="CE934" i="2"/>
  <c r="CC934" i="2"/>
  <c r="CJ934" i="2"/>
  <c r="CF934" i="2"/>
  <c r="CB934" i="2"/>
  <c r="CL934" i="2"/>
  <c r="CH934" i="2"/>
  <c r="CD934" i="2"/>
  <c r="CL938" i="2"/>
  <c r="CJ938" i="2"/>
  <c r="CH938" i="2"/>
  <c r="CF938" i="2"/>
  <c r="CD938" i="2"/>
  <c r="CB938" i="2"/>
  <c r="CM938" i="2"/>
  <c r="CK938" i="2"/>
  <c r="CI938" i="2"/>
  <c r="CG938" i="2"/>
  <c r="CE938" i="2"/>
  <c r="CC938" i="2"/>
  <c r="CL940" i="2"/>
  <c r="CJ940" i="2"/>
  <c r="CH940" i="2"/>
  <c r="CF940" i="2"/>
  <c r="CD940" i="2"/>
  <c r="CB940" i="2"/>
  <c r="CM940" i="2"/>
  <c r="CK940" i="2"/>
  <c r="CI940" i="2"/>
  <c r="CG940" i="2"/>
  <c r="CE940" i="2"/>
  <c r="CC940" i="2"/>
  <c r="CL946" i="2"/>
  <c r="CJ946" i="2"/>
  <c r="CH946" i="2"/>
  <c r="CF946" i="2"/>
  <c r="CD946" i="2"/>
  <c r="CB946" i="2"/>
  <c r="CM946" i="2"/>
  <c r="CK946" i="2"/>
  <c r="CI946" i="2"/>
  <c r="CG946" i="2"/>
  <c r="CE946" i="2"/>
  <c r="CC946" i="2"/>
  <c r="CL948" i="2"/>
  <c r="CJ948" i="2"/>
  <c r="CH948" i="2"/>
  <c r="CF948" i="2"/>
  <c r="CD948" i="2"/>
  <c r="CB948" i="2"/>
  <c r="CM948" i="2"/>
  <c r="CK948" i="2"/>
  <c r="CI948" i="2"/>
  <c r="CG948" i="2"/>
  <c r="CE948" i="2"/>
  <c r="CC948" i="2"/>
  <c r="CL954" i="2"/>
  <c r="CJ954" i="2"/>
  <c r="CH954" i="2"/>
  <c r="CF954" i="2"/>
  <c r="CD954" i="2"/>
  <c r="CB954" i="2"/>
  <c r="CM954" i="2"/>
  <c r="CK954" i="2"/>
  <c r="CI954" i="2"/>
  <c r="CG954" i="2"/>
  <c r="CE954" i="2"/>
  <c r="CC954" i="2"/>
  <c r="CL956" i="2"/>
  <c r="CJ956" i="2"/>
  <c r="CH956" i="2"/>
  <c r="CF956" i="2"/>
  <c r="CD956" i="2"/>
  <c r="CB956" i="2"/>
  <c r="CM956" i="2"/>
  <c r="CK956" i="2"/>
  <c r="CI956" i="2"/>
  <c r="CG956" i="2"/>
  <c r="CE956" i="2"/>
  <c r="CC956" i="2"/>
  <c r="CL960" i="2"/>
  <c r="CJ960" i="2"/>
  <c r="CH960" i="2"/>
  <c r="CF960" i="2"/>
  <c r="CD960" i="2"/>
  <c r="CB960" i="2"/>
  <c r="CM960" i="2"/>
  <c r="CK960" i="2"/>
  <c r="CI960" i="2"/>
  <c r="CG960" i="2"/>
  <c r="CE960" i="2"/>
  <c r="CC960" i="2"/>
  <c r="CL962" i="2"/>
  <c r="CJ962" i="2"/>
  <c r="CH962" i="2"/>
  <c r="CF962" i="2"/>
  <c r="CD962" i="2"/>
  <c r="CB962" i="2"/>
  <c r="CM962" i="2"/>
  <c r="CK962" i="2"/>
  <c r="CI962" i="2"/>
  <c r="CG962" i="2"/>
  <c r="CE962" i="2"/>
  <c r="CC962" i="2"/>
  <c r="CL966" i="2"/>
  <c r="CJ966" i="2"/>
  <c r="CH966" i="2"/>
  <c r="CF966" i="2"/>
  <c r="CD966" i="2"/>
  <c r="CB966" i="2"/>
  <c r="CM966" i="2"/>
  <c r="CK966" i="2"/>
  <c r="CI966" i="2"/>
  <c r="CG966" i="2"/>
  <c r="CE966" i="2"/>
  <c r="CC966" i="2"/>
  <c r="CL970" i="2"/>
  <c r="CJ970" i="2"/>
  <c r="CH970" i="2"/>
  <c r="CF970" i="2"/>
  <c r="CD970" i="2"/>
  <c r="CB970" i="2"/>
  <c r="CM970" i="2"/>
  <c r="CK970" i="2"/>
  <c r="CI970" i="2"/>
  <c r="CG970" i="2"/>
  <c r="CE970" i="2"/>
  <c r="CC970" i="2"/>
  <c r="CM477" i="2"/>
  <c r="CK477" i="2"/>
  <c r="CI477" i="2"/>
  <c r="CG477" i="2"/>
  <c r="CE477" i="2"/>
  <c r="CC477" i="2"/>
  <c r="CL477" i="2"/>
  <c r="CJ477" i="2"/>
  <c r="CH477" i="2"/>
  <c r="CF477" i="2"/>
  <c r="CD477" i="2"/>
  <c r="CB477" i="2"/>
  <c r="CM497" i="2"/>
  <c r="CK497" i="2"/>
  <c r="CI497" i="2"/>
  <c r="CG497" i="2"/>
  <c r="CE497" i="2"/>
  <c r="CC497" i="2"/>
  <c r="CL497" i="2"/>
  <c r="CJ497" i="2"/>
  <c r="CH497" i="2"/>
  <c r="CF497" i="2"/>
  <c r="CD497" i="2"/>
  <c r="CB497" i="2"/>
  <c r="CM523" i="2"/>
  <c r="CK523" i="2"/>
  <c r="CI523" i="2"/>
  <c r="CG523" i="2"/>
  <c r="CE523" i="2"/>
  <c r="CC523" i="2"/>
  <c r="CL523" i="2"/>
  <c r="CJ523" i="2"/>
  <c r="CH523" i="2"/>
  <c r="CF523" i="2"/>
  <c r="CD523" i="2"/>
  <c r="CB523" i="2"/>
  <c r="CL537" i="2"/>
  <c r="CJ537" i="2"/>
  <c r="CM537" i="2"/>
  <c r="CI537" i="2"/>
  <c r="CG537" i="2"/>
  <c r="CE537" i="2"/>
  <c r="CC537" i="2"/>
  <c r="CK537" i="2"/>
  <c r="CH537" i="2"/>
  <c r="CF537" i="2"/>
  <c r="CD537" i="2"/>
  <c r="CB537" i="2"/>
  <c r="CL551" i="2"/>
  <c r="CJ551" i="2"/>
  <c r="CH551" i="2"/>
  <c r="CF551" i="2"/>
  <c r="CD551" i="2"/>
  <c r="CB551" i="2"/>
  <c r="CM551" i="2"/>
  <c r="CI551" i="2"/>
  <c r="CE551" i="2"/>
  <c r="CK551" i="2"/>
  <c r="CG551" i="2"/>
  <c r="CC551" i="2"/>
  <c r="CM739" i="2"/>
  <c r="CK739" i="2"/>
  <c r="CI739" i="2"/>
  <c r="CG739" i="2"/>
  <c r="CE739" i="2"/>
  <c r="CC739" i="2"/>
  <c r="CL739" i="2"/>
  <c r="CJ739" i="2"/>
  <c r="CH739" i="2"/>
  <c r="CF739" i="2"/>
  <c r="CD739" i="2"/>
  <c r="CB739" i="2"/>
  <c r="CM741" i="2"/>
  <c r="CK741" i="2"/>
  <c r="CI741" i="2"/>
  <c r="CG741" i="2"/>
  <c r="CE741" i="2"/>
  <c r="CC741" i="2"/>
  <c r="CL741" i="2"/>
  <c r="CJ741" i="2"/>
  <c r="CH741" i="2"/>
  <c r="CF741" i="2"/>
  <c r="CD741" i="2"/>
  <c r="CB741" i="2"/>
  <c r="CM791" i="2"/>
  <c r="CK791" i="2"/>
  <c r="CI791" i="2"/>
  <c r="CG791" i="2"/>
  <c r="CE791" i="2"/>
  <c r="CC791" i="2"/>
  <c r="CL791" i="2"/>
  <c r="CJ791" i="2"/>
  <c r="CH791" i="2"/>
  <c r="CF791" i="2"/>
  <c r="CD791" i="2"/>
  <c r="CB791" i="2"/>
  <c r="CM793" i="2"/>
  <c r="CK793" i="2"/>
  <c r="CI793" i="2"/>
  <c r="CG793" i="2"/>
  <c r="CE793" i="2"/>
  <c r="CC793" i="2"/>
  <c r="CL793" i="2"/>
  <c r="CJ793" i="2"/>
  <c r="CH793" i="2"/>
  <c r="CF793" i="2"/>
  <c r="CD793" i="2"/>
  <c r="CB793" i="2"/>
  <c r="CM803" i="2"/>
  <c r="CK803" i="2"/>
  <c r="CI803" i="2"/>
  <c r="CG803" i="2"/>
  <c r="CE803" i="2"/>
  <c r="CC803" i="2"/>
  <c r="CL803" i="2"/>
  <c r="CH803" i="2"/>
  <c r="CD803" i="2"/>
  <c r="CJ803" i="2"/>
  <c r="CF803" i="2"/>
  <c r="CB803" i="2"/>
  <c r="CM805" i="2"/>
  <c r="CK805" i="2"/>
  <c r="CI805" i="2"/>
  <c r="CG805" i="2"/>
  <c r="CE805" i="2"/>
  <c r="CC805" i="2"/>
  <c r="CL805" i="2"/>
  <c r="CH805" i="2"/>
  <c r="CD805" i="2"/>
  <c r="CJ805" i="2"/>
  <c r="CF805" i="2"/>
  <c r="CB805" i="2"/>
  <c r="CM807" i="2"/>
  <c r="CK807" i="2"/>
  <c r="CI807" i="2"/>
  <c r="CG807" i="2"/>
  <c r="CE807" i="2"/>
  <c r="CC807" i="2"/>
  <c r="CL807" i="2"/>
  <c r="CH807" i="2"/>
  <c r="CD807" i="2"/>
  <c r="CJ807" i="2"/>
  <c r="CF807" i="2"/>
  <c r="CB807" i="2"/>
  <c r="CM809" i="2"/>
  <c r="CK809" i="2"/>
  <c r="CI809" i="2"/>
  <c r="CG809" i="2"/>
  <c r="CE809" i="2"/>
  <c r="CC809" i="2"/>
  <c r="CL809" i="2"/>
  <c r="CH809" i="2"/>
  <c r="CD809" i="2"/>
  <c r="CJ809" i="2"/>
  <c r="CF809" i="2"/>
  <c r="CB809" i="2"/>
  <c r="CM811" i="2"/>
  <c r="CK811" i="2"/>
  <c r="CI811" i="2"/>
  <c r="CG811" i="2"/>
  <c r="CE811" i="2"/>
  <c r="CC811" i="2"/>
  <c r="CL811" i="2"/>
  <c r="CH811" i="2"/>
  <c r="CD811" i="2"/>
  <c r="CJ811" i="2"/>
  <c r="CF811" i="2"/>
  <c r="CB811" i="2"/>
  <c r="CM813" i="2"/>
  <c r="CK813" i="2"/>
  <c r="CI813" i="2"/>
  <c r="CG813" i="2"/>
  <c r="CE813" i="2"/>
  <c r="CC813" i="2"/>
  <c r="CL813" i="2"/>
  <c r="CH813" i="2"/>
  <c r="CD813" i="2"/>
  <c r="CJ813" i="2"/>
  <c r="CF813" i="2"/>
  <c r="CB813" i="2"/>
  <c r="CL819" i="2"/>
  <c r="CJ819" i="2"/>
  <c r="CH819" i="2"/>
  <c r="CF819" i="2"/>
  <c r="CD819" i="2"/>
  <c r="CB819" i="2"/>
  <c r="CM819" i="2"/>
  <c r="CK819" i="2"/>
  <c r="CI819" i="2"/>
  <c r="CG819" i="2"/>
  <c r="CE819" i="2"/>
  <c r="CC819" i="2"/>
  <c r="CL821" i="2"/>
  <c r="CJ821" i="2"/>
  <c r="CH821" i="2"/>
  <c r="CF821" i="2"/>
  <c r="CD821" i="2"/>
  <c r="CB821" i="2"/>
  <c r="CM821" i="2"/>
  <c r="CK821" i="2"/>
  <c r="CI821" i="2"/>
  <c r="CG821" i="2"/>
  <c r="CE821" i="2"/>
  <c r="CC821" i="2"/>
  <c r="CL823" i="2"/>
  <c r="CJ823" i="2"/>
  <c r="CH823" i="2"/>
  <c r="CF823" i="2"/>
  <c r="CD823" i="2"/>
  <c r="CB823" i="2"/>
  <c r="CM823" i="2"/>
  <c r="CK823" i="2"/>
  <c r="CI823" i="2"/>
  <c r="CG823" i="2"/>
  <c r="CE823" i="2"/>
  <c r="CC823" i="2"/>
  <c r="CL827" i="2"/>
  <c r="CJ827" i="2"/>
  <c r="CH827" i="2"/>
  <c r="CF827" i="2"/>
  <c r="CD827" i="2"/>
  <c r="CB827" i="2"/>
  <c r="CM827" i="2"/>
  <c r="CK827" i="2"/>
  <c r="CI827" i="2"/>
  <c r="CG827" i="2"/>
  <c r="CE827" i="2"/>
  <c r="CC827" i="2"/>
  <c r="CL829" i="2"/>
  <c r="CJ829" i="2"/>
  <c r="CH829" i="2"/>
  <c r="CF829" i="2"/>
  <c r="CD829" i="2"/>
  <c r="CB829" i="2"/>
  <c r="CM829" i="2"/>
  <c r="CK829" i="2"/>
  <c r="CI829" i="2"/>
  <c r="CG829" i="2"/>
  <c r="CE829" i="2"/>
  <c r="CC829" i="2"/>
  <c r="CL831" i="2"/>
  <c r="CJ831" i="2"/>
  <c r="CH831" i="2"/>
  <c r="CF831" i="2"/>
  <c r="CD831" i="2"/>
  <c r="CB831" i="2"/>
  <c r="CM831" i="2"/>
  <c r="CK831" i="2"/>
  <c r="CI831" i="2"/>
  <c r="CG831" i="2"/>
  <c r="CE831" i="2"/>
  <c r="CC831" i="2"/>
  <c r="CL839" i="2"/>
  <c r="CJ839" i="2"/>
  <c r="CH839" i="2"/>
  <c r="CF839" i="2"/>
  <c r="CD839" i="2"/>
  <c r="CB839" i="2"/>
  <c r="CM839" i="2"/>
  <c r="CK839" i="2"/>
  <c r="CI839" i="2"/>
  <c r="CG839" i="2"/>
  <c r="CE839" i="2"/>
  <c r="CC839" i="2"/>
  <c r="CL843" i="2"/>
  <c r="CJ843" i="2"/>
  <c r="CH843" i="2"/>
  <c r="CF843" i="2"/>
  <c r="CD843" i="2"/>
  <c r="CB843" i="2"/>
  <c r="CM843" i="2"/>
  <c r="CK843" i="2"/>
  <c r="CI843" i="2"/>
  <c r="CG843" i="2"/>
  <c r="CE843" i="2"/>
  <c r="CC843" i="2"/>
  <c r="CL849" i="2"/>
  <c r="CJ849" i="2"/>
  <c r="CH849" i="2"/>
  <c r="CF849" i="2"/>
  <c r="CD849" i="2"/>
  <c r="CB849" i="2"/>
  <c r="CM849" i="2"/>
  <c r="CK849" i="2"/>
  <c r="CI849" i="2"/>
  <c r="CG849" i="2"/>
  <c r="CE849" i="2"/>
  <c r="CC849" i="2"/>
  <c r="CL851" i="2"/>
  <c r="CJ851" i="2"/>
  <c r="CH851" i="2"/>
  <c r="CF851" i="2"/>
  <c r="CD851" i="2"/>
  <c r="CB851" i="2"/>
  <c r="CM851" i="2"/>
  <c r="CK851" i="2"/>
  <c r="CI851" i="2"/>
  <c r="CG851" i="2"/>
  <c r="CE851" i="2"/>
  <c r="CC851" i="2"/>
  <c r="CL853" i="2"/>
  <c r="CJ853" i="2"/>
  <c r="CH853" i="2"/>
  <c r="CF853" i="2"/>
  <c r="CD853" i="2"/>
  <c r="CB853" i="2"/>
  <c r="CM853" i="2"/>
  <c r="CK853" i="2"/>
  <c r="CI853" i="2"/>
  <c r="CG853" i="2"/>
  <c r="CE853" i="2"/>
  <c r="CC853" i="2"/>
  <c r="CL861" i="2"/>
  <c r="CJ861" i="2"/>
  <c r="CH861" i="2"/>
  <c r="CF861" i="2"/>
  <c r="CD861" i="2"/>
  <c r="CB861" i="2"/>
  <c r="CM861" i="2"/>
  <c r="CK861" i="2"/>
  <c r="CI861" i="2"/>
  <c r="CG861" i="2"/>
  <c r="CE861" i="2"/>
  <c r="CC861" i="2"/>
  <c r="CL863" i="2"/>
  <c r="CJ863" i="2"/>
  <c r="CH863" i="2"/>
  <c r="CF863" i="2"/>
  <c r="CD863" i="2"/>
  <c r="CB863" i="2"/>
  <c r="CM863" i="2"/>
  <c r="CK863" i="2"/>
  <c r="CI863" i="2"/>
  <c r="CG863" i="2"/>
  <c r="CE863" i="2"/>
  <c r="CC863" i="2"/>
  <c r="CL865" i="2"/>
  <c r="CJ865" i="2"/>
  <c r="CH865" i="2"/>
  <c r="CF865" i="2"/>
  <c r="CD865" i="2"/>
  <c r="CB865" i="2"/>
  <c r="CM865" i="2"/>
  <c r="CK865" i="2"/>
  <c r="CI865" i="2"/>
  <c r="CG865" i="2"/>
  <c r="CE865" i="2"/>
  <c r="CC865" i="2"/>
  <c r="CL867" i="2"/>
  <c r="CJ867" i="2"/>
  <c r="CH867" i="2"/>
  <c r="CF867" i="2"/>
  <c r="CD867" i="2"/>
  <c r="CB867" i="2"/>
  <c r="CM867" i="2"/>
  <c r="CK867" i="2"/>
  <c r="CI867" i="2"/>
  <c r="CG867" i="2"/>
  <c r="CE867" i="2"/>
  <c r="CC867" i="2"/>
  <c r="CM875" i="2"/>
  <c r="CK875" i="2"/>
  <c r="CI875" i="2"/>
  <c r="CG875" i="2"/>
  <c r="CE875" i="2"/>
  <c r="CC875" i="2"/>
  <c r="CJ875" i="2"/>
  <c r="CF875" i="2"/>
  <c r="CB875" i="2"/>
  <c r="CL875" i="2"/>
  <c r="CH875" i="2"/>
  <c r="CD875" i="2"/>
  <c r="CM877" i="2"/>
  <c r="CK877" i="2"/>
  <c r="CI877" i="2"/>
  <c r="CG877" i="2"/>
  <c r="CE877" i="2"/>
  <c r="CC877" i="2"/>
  <c r="CJ877" i="2"/>
  <c r="CF877" i="2"/>
  <c r="CB877" i="2"/>
  <c r="CL877" i="2"/>
  <c r="CH877" i="2"/>
  <c r="CD877" i="2"/>
  <c r="CM879" i="2"/>
  <c r="CK879" i="2"/>
  <c r="CI879" i="2"/>
  <c r="CG879" i="2"/>
  <c r="CE879" i="2"/>
  <c r="CC879" i="2"/>
  <c r="CJ879" i="2"/>
  <c r="CF879" i="2"/>
  <c r="CB879" i="2"/>
  <c r="CL879" i="2"/>
  <c r="CH879" i="2"/>
  <c r="CD879" i="2"/>
  <c r="CM881" i="2"/>
  <c r="CK881" i="2"/>
  <c r="CI881" i="2"/>
  <c r="CG881" i="2"/>
  <c r="CE881" i="2"/>
  <c r="CC881" i="2"/>
  <c r="CJ881" i="2"/>
  <c r="CF881" i="2"/>
  <c r="CB881" i="2"/>
  <c r="CL881" i="2"/>
  <c r="CH881" i="2"/>
  <c r="CD881" i="2"/>
  <c r="CM883" i="2"/>
  <c r="CK883" i="2"/>
  <c r="CI883" i="2"/>
  <c r="CG883" i="2"/>
  <c r="CE883" i="2"/>
  <c r="CC883" i="2"/>
  <c r="CJ883" i="2"/>
  <c r="CF883" i="2"/>
  <c r="CB883" i="2"/>
  <c r="CL883" i="2"/>
  <c r="CH883" i="2"/>
  <c r="CD883" i="2"/>
  <c r="CM885" i="2"/>
  <c r="CK885" i="2"/>
  <c r="CI885" i="2"/>
  <c r="CG885" i="2"/>
  <c r="CE885" i="2"/>
  <c r="CC885" i="2"/>
  <c r="CJ885" i="2"/>
  <c r="CF885" i="2"/>
  <c r="CB885" i="2"/>
  <c r="CL885" i="2"/>
  <c r="CH885" i="2"/>
  <c r="CD885" i="2"/>
  <c r="CL895" i="2"/>
  <c r="CJ895" i="2"/>
  <c r="CH895" i="2"/>
  <c r="CF895" i="2"/>
  <c r="CD895" i="2"/>
  <c r="CB895" i="2"/>
  <c r="CM895" i="2"/>
  <c r="CK895" i="2"/>
  <c r="CI895" i="2"/>
  <c r="CG895" i="2"/>
  <c r="CE895" i="2"/>
  <c r="CC895" i="2"/>
  <c r="CL903" i="2"/>
  <c r="CJ903" i="2"/>
  <c r="CH903" i="2"/>
  <c r="CF903" i="2"/>
  <c r="CD903" i="2"/>
  <c r="CB903" i="2"/>
  <c r="CM903" i="2"/>
  <c r="CK903" i="2"/>
  <c r="CI903" i="2"/>
  <c r="CG903" i="2"/>
  <c r="CE903" i="2"/>
  <c r="CC903" i="2"/>
  <c r="CL911" i="2"/>
  <c r="CJ911" i="2"/>
  <c r="CH911" i="2"/>
  <c r="CF911" i="2"/>
  <c r="CD911" i="2"/>
  <c r="CB911" i="2"/>
  <c r="CM911" i="2"/>
  <c r="CK911" i="2"/>
  <c r="CI911" i="2"/>
  <c r="CG911" i="2"/>
  <c r="CE911" i="2"/>
  <c r="CC911" i="2"/>
  <c r="CL913" i="2"/>
  <c r="CJ913" i="2"/>
  <c r="CH913" i="2"/>
  <c r="CF913" i="2"/>
  <c r="CD913" i="2"/>
  <c r="CB913" i="2"/>
  <c r="CM913" i="2"/>
  <c r="CK913" i="2"/>
  <c r="CI913" i="2"/>
  <c r="CG913" i="2"/>
  <c r="CE913" i="2"/>
  <c r="CC913" i="2"/>
  <c r="CL915" i="2"/>
  <c r="CJ915" i="2"/>
  <c r="CH915" i="2"/>
  <c r="CF915" i="2"/>
  <c r="CD915" i="2"/>
  <c r="CB915" i="2"/>
  <c r="CM915" i="2"/>
  <c r="CK915" i="2"/>
  <c r="CI915" i="2"/>
  <c r="CG915" i="2"/>
  <c r="CE915" i="2"/>
  <c r="CC915" i="2"/>
  <c r="CL919" i="2"/>
  <c r="CJ919" i="2"/>
  <c r="CH919" i="2"/>
  <c r="CF919" i="2"/>
  <c r="CD919" i="2"/>
  <c r="CB919" i="2"/>
  <c r="CM919" i="2"/>
  <c r="CK919" i="2"/>
  <c r="CI919" i="2"/>
  <c r="CG919" i="2"/>
  <c r="CE919" i="2"/>
  <c r="CC919" i="2"/>
  <c r="CL923" i="2"/>
  <c r="CJ923" i="2"/>
  <c r="CH923" i="2"/>
  <c r="CF923" i="2"/>
  <c r="CD923" i="2"/>
  <c r="CB923" i="2"/>
  <c r="CM923" i="2"/>
  <c r="CK923" i="2"/>
  <c r="CI923" i="2"/>
  <c r="CG923" i="2"/>
  <c r="CE923" i="2"/>
  <c r="CC923" i="2"/>
  <c r="CL925" i="2"/>
  <c r="CJ925" i="2"/>
  <c r="CH925" i="2"/>
  <c r="CF925" i="2"/>
  <c r="CD925" i="2"/>
  <c r="CB925" i="2"/>
  <c r="CM925" i="2"/>
  <c r="CK925" i="2"/>
  <c r="CI925" i="2"/>
  <c r="CG925" i="2"/>
  <c r="CE925" i="2"/>
  <c r="CC925" i="2"/>
  <c r="CM933" i="2"/>
  <c r="CK933" i="2"/>
  <c r="CI933" i="2"/>
  <c r="CG933" i="2"/>
  <c r="CE933" i="2"/>
  <c r="CC933" i="2"/>
  <c r="CJ933" i="2"/>
  <c r="CF933" i="2"/>
  <c r="CB933" i="2"/>
  <c r="CL933" i="2"/>
  <c r="CH933" i="2"/>
  <c r="CD933" i="2"/>
  <c r="CL935" i="2"/>
  <c r="CJ935" i="2"/>
  <c r="CH935" i="2"/>
  <c r="CF935" i="2"/>
  <c r="CM935" i="2"/>
  <c r="CK935" i="2"/>
  <c r="CI935" i="2"/>
  <c r="CG935" i="2"/>
  <c r="CE935" i="2"/>
  <c r="CC935" i="2"/>
  <c r="CB935" i="2"/>
  <c r="CD935" i="2"/>
  <c r="CL943" i="2"/>
  <c r="CJ943" i="2"/>
  <c r="CH943" i="2"/>
  <c r="CF943" i="2"/>
  <c r="CD943" i="2"/>
  <c r="CB943" i="2"/>
  <c r="CM943" i="2"/>
  <c r="CK943" i="2"/>
  <c r="CI943" i="2"/>
  <c r="CG943" i="2"/>
  <c r="CE943" i="2"/>
  <c r="CC943" i="2"/>
  <c r="CL945" i="2"/>
  <c r="CJ945" i="2"/>
  <c r="CH945" i="2"/>
  <c r="CF945" i="2"/>
  <c r="CD945" i="2"/>
  <c r="CB945" i="2"/>
  <c r="CM945" i="2"/>
  <c r="CK945" i="2"/>
  <c r="CI945" i="2"/>
  <c r="CG945" i="2"/>
  <c r="CE945" i="2"/>
  <c r="CC945" i="2"/>
  <c r="CL947" i="2"/>
  <c r="CJ947" i="2"/>
  <c r="CH947" i="2"/>
  <c r="CF947" i="2"/>
  <c r="CD947" i="2"/>
  <c r="CB947" i="2"/>
  <c r="CM947" i="2"/>
  <c r="CK947" i="2"/>
  <c r="CI947" i="2"/>
  <c r="CG947" i="2"/>
  <c r="CE947" i="2"/>
  <c r="CC947" i="2"/>
  <c r="CL951" i="2"/>
  <c r="CJ951" i="2"/>
  <c r="CH951" i="2"/>
  <c r="CF951" i="2"/>
  <c r="CD951" i="2"/>
  <c r="CB951" i="2"/>
  <c r="CM951" i="2"/>
  <c r="CK951" i="2"/>
  <c r="CI951" i="2"/>
  <c r="CG951" i="2"/>
  <c r="CE951" i="2"/>
  <c r="CC951" i="2"/>
  <c r="CL953" i="2"/>
  <c r="CJ953" i="2"/>
  <c r="CH953" i="2"/>
  <c r="CF953" i="2"/>
  <c r="CD953" i="2"/>
  <c r="CB953" i="2"/>
  <c r="CM953" i="2"/>
  <c r="CK953" i="2"/>
  <c r="CI953" i="2"/>
  <c r="CG953" i="2"/>
  <c r="CE953" i="2"/>
  <c r="CC953" i="2"/>
  <c r="CL955" i="2"/>
  <c r="CJ955" i="2"/>
  <c r="CH955" i="2"/>
  <c r="CF955" i="2"/>
  <c r="CD955" i="2"/>
  <c r="CB955" i="2"/>
  <c r="CM955" i="2"/>
  <c r="CK955" i="2"/>
  <c r="CI955" i="2"/>
  <c r="CG955" i="2"/>
  <c r="CE955" i="2"/>
  <c r="CC955" i="2"/>
  <c r="CL961" i="2"/>
  <c r="CJ961" i="2"/>
  <c r="CH961" i="2"/>
  <c r="CF961" i="2"/>
  <c r="CD961" i="2"/>
  <c r="CB961" i="2"/>
  <c r="CM961" i="2"/>
  <c r="CK961" i="2"/>
  <c r="CI961" i="2"/>
  <c r="CG961" i="2"/>
  <c r="CE961" i="2"/>
  <c r="CC961" i="2"/>
  <c r="CL965" i="2"/>
  <c r="CJ965" i="2"/>
  <c r="CH965" i="2"/>
  <c r="CF965" i="2"/>
  <c r="CD965" i="2"/>
  <c r="CB965" i="2"/>
  <c r="CM965" i="2"/>
  <c r="CK965" i="2"/>
  <c r="CI965" i="2"/>
  <c r="CG965" i="2"/>
  <c r="CE965" i="2"/>
  <c r="CC965" i="2"/>
  <c r="CL969" i="2"/>
  <c r="CJ969" i="2"/>
  <c r="CH969" i="2"/>
  <c r="CF969" i="2"/>
  <c r="CD969" i="2"/>
  <c r="CB969" i="2"/>
  <c r="CM969" i="2"/>
  <c r="CK969" i="2"/>
  <c r="CI969" i="2"/>
  <c r="CG969" i="2"/>
  <c r="CE969" i="2"/>
  <c r="CC969" i="2"/>
  <c r="CL240" i="2"/>
  <c r="CJ240" i="2"/>
  <c r="CH240" i="2"/>
  <c r="CF240" i="2"/>
  <c r="CD240" i="2"/>
  <c r="CB240" i="2"/>
  <c r="CM240" i="2"/>
  <c r="CK240" i="2"/>
  <c r="CI240" i="2"/>
  <c r="CG240" i="2"/>
  <c r="CE240" i="2"/>
  <c r="CC240" i="2"/>
  <c r="CL242" i="2"/>
  <c r="CJ242" i="2"/>
  <c r="CH242" i="2"/>
  <c r="CF242" i="2"/>
  <c r="CD242" i="2"/>
  <c r="CB242" i="2"/>
  <c r="CM242" i="2"/>
  <c r="CK242" i="2"/>
  <c r="CI242" i="2"/>
  <c r="CG242" i="2"/>
  <c r="CE242" i="2"/>
  <c r="CC242" i="2"/>
  <c r="CL243" i="2"/>
  <c r="CJ243" i="2"/>
  <c r="CH243" i="2"/>
  <c r="CF243" i="2"/>
  <c r="CD243" i="2"/>
  <c r="CB243" i="2"/>
  <c r="CM243" i="2"/>
  <c r="CK243" i="2"/>
  <c r="CI243" i="2"/>
  <c r="CG243" i="2"/>
  <c r="CE243" i="2"/>
  <c r="CC243" i="2"/>
  <c r="CL239" i="2"/>
  <c r="CJ239" i="2"/>
  <c r="CH239" i="2"/>
  <c r="CF239" i="2"/>
  <c r="CD239" i="2"/>
  <c r="CB239" i="2"/>
  <c r="CM239" i="2"/>
  <c r="CK239" i="2"/>
  <c r="CI239" i="2"/>
  <c r="CG239" i="2"/>
  <c r="CE239" i="2"/>
  <c r="CC239" i="2"/>
  <c r="CL241" i="2"/>
  <c r="CJ241" i="2"/>
  <c r="CH241" i="2"/>
  <c r="CF241" i="2"/>
  <c r="CD241" i="2"/>
  <c r="CB241" i="2"/>
  <c r="CM241" i="2"/>
  <c r="CK241" i="2"/>
  <c r="CI241" i="2"/>
  <c r="CG241" i="2"/>
  <c r="CE241" i="2"/>
  <c r="CC241" i="2"/>
  <c r="CL238" i="2"/>
  <c r="CJ238" i="2"/>
  <c r="CH238" i="2"/>
  <c r="CF238" i="2"/>
  <c r="CD238" i="2"/>
  <c r="CB238" i="2"/>
  <c r="CM238" i="2"/>
  <c r="CK238" i="2"/>
  <c r="CI238" i="2"/>
  <c r="CG238" i="2"/>
  <c r="CE238" i="2"/>
  <c r="CC238" i="2"/>
  <c r="CL237" i="2"/>
  <c r="CJ237" i="2"/>
  <c r="CH237" i="2"/>
  <c r="CF237" i="2"/>
  <c r="CD237" i="2"/>
  <c r="CB237" i="2"/>
  <c r="CM237" i="2"/>
  <c r="CK237" i="2"/>
  <c r="CI237" i="2"/>
  <c r="CG237" i="2"/>
  <c r="CE237" i="2"/>
  <c r="CC237" i="2"/>
  <c r="CL236" i="2"/>
  <c r="CJ236" i="2"/>
  <c r="CH236" i="2"/>
  <c r="CF236" i="2"/>
  <c r="CD236" i="2"/>
  <c r="CB236" i="2"/>
  <c r="CM236" i="2"/>
  <c r="CK236" i="2"/>
  <c r="CI236" i="2"/>
  <c r="CG236" i="2"/>
  <c r="CE236" i="2"/>
  <c r="CC236" i="2"/>
  <c r="CL235" i="2"/>
  <c r="CJ235" i="2"/>
  <c r="CH235" i="2"/>
  <c r="CF235" i="2"/>
  <c r="CD235" i="2"/>
  <c r="CB235" i="2"/>
  <c r="CM235" i="2"/>
  <c r="CK235" i="2"/>
  <c r="CI235" i="2"/>
  <c r="CG235" i="2"/>
  <c r="CE235" i="2"/>
  <c r="CC235" i="2"/>
  <c r="CL234" i="2"/>
  <c r="CJ234" i="2"/>
  <c r="CH234" i="2"/>
  <c r="CF234" i="2"/>
  <c r="CD234" i="2"/>
  <c r="CB234" i="2"/>
  <c r="CM234" i="2"/>
  <c r="CK234" i="2"/>
  <c r="CI234" i="2"/>
  <c r="CG234" i="2"/>
  <c r="CE234" i="2"/>
  <c r="CC234" i="2"/>
  <c r="CL233" i="2"/>
  <c r="CJ233" i="2"/>
  <c r="CH233" i="2"/>
  <c r="CF233" i="2"/>
  <c r="CD233" i="2"/>
  <c r="CB233" i="2"/>
  <c r="CM233" i="2"/>
  <c r="CK233" i="2"/>
  <c r="CI233" i="2"/>
  <c r="CG233" i="2"/>
  <c r="CE233" i="2"/>
  <c r="CC233" i="2"/>
  <c r="CL232" i="2"/>
  <c r="CJ232" i="2"/>
  <c r="CH232" i="2"/>
  <c r="CF232" i="2"/>
  <c r="CD232" i="2"/>
  <c r="CB232" i="2"/>
  <c r="CM232" i="2"/>
  <c r="CK232" i="2"/>
  <c r="CI232" i="2"/>
  <c r="CG232" i="2"/>
  <c r="CE232" i="2"/>
  <c r="CC232" i="2"/>
  <c r="CL231" i="2"/>
  <c r="CJ231" i="2"/>
  <c r="CH231" i="2"/>
  <c r="CF231" i="2"/>
  <c r="CD231" i="2"/>
  <c r="CB231" i="2"/>
  <c r="CM231" i="2"/>
  <c r="CK231" i="2"/>
  <c r="CI231" i="2"/>
  <c r="CG231" i="2"/>
  <c r="CE231" i="2"/>
  <c r="CC231" i="2"/>
  <c r="CL230" i="2"/>
  <c r="CJ230" i="2"/>
  <c r="CH230" i="2"/>
  <c r="CF230" i="2"/>
  <c r="CD230" i="2"/>
  <c r="CB230" i="2"/>
  <c r="CM230" i="2"/>
  <c r="CK230" i="2"/>
  <c r="CI230" i="2"/>
  <c r="CG230" i="2"/>
  <c r="CE230" i="2"/>
  <c r="CC230" i="2"/>
  <c r="CL229" i="2"/>
  <c r="CJ229" i="2"/>
  <c r="CH229" i="2"/>
  <c r="CF229" i="2"/>
  <c r="CD229" i="2"/>
  <c r="CB229" i="2"/>
  <c r="CM229" i="2"/>
  <c r="CK229" i="2"/>
  <c r="CI229" i="2"/>
  <c r="CG229" i="2"/>
  <c r="CE229" i="2"/>
  <c r="CC229" i="2"/>
  <c r="CL228" i="2"/>
  <c r="CJ228" i="2"/>
  <c r="CH228" i="2"/>
  <c r="CF228" i="2"/>
  <c r="CD228" i="2"/>
  <c r="CB228" i="2"/>
  <c r="CM228" i="2"/>
  <c r="CK228" i="2"/>
  <c r="CI228" i="2"/>
  <c r="CG228" i="2"/>
  <c r="CE228" i="2"/>
  <c r="CC228" i="2"/>
  <c r="CL227" i="2"/>
  <c r="CJ227" i="2"/>
  <c r="CH227" i="2"/>
  <c r="CF227" i="2"/>
  <c r="CD227" i="2"/>
  <c r="CB227" i="2"/>
  <c r="CM227" i="2"/>
  <c r="CK227" i="2"/>
  <c r="CI227" i="2"/>
  <c r="CG227" i="2"/>
  <c r="CE227" i="2"/>
  <c r="CC227" i="2"/>
  <c r="CL226" i="2"/>
  <c r="CJ226" i="2"/>
  <c r="CH226" i="2"/>
  <c r="CF226" i="2"/>
  <c r="CD226" i="2"/>
  <c r="CB226" i="2"/>
  <c r="CM226" i="2"/>
  <c r="CK226" i="2"/>
  <c r="CI226" i="2"/>
  <c r="CG226" i="2"/>
  <c r="CE226" i="2"/>
  <c r="CC226" i="2"/>
  <c r="CL225" i="2"/>
  <c r="CJ225" i="2"/>
  <c r="CH225" i="2"/>
  <c r="CF225" i="2"/>
  <c r="CD225" i="2"/>
  <c r="CB225" i="2"/>
  <c r="CM225" i="2"/>
  <c r="CK225" i="2"/>
  <c r="CI225" i="2"/>
  <c r="CG225" i="2"/>
  <c r="CE225" i="2"/>
  <c r="CC225" i="2"/>
  <c r="BY110" i="2"/>
  <c r="BG23" i="2"/>
  <c r="BY119" i="2"/>
  <c r="CW40" i="2"/>
  <c r="CX40" i="2"/>
  <c r="CX41" i="2"/>
  <c r="CW41" i="2"/>
  <c r="AM132" i="2"/>
  <c r="AM133" i="2" s="1"/>
  <c r="Q61" i="9"/>
  <c r="Q61" i="22"/>
  <c r="G61" i="19"/>
  <c r="Q61" i="19"/>
  <c r="V61" i="19"/>
  <c r="EA40" i="2"/>
  <c r="EA90" i="2" s="1"/>
  <c r="AB133" i="2" s="1"/>
  <c r="AM87" i="2"/>
  <c r="AM88" i="2" s="1"/>
  <c r="AM159" i="2"/>
  <c r="AM160" i="2" s="1"/>
  <c r="AM60" i="2"/>
  <c r="AM61" i="2" s="1"/>
  <c r="AM105" i="2"/>
  <c r="AM106" i="2" s="1"/>
  <c r="AX101" i="2"/>
  <c r="AE545" i="2"/>
  <c r="AE639" i="2"/>
  <c r="D61" i="21"/>
  <c r="V61" i="13"/>
  <c r="C61" i="13"/>
  <c r="AE765" i="2"/>
  <c r="AE781" i="2"/>
  <c r="AE303" i="2"/>
  <c r="AE831" i="2"/>
  <c r="AE829" i="2"/>
  <c r="BA101" i="2"/>
  <c r="AE548" i="2"/>
  <c r="BU56" i="2"/>
  <c r="AE318" i="2"/>
  <c r="AR69" i="2"/>
  <c r="AE646" i="2"/>
  <c r="AE650" i="2"/>
  <c r="AE663" i="2"/>
  <c r="AE669" i="2"/>
  <c r="AE702" i="2"/>
  <c r="AA61" i="21"/>
  <c r="V61" i="22"/>
  <c r="G61" i="22"/>
  <c r="C61" i="10"/>
  <c r="Q61" i="13"/>
  <c r="L61" i="13"/>
  <c r="Q61" i="17"/>
  <c r="L61" i="17"/>
  <c r="BD23" i="2"/>
  <c r="BB137" i="2"/>
  <c r="BJ137" i="2"/>
  <c r="AB146" i="2"/>
  <c r="AE243" i="2"/>
  <c r="AE284" i="2"/>
  <c r="BB56" i="2"/>
  <c r="AE425" i="2"/>
  <c r="AV56" i="2"/>
  <c r="BG56" i="2"/>
  <c r="BO56" i="2"/>
  <c r="BB83" i="2"/>
  <c r="AE317" i="2"/>
  <c r="AE432" i="2"/>
  <c r="AE800" i="2"/>
  <c r="AE816" i="2"/>
  <c r="AE844" i="2"/>
  <c r="AZ155" i="2"/>
  <c r="AE788" i="2"/>
  <c r="AE804" i="2"/>
  <c r="BN155" i="2"/>
  <c r="AE522" i="2"/>
  <c r="AE492" i="2"/>
  <c r="AE512" i="2"/>
  <c r="AE508" i="2"/>
  <c r="AE948" i="2"/>
  <c r="AE952" i="2"/>
  <c r="AE893" i="2"/>
  <c r="AR101" i="2"/>
  <c r="AE539" i="2"/>
  <c r="BB101" i="2"/>
  <c r="AE549" i="2"/>
  <c r="AQ92" i="2"/>
  <c r="AE488" i="2"/>
  <c r="K10" i="7"/>
  <c r="AM101" i="2"/>
  <c r="AE534" i="2"/>
  <c r="AE679" i="2"/>
  <c r="C61" i="9"/>
  <c r="G61" i="20"/>
  <c r="C61" i="21"/>
  <c r="AW101" i="2"/>
  <c r="AE544" i="2"/>
  <c r="AM40" i="2"/>
  <c r="AM41" i="2" s="1"/>
  <c r="AE590" i="2"/>
  <c r="AE644" i="2"/>
  <c r="AE690" i="2"/>
  <c r="V61" i="21"/>
  <c r="L61" i="22"/>
  <c r="C61" i="22"/>
  <c r="G61" i="13"/>
  <c r="G61" i="17"/>
  <c r="AE229" i="2"/>
  <c r="AE287" i="2"/>
  <c r="AE324" i="2"/>
  <c r="AE332" i="2"/>
  <c r="AE376" i="2"/>
  <c r="AE556" i="2"/>
  <c r="AE572" i="2"/>
  <c r="AE832" i="2"/>
  <c r="AE848" i="2"/>
  <c r="AE314" i="2"/>
  <c r="AE542" i="2"/>
  <c r="BC56" i="2"/>
  <c r="AE300" i="2"/>
  <c r="AF92" i="2"/>
  <c r="AE477" i="2"/>
  <c r="AF173" i="2"/>
  <c r="AE927" i="2"/>
  <c r="BF101" i="2"/>
  <c r="AE553" i="2"/>
  <c r="BS173" i="2"/>
  <c r="AE966" i="2"/>
  <c r="BD92" i="2"/>
  <c r="AE501" i="2"/>
  <c r="BL92" i="2"/>
  <c r="AE509" i="2"/>
  <c r="AL101" i="2"/>
  <c r="AE533" i="2"/>
  <c r="AV101" i="2"/>
  <c r="AE543" i="2"/>
  <c r="AP92" i="2"/>
  <c r="AE487" i="2"/>
  <c r="AX92" i="2"/>
  <c r="AE495" i="2"/>
  <c r="BV92" i="2"/>
  <c r="AE519" i="2"/>
  <c r="AF101" i="2"/>
  <c r="AE527" i="2"/>
  <c r="BK173" i="2"/>
  <c r="AE958" i="2"/>
  <c r="AO164" i="2"/>
  <c r="AE886" i="2"/>
  <c r="AW164" i="2"/>
  <c r="AE894" i="2"/>
  <c r="BE164" i="2"/>
  <c r="AE902" i="2"/>
  <c r="BM164" i="2"/>
  <c r="AE910" i="2"/>
  <c r="BU164" i="2"/>
  <c r="AE918" i="2"/>
  <c r="AE173" i="2"/>
  <c r="AE926" i="2"/>
  <c r="AM173" i="2"/>
  <c r="AE934" i="2"/>
  <c r="AU173" i="2"/>
  <c r="AE942" i="2"/>
  <c r="BC173" i="2"/>
  <c r="AE950" i="2"/>
  <c r="AC47" i="2"/>
  <c r="A11" i="9"/>
  <c r="H190" i="2"/>
  <c r="AR51" i="2"/>
  <c r="BE23" i="2"/>
  <c r="AX128" i="2"/>
  <c r="BB128" i="2"/>
  <c r="BF128" i="2"/>
  <c r="V61" i="11"/>
  <c r="Q61" i="11"/>
  <c r="AE295" i="2"/>
  <c r="BA56" i="2"/>
  <c r="AE298" i="2"/>
  <c r="L61" i="19"/>
  <c r="BC44" i="2"/>
  <c r="BF23" i="2"/>
  <c r="L61" i="20"/>
  <c r="D61" i="20"/>
  <c r="V61" i="20"/>
  <c r="H184" i="2"/>
  <c r="AE645" i="2"/>
  <c r="AE655" i="2"/>
  <c r="AE659" i="2"/>
  <c r="AE677" i="2"/>
  <c r="AE691" i="2"/>
  <c r="C61" i="20"/>
  <c r="V61" i="10"/>
  <c r="BE56" i="2"/>
  <c r="AE302" i="2"/>
  <c r="L61" i="10"/>
  <c r="AA61" i="10"/>
  <c r="AA65" i="2"/>
  <c r="AE322" i="2"/>
  <c r="AA61" i="9"/>
  <c r="G61" i="9"/>
  <c r="AB47" i="2"/>
  <c r="AE223" i="2"/>
  <c r="AE10" i="19" s="1"/>
  <c r="D61" i="9"/>
  <c r="V61" i="9"/>
  <c r="AA47" i="2"/>
  <c r="AR121" i="2"/>
  <c r="AR124" i="2" s="1"/>
  <c r="O9" i="7"/>
  <c r="AR166" i="2"/>
  <c r="AR169" i="2" s="1"/>
  <c r="O11" i="7"/>
  <c r="AR49" i="2"/>
  <c r="AR52" i="2" s="1"/>
  <c r="I7" i="7"/>
  <c r="AR58" i="2"/>
  <c r="AR61" i="2" s="1"/>
  <c r="K7" i="7"/>
  <c r="AR67" i="2"/>
  <c r="AR70" i="2" s="1"/>
  <c r="M7" i="7"/>
  <c r="AR157" i="2"/>
  <c r="AR160" i="2" s="1"/>
  <c r="M11" i="7"/>
  <c r="H7" i="7"/>
  <c r="J8" i="7"/>
  <c r="AR148" i="2"/>
  <c r="AR151" i="2" s="1"/>
  <c r="K11" i="7"/>
  <c r="AR94" i="2"/>
  <c r="AR97" i="2" s="1"/>
  <c r="I9" i="7"/>
  <c r="AR112" i="2"/>
  <c r="AR115" i="2" s="1"/>
  <c r="M9" i="7"/>
  <c r="AR130" i="2"/>
  <c r="AR133" i="2" s="1"/>
  <c r="G11" i="7"/>
  <c r="AR139" i="2"/>
  <c r="AR142" i="2" s="1"/>
  <c r="I11" i="7"/>
  <c r="BC62" i="2"/>
  <c r="AD4" i="11" s="1"/>
  <c r="AM58" i="2"/>
  <c r="AM59" i="2" s="1"/>
  <c r="L3" i="11"/>
  <c r="BH20" i="2"/>
  <c r="BH23" i="2" s="1"/>
  <c r="AB181" i="2"/>
  <c r="AR76" i="2"/>
  <c r="AR79" i="2" s="1"/>
  <c r="O7" i="7"/>
  <c r="AR85" i="2"/>
  <c r="AR88" i="2" s="1"/>
  <c r="G9" i="7"/>
  <c r="AM76" i="2"/>
  <c r="AM77" i="2" s="1"/>
  <c r="BC80" i="2"/>
  <c r="AD4" i="13" s="1"/>
  <c r="L3" i="13"/>
  <c r="AM85" i="2"/>
  <c r="AM86" i="2" s="1"/>
  <c r="BC89" i="2"/>
  <c r="AD4" i="14" s="1"/>
  <c r="L3" i="14"/>
  <c r="AM103" i="2"/>
  <c r="AM104" i="2" s="1"/>
  <c r="BC107" i="2"/>
  <c r="AD4" i="16" s="1"/>
  <c r="L3" i="16"/>
  <c r="BC125" i="2"/>
  <c r="AD4" i="18" s="1"/>
  <c r="DW102" i="2"/>
  <c r="C110" i="1" s="1"/>
  <c r="BC116" i="2"/>
  <c r="AD4" i="17" s="1"/>
  <c r="AM112" i="2"/>
  <c r="AM113" i="2" s="1"/>
  <c r="L3" i="17"/>
  <c r="BC134" i="2"/>
  <c r="AM130" i="2"/>
  <c r="AM131" i="2" s="1"/>
  <c r="L3" i="19"/>
  <c r="BC170" i="2"/>
  <c r="AD4" i="23" s="1"/>
  <c r="AM166" i="2"/>
  <c r="AM167" i="2" s="1"/>
  <c r="L3" i="23"/>
  <c r="AM139" i="2"/>
  <c r="AM140" i="2" s="1"/>
  <c r="BC143" i="2"/>
  <c r="AD4" i="20" s="1"/>
  <c r="L3" i="20"/>
  <c r="AM157" i="2"/>
  <c r="AM158" i="2" s="1"/>
  <c r="BC161" i="2"/>
  <c r="AD4" i="22" s="1"/>
  <c r="L3" i="22"/>
  <c r="BH128" i="2"/>
  <c r="AE705" i="2"/>
  <c r="BI128" i="2"/>
  <c r="AE706" i="2"/>
  <c r="BJ128" i="2"/>
  <c r="AE707" i="2"/>
  <c r="BK128" i="2"/>
  <c r="AE708" i="2"/>
  <c r="BL128" i="2"/>
  <c r="AE709" i="2"/>
  <c r="BM128" i="2"/>
  <c r="AE710" i="2"/>
  <c r="BN128" i="2"/>
  <c r="AE711" i="2"/>
  <c r="BO128" i="2"/>
  <c r="AE712" i="2"/>
  <c r="BP128" i="2"/>
  <c r="AE713" i="2"/>
  <c r="BQ128" i="2"/>
  <c r="AE714" i="2"/>
  <c r="BR128" i="2"/>
  <c r="AE715" i="2"/>
  <c r="BS128" i="2"/>
  <c r="AE716" i="2"/>
  <c r="BT128" i="2"/>
  <c r="AE717" i="2"/>
  <c r="BU128" i="2"/>
  <c r="AE718" i="2"/>
  <c r="BV128" i="2"/>
  <c r="AE719" i="2"/>
  <c r="BW128" i="2"/>
  <c r="AE720" i="2"/>
  <c r="BX128" i="2"/>
  <c r="AE721" i="2"/>
  <c r="AA137" i="2"/>
  <c r="AE722" i="2"/>
  <c r="AB137" i="2"/>
  <c r="AE723" i="2"/>
  <c r="AC137" i="2"/>
  <c r="AE724" i="2"/>
  <c r="AD137" i="2"/>
  <c r="AE725" i="2"/>
  <c r="AE137" i="2"/>
  <c r="AE726" i="2"/>
  <c r="AF137" i="2"/>
  <c r="AE727" i="2"/>
  <c r="AG137" i="2"/>
  <c r="AE728" i="2"/>
  <c r="AI137" i="2"/>
  <c r="AE730" i="2"/>
  <c r="AJ137" i="2"/>
  <c r="AE731" i="2"/>
  <c r="AK137" i="2"/>
  <c r="AE732" i="2"/>
  <c r="AL137" i="2"/>
  <c r="AE733" i="2"/>
  <c r="AM137" i="2"/>
  <c r="AE734" i="2"/>
  <c r="AN137" i="2"/>
  <c r="AE735" i="2"/>
  <c r="AO137" i="2"/>
  <c r="AE736" i="2"/>
  <c r="AP137" i="2"/>
  <c r="AE737" i="2"/>
  <c r="AQ137" i="2"/>
  <c r="AE738" i="2"/>
  <c r="AR137" i="2"/>
  <c r="AE739" i="2"/>
  <c r="AS137" i="2"/>
  <c r="AE740" i="2"/>
  <c r="AT137" i="2"/>
  <c r="AE741" i="2"/>
  <c r="AU137" i="2"/>
  <c r="AE742" i="2"/>
  <c r="AV137" i="2"/>
  <c r="AE743" i="2"/>
  <c r="AW137" i="2"/>
  <c r="AE744" i="2"/>
  <c r="AX137" i="2"/>
  <c r="AE745" i="2"/>
  <c r="DW103" i="2"/>
  <c r="DW101" i="2"/>
  <c r="BC53" i="2"/>
  <c r="AD4" i="10" s="1"/>
  <c r="AM49" i="2"/>
  <c r="AM50" i="2" s="1"/>
  <c r="L3" i="10"/>
  <c r="BC71" i="2"/>
  <c r="AD4" i="12" s="1"/>
  <c r="AM67" i="2"/>
  <c r="AM68" i="2" s="1"/>
  <c r="L3" i="12"/>
  <c r="AR103" i="2"/>
  <c r="AR106" i="2" s="1"/>
  <c r="K9" i="7"/>
  <c r="DW99" i="2"/>
  <c r="C72" i="1" s="1"/>
  <c r="DW100" i="2"/>
  <c r="C90" i="1" s="1"/>
  <c r="AM94" i="2"/>
  <c r="AM95" i="2" s="1"/>
  <c r="BC98" i="2"/>
  <c r="AD4" i="15" s="1"/>
  <c r="L3" i="15"/>
  <c r="AR150" i="2"/>
  <c r="BC150" i="2"/>
  <c r="AE12" i="22" l="1"/>
  <c r="EJ43" i="2"/>
  <c r="EI41" i="2"/>
  <c r="EH41" i="2"/>
  <c r="EH90" i="2" s="1"/>
  <c r="AB152" i="2" s="1"/>
  <c r="ED90" i="2"/>
  <c r="AB142" i="2" s="1"/>
  <c r="DS90" i="2"/>
  <c r="AB107" i="2" s="1"/>
  <c r="AE15" i="15"/>
  <c r="DO46" i="2"/>
  <c r="DO90" i="2" s="1"/>
  <c r="AB97" i="2" s="1"/>
  <c r="AE16" i="15"/>
  <c r="DP47" i="2"/>
  <c r="AE17" i="15"/>
  <c r="DP48" i="2"/>
  <c r="AE18" i="15"/>
  <c r="DQ49" i="2"/>
  <c r="DQ90" i="2" s="1"/>
  <c r="AB99" i="2" s="1"/>
  <c r="DB41" i="2"/>
  <c r="DA41" i="2"/>
  <c r="DA90" i="2" s="1"/>
  <c r="AB53" i="2" s="1"/>
  <c r="DB40" i="2"/>
  <c r="CZ40" i="2"/>
  <c r="CZ90" i="2" s="1"/>
  <c r="AB52" i="2" s="1"/>
  <c r="CY44" i="2"/>
  <c r="CW44" i="2"/>
  <c r="AE10" i="13"/>
  <c r="AE12" i="13"/>
  <c r="AE11" i="16"/>
  <c r="AE12" i="16"/>
  <c r="AE10" i="17"/>
  <c r="AE11" i="17"/>
  <c r="AE12" i="17"/>
  <c r="AE13" i="17"/>
  <c r="AE14" i="17"/>
  <c r="AE10" i="15"/>
  <c r="AE12" i="15"/>
  <c r="AE13" i="15"/>
  <c r="AE13" i="14"/>
  <c r="AE14" i="16"/>
  <c r="AE10" i="14"/>
  <c r="AE14" i="14"/>
  <c r="AE10" i="12"/>
  <c r="AE11" i="12"/>
  <c r="AE12" i="14"/>
  <c r="AE11" i="14"/>
  <c r="AE11" i="15"/>
  <c r="AE11" i="13"/>
  <c r="AE13" i="16"/>
  <c r="AB61" i="14"/>
  <c r="G10" i="7" s="1"/>
  <c r="AE924" i="2"/>
  <c r="AA173" i="2"/>
  <c r="A10" i="22"/>
  <c r="AB61" i="17"/>
  <c r="M10" i="7" s="1"/>
  <c r="AF155" i="2"/>
  <c r="A13" i="21"/>
  <c r="EG44" i="2" s="1"/>
  <c r="EG90" i="2" s="1"/>
  <c r="AB151" i="2" s="1"/>
  <c r="AE155" i="2"/>
  <c r="A14" i="20"/>
  <c r="EE45" i="2" s="1"/>
  <c r="EE90" i="2" s="1"/>
  <c r="AB143" i="2" s="1"/>
  <c r="AB61" i="13"/>
  <c r="O8" i="7" s="1"/>
  <c r="BY74" i="2"/>
  <c r="H196" i="2"/>
  <c r="AE222" i="2"/>
  <c r="AE9" i="14" s="1"/>
  <c r="H193" i="2"/>
  <c r="H205" i="2"/>
  <c r="AE272" i="2"/>
  <c r="AA56" i="2"/>
  <c r="AI65" i="2"/>
  <c r="H191" i="2"/>
  <c r="AF56" i="2"/>
  <c r="AF146" i="2"/>
  <c r="BY65" i="2"/>
  <c r="AE729" i="2"/>
  <c r="H195" i="2"/>
  <c r="H197" i="2"/>
  <c r="H199" i="2"/>
  <c r="H194" i="2"/>
  <c r="AH137" i="2"/>
  <c r="H206" i="2"/>
  <c r="H202" i="2"/>
  <c r="AE16" i="19"/>
  <c r="AB61" i="22"/>
  <c r="A17" i="23"/>
  <c r="AE873" i="2"/>
  <c r="AE10" i="22"/>
  <c r="AK173" i="2"/>
  <c r="BY173" i="2" s="1"/>
  <c r="AE10" i="23"/>
  <c r="AE9" i="19"/>
  <c r="H192" i="2"/>
  <c r="AE10" i="21"/>
  <c r="A15" i="23"/>
  <c r="AE928" i="2"/>
  <c r="AG173" i="2"/>
  <c r="AE18" i="23"/>
  <c r="AE13" i="23"/>
  <c r="L3" i="18"/>
  <c r="AE9" i="9"/>
  <c r="AE10" i="9"/>
  <c r="H200" i="2"/>
  <c r="H188" i="2"/>
  <c r="H203" i="2"/>
  <c r="H189" i="2"/>
  <c r="H198" i="2"/>
  <c r="H187" i="2"/>
  <c r="H201" i="2"/>
  <c r="H185" i="2"/>
  <c r="H207" i="2"/>
  <c r="H204" i="2"/>
  <c r="H186" i="2"/>
  <c r="CT40" i="2"/>
  <c r="CU40" i="2" s="1"/>
  <c r="BT226" i="2"/>
  <c r="BT227" i="2" s="1"/>
  <c r="BT228" i="2" s="1"/>
  <c r="A19" i="23"/>
  <c r="EO50" i="2" s="1"/>
  <c r="BH225" i="2"/>
  <c r="AE11" i="10"/>
  <c r="DB42" i="2"/>
  <c r="AE24" i="9"/>
  <c r="CY55" i="2"/>
  <c r="AE12" i="10"/>
  <c r="DB43" i="2"/>
  <c r="AE13" i="10"/>
  <c r="DB44" i="2"/>
  <c r="AE14" i="10"/>
  <c r="DB45" i="2"/>
  <c r="AE15" i="10"/>
  <c r="DB46" i="2"/>
  <c r="AE16" i="10"/>
  <c r="DB47" i="2"/>
  <c r="AE17" i="10"/>
  <c r="DB48" i="2"/>
  <c r="AE18" i="10"/>
  <c r="DB49" i="2"/>
  <c r="AE19" i="10"/>
  <c r="DB50" i="2"/>
  <c r="AE20" i="10"/>
  <c r="DB51" i="2"/>
  <c r="AE21" i="10"/>
  <c r="DB52" i="2"/>
  <c r="AE10" i="11"/>
  <c r="DC41" i="2"/>
  <c r="DC90" i="2" s="1"/>
  <c r="AB61" i="2" s="1"/>
  <c r="AE11" i="11"/>
  <c r="DE42" i="2"/>
  <c r="AE12" i="11"/>
  <c r="DE43" i="2"/>
  <c r="AE13" i="11"/>
  <c r="DE44" i="2"/>
  <c r="AE14" i="11"/>
  <c r="DE45" i="2"/>
  <c r="AE15" i="11"/>
  <c r="DE46" i="2"/>
  <c r="AE16" i="11"/>
  <c r="DE47" i="2"/>
  <c r="AE17" i="11"/>
  <c r="DE48" i="2"/>
  <c r="AE18" i="11"/>
  <c r="DE49" i="2"/>
  <c r="AE19" i="11"/>
  <c r="DE50" i="2"/>
  <c r="AE20" i="11"/>
  <c r="DE51" i="2"/>
  <c r="AE9" i="20"/>
  <c r="EF40" i="2"/>
  <c r="AE10" i="20"/>
  <c r="EF41" i="2"/>
  <c r="AE11" i="20"/>
  <c r="EF42" i="2"/>
  <c r="AE12" i="20"/>
  <c r="EF43" i="2"/>
  <c r="AE13" i="20"/>
  <c r="EF44" i="2"/>
  <c r="AE14" i="20"/>
  <c r="EF45" i="2"/>
  <c r="AE15" i="20"/>
  <c r="EF46" i="2"/>
  <c r="AE16" i="20"/>
  <c r="EF47" i="2"/>
  <c r="AE9" i="21"/>
  <c r="EI40" i="2"/>
  <c r="AE16" i="23"/>
  <c r="EO47" i="2"/>
  <c r="AE17" i="23"/>
  <c r="EO48" i="2"/>
  <c r="AE19" i="23"/>
  <c r="AE20" i="23"/>
  <c r="EO51" i="2"/>
  <c r="EC90" i="2"/>
  <c r="AB135" i="2" s="1"/>
  <c r="AE12" i="9"/>
  <c r="CY43" i="2"/>
  <c r="AE14" i="9"/>
  <c r="CY45" i="2"/>
  <c r="AE17" i="9"/>
  <c r="CY48" i="2"/>
  <c r="AE19" i="9"/>
  <c r="CY50" i="2"/>
  <c r="AE20" i="9"/>
  <c r="CY51" i="2"/>
  <c r="AE22" i="9"/>
  <c r="CY53" i="2"/>
  <c r="AE26" i="9"/>
  <c r="CY57" i="2"/>
  <c r="AE16" i="21"/>
  <c r="EI47" i="2"/>
  <c r="AE9" i="23"/>
  <c r="EO40" i="2"/>
  <c r="AE11" i="23"/>
  <c r="EO42" i="2"/>
  <c r="AE12" i="23"/>
  <c r="EO43" i="2"/>
  <c r="AB61" i="23"/>
  <c r="AE15" i="21"/>
  <c r="EI46" i="2"/>
  <c r="AE14" i="21"/>
  <c r="EI45" i="2"/>
  <c r="AE13" i="21"/>
  <c r="EI44" i="2"/>
  <c r="AE12" i="21"/>
  <c r="EI43" i="2"/>
  <c r="AE15" i="22"/>
  <c r="EL46" i="2"/>
  <c r="AE11" i="22"/>
  <c r="EL42" i="2"/>
  <c r="AE13" i="22"/>
  <c r="EL44" i="2"/>
  <c r="AE9" i="22"/>
  <c r="EL40" i="2"/>
  <c r="AB61" i="21"/>
  <c r="K12" i="7" s="1"/>
  <c r="AB61" i="20"/>
  <c r="I12" i="7" s="1"/>
  <c r="AE28" i="9"/>
  <c r="AE27" i="9"/>
  <c r="AE18" i="9"/>
  <c r="AE16" i="9"/>
  <c r="AE15" i="9"/>
  <c r="AE13" i="9"/>
  <c r="CI972" i="2"/>
  <c r="CK972" i="2"/>
  <c r="AE9" i="12"/>
  <c r="AE9" i="11"/>
  <c r="AE9" i="10"/>
  <c r="AE10" i="10"/>
  <c r="C112" i="1"/>
  <c r="C121" i="1"/>
  <c r="C67" i="1"/>
  <c r="AB61" i="11"/>
  <c r="K8" i="7" s="1"/>
  <c r="C91" i="1"/>
  <c r="C96" i="1"/>
  <c r="AB61" i="10"/>
  <c r="I8" i="7" s="1"/>
  <c r="C74" i="1"/>
  <c r="CD972" i="2"/>
  <c r="CL972" i="2"/>
  <c r="C92" i="1"/>
  <c r="BY164" i="2"/>
  <c r="CC972" i="2"/>
  <c r="CF972" i="2"/>
  <c r="BY83" i="2"/>
  <c r="BY146" i="2"/>
  <c r="CG972" i="2"/>
  <c r="CB972" i="2"/>
  <c r="CE972" i="2"/>
  <c r="CM972" i="2"/>
  <c r="CH972" i="2"/>
  <c r="AX227" i="2"/>
  <c r="AN227" i="2"/>
  <c r="AN228" i="2"/>
  <c r="CJ972" i="2"/>
  <c r="BT229" i="2"/>
  <c r="C114" i="1"/>
  <c r="C120" i="1"/>
  <c r="C113" i="1"/>
  <c r="C111" i="1"/>
  <c r="CY42" i="2"/>
  <c r="CW42" i="2"/>
  <c r="CW90" i="2" s="1"/>
  <c r="BY155" i="2"/>
  <c r="AL178" i="2"/>
  <c r="AE11" i="9"/>
  <c r="CX42" i="2"/>
  <c r="CX90" i="2" s="1"/>
  <c r="C75" i="1"/>
  <c r="AB61" i="19"/>
  <c r="G12" i="7" s="1"/>
  <c r="AR45" i="2"/>
  <c r="C115" i="1"/>
  <c r="C116" i="1"/>
  <c r="C117" i="1"/>
  <c r="C99" i="1"/>
  <c r="C95" i="1"/>
  <c r="BY47" i="2"/>
  <c r="AD4" i="19"/>
  <c r="AD4" i="9"/>
  <c r="BY101" i="2"/>
  <c r="BY56" i="2"/>
  <c r="BY92" i="2"/>
  <c r="C118" i="1"/>
  <c r="C119" i="1"/>
  <c r="C71" i="1"/>
  <c r="C70" i="1"/>
  <c r="C66" i="1"/>
  <c r="C77" i="1"/>
  <c r="C68" i="1"/>
  <c r="AB61" i="9"/>
  <c r="G8" i="7" s="1"/>
  <c r="C93" i="1"/>
  <c r="C94" i="1"/>
  <c r="C88" i="1"/>
  <c r="J7" i="7"/>
  <c r="L8" i="7"/>
  <c r="C69" i="1"/>
  <c r="C76" i="1"/>
  <c r="BY128" i="2"/>
  <c r="BC152" i="2"/>
  <c r="AD4" i="21" s="1"/>
  <c r="AM148" i="2"/>
  <c r="AM149" i="2" s="1"/>
  <c r="AL177" i="2" s="1"/>
  <c r="L3" i="21"/>
  <c r="CT94" i="2"/>
  <c r="AR99" i="2"/>
  <c r="CT67" i="2"/>
  <c r="AR72" i="2"/>
  <c r="CT139" i="2"/>
  <c r="AR144" i="2"/>
  <c r="CT130" i="2"/>
  <c r="AR135" i="2"/>
  <c r="CT103" i="2"/>
  <c r="AR108" i="2"/>
  <c r="CT76" i="2"/>
  <c r="AR81" i="2"/>
  <c r="C73" i="1"/>
  <c r="C97" i="1"/>
  <c r="C89" i="1"/>
  <c r="C98" i="1"/>
  <c r="BY137" i="2"/>
  <c r="CT49" i="2"/>
  <c r="AR54" i="2"/>
  <c r="CT157" i="2"/>
  <c r="AR162" i="2"/>
  <c r="CT166" i="2"/>
  <c r="AR171" i="2"/>
  <c r="CT112" i="2"/>
  <c r="AR117" i="2"/>
  <c r="CT121" i="2"/>
  <c r="AR126" i="2"/>
  <c r="AR90" i="2"/>
  <c r="CT85" i="2"/>
  <c r="CT58" i="2"/>
  <c r="AR63" i="2"/>
  <c r="EL41" i="2" l="1"/>
  <c r="EJ41" i="2"/>
  <c r="EJ90" i="2" s="1"/>
  <c r="AB160" i="2" s="1"/>
  <c r="DP90" i="2"/>
  <c r="AB98" i="2" s="1"/>
  <c r="AE9" i="15"/>
  <c r="AE9" i="16"/>
  <c r="AE9" i="13"/>
  <c r="AE9" i="17"/>
  <c r="EL90" i="2"/>
  <c r="AB162" i="2" s="1"/>
  <c r="Q218" i="2"/>
  <c r="I203" i="2" s="1"/>
  <c r="H208" i="2"/>
  <c r="T193" i="2" s="1"/>
  <c r="AG35" i="1"/>
  <c r="BZ90" i="2"/>
  <c r="BY90" i="2"/>
  <c r="BZ81" i="2"/>
  <c r="BY81" i="2"/>
  <c r="BZ108" i="2"/>
  <c r="BY108" i="2"/>
  <c r="BZ135" i="2"/>
  <c r="BY135" i="2"/>
  <c r="BZ144" i="2"/>
  <c r="BY144" i="2"/>
  <c r="BZ72" i="2"/>
  <c r="BY72" i="2"/>
  <c r="BZ99" i="2"/>
  <c r="BY99" i="2"/>
  <c r="BZ45" i="2"/>
  <c r="BY45" i="2"/>
  <c r="BZ63" i="2"/>
  <c r="BY63" i="2"/>
  <c r="BZ126" i="2"/>
  <c r="BY126" i="2"/>
  <c r="BZ117" i="2"/>
  <c r="BY117" i="2"/>
  <c r="BZ171" i="2"/>
  <c r="BY171" i="2"/>
  <c r="BZ162" i="2"/>
  <c r="BY162" i="2"/>
  <c r="BZ54" i="2"/>
  <c r="BY54" i="2"/>
  <c r="EI90" i="2"/>
  <c r="AB153" i="2" s="1"/>
  <c r="EO46" i="2"/>
  <c r="AE15" i="23"/>
  <c r="BH226" i="2"/>
  <c r="CY90" i="2"/>
  <c r="AB45" i="2" s="1"/>
  <c r="EO90" i="2"/>
  <c r="AB171" i="2" s="1"/>
  <c r="BH227" i="2"/>
  <c r="BT232" i="2"/>
  <c r="EF90" i="2"/>
  <c r="AB144" i="2" s="1"/>
  <c r="DE90" i="2"/>
  <c r="AB63" i="2" s="1"/>
  <c r="DB90" i="2"/>
  <c r="AB54" i="2" s="1"/>
  <c r="M12" i="7"/>
  <c r="O12" i="7"/>
  <c r="BT274" i="2"/>
  <c r="AX228" i="2"/>
  <c r="AN229" i="2"/>
  <c r="AN230" i="2" s="1"/>
  <c r="AB43" i="2"/>
  <c r="AB177" i="2" s="1"/>
  <c r="DD93" i="2"/>
  <c r="AD42" i="1" s="1"/>
  <c r="AB44" i="2"/>
  <c r="DD94" i="2"/>
  <c r="CU49" i="2"/>
  <c r="CU58" i="2" s="1"/>
  <c r="CU67" i="2" s="1"/>
  <c r="L7" i="7"/>
  <c r="N8" i="7"/>
  <c r="I201" i="2"/>
  <c r="CT148" i="2"/>
  <c r="AY23" i="2" s="1"/>
  <c r="AR153" i="2"/>
  <c r="AB178" i="2" l="1"/>
  <c r="U207" i="2"/>
  <c r="S203" i="2"/>
  <c r="S200" i="2"/>
  <c r="U194" i="2"/>
  <c r="S187" i="2"/>
  <c r="T191" i="2"/>
  <c r="T190" i="2"/>
  <c r="U203" i="2"/>
  <c r="U206" i="2"/>
  <c r="T202" i="2"/>
  <c r="U205" i="2"/>
  <c r="T192" i="2"/>
  <c r="T184" i="2"/>
  <c r="S193" i="2"/>
  <c r="S207" i="2"/>
  <c r="T195" i="2"/>
  <c r="T201" i="2"/>
  <c r="S184" i="2"/>
  <c r="N184" i="2" s="1"/>
  <c r="I198" i="2"/>
  <c r="I188" i="2"/>
  <c r="I199" i="2"/>
  <c r="T207" i="2"/>
  <c r="T198" i="2"/>
  <c r="S205" i="2"/>
  <c r="T200" i="2"/>
  <c r="U204" i="2"/>
  <c r="S198" i="2"/>
  <c r="T196" i="2"/>
  <c r="T206" i="2"/>
  <c r="U198" i="2"/>
  <c r="S189" i="2"/>
  <c r="U190" i="2"/>
  <c r="S199" i="2"/>
  <c r="S201" i="2"/>
  <c r="S192" i="2"/>
  <c r="U200" i="2"/>
  <c r="U191" i="2"/>
  <c r="S188" i="2"/>
  <c r="S194" i="2"/>
  <c r="U197" i="2"/>
  <c r="U193" i="2"/>
  <c r="T197" i="2"/>
  <c r="T187" i="2"/>
  <c r="T205" i="2"/>
  <c r="S204" i="2"/>
  <c r="T186" i="2"/>
  <c r="T199" i="2"/>
  <c r="U196" i="2"/>
  <c r="U195" i="2"/>
  <c r="S191" i="2"/>
  <c r="U187" i="2"/>
  <c r="S202" i="2"/>
  <c r="S185" i="2"/>
  <c r="N185" i="2" s="1"/>
  <c r="T188" i="2"/>
  <c r="T203" i="2"/>
  <c r="U188" i="2"/>
  <c r="U185" i="2"/>
  <c r="S197" i="2"/>
  <c r="S196" i="2"/>
  <c r="S190" i="2"/>
  <c r="U192" i="2"/>
  <c r="S206" i="2"/>
  <c r="S186" i="2"/>
  <c r="T185" i="2"/>
  <c r="T194" i="2"/>
  <c r="T204" i="2"/>
  <c r="S195" i="2"/>
  <c r="U199" i="2"/>
  <c r="T189" i="2"/>
  <c r="U201" i="2"/>
  <c r="U202" i="2"/>
  <c r="U186" i="2"/>
  <c r="U189" i="2"/>
  <c r="I187" i="2"/>
  <c r="I200" i="2"/>
  <c r="BH228" i="2"/>
  <c r="AY17" i="2"/>
  <c r="BB17" i="2" s="1"/>
  <c r="BZ153" i="2"/>
  <c r="BZ176" i="2" s="1"/>
  <c r="BZ178" i="2" s="1"/>
  <c r="BY153" i="2"/>
  <c r="BY176" i="2" s="1"/>
  <c r="BW36" i="2"/>
  <c r="EP90" i="2"/>
  <c r="DD95" i="2"/>
  <c r="AD48" i="1" s="1"/>
  <c r="BT235" i="2"/>
  <c r="BH230" i="2"/>
  <c r="BH231" i="2" s="1"/>
  <c r="AB179" i="2"/>
  <c r="I191" i="2"/>
  <c r="I206" i="2"/>
  <c r="I193" i="2"/>
  <c r="I192" i="2"/>
  <c r="I184" i="2"/>
  <c r="I195" i="2"/>
  <c r="I202" i="2"/>
  <c r="I189" i="2"/>
  <c r="I205" i="2"/>
  <c r="I204" i="2"/>
  <c r="I190" i="2"/>
  <c r="I207" i="2"/>
  <c r="AX230" i="2"/>
  <c r="AX229" i="2"/>
  <c r="I194" i="2"/>
  <c r="I185" i="2"/>
  <c r="I197" i="2"/>
  <c r="I196" i="2"/>
  <c r="I186" i="2"/>
  <c r="AN231" i="2"/>
  <c r="AN232" i="2" s="1"/>
  <c r="AD45" i="1"/>
  <c r="N186" i="2"/>
  <c r="N187" i="2" s="1"/>
  <c r="AY20" i="2"/>
  <c r="CU76" i="2"/>
  <c r="CU85" i="2" s="1"/>
  <c r="H31" i="1"/>
  <c r="H35" i="1"/>
  <c r="N7" i="7"/>
  <c r="P8" i="7"/>
  <c r="AY19" i="2"/>
  <c r="AY22" i="2"/>
  <c r="H33" i="1"/>
  <c r="AY21" i="2"/>
  <c r="H34" i="1"/>
  <c r="H32" i="1"/>
  <c r="DD96" i="2" l="1"/>
  <c r="DF97" i="2" s="1"/>
  <c r="BC17" i="2"/>
  <c r="BZ180" i="2"/>
  <c r="BZ182" i="2" s="1"/>
  <c r="BZ183" i="2" s="1"/>
  <c r="BT236" i="2"/>
  <c r="BH232" i="2"/>
  <c r="BH233" i="2" s="1"/>
  <c r="I208" i="2"/>
  <c r="U184" i="2" s="1"/>
  <c r="AX231" i="2"/>
  <c r="AX232" i="2" s="1"/>
  <c r="AX233" i="2" s="1"/>
  <c r="AN233" i="2"/>
  <c r="AN234" i="2" s="1"/>
  <c r="N188" i="2"/>
  <c r="N189" i="2" s="1"/>
  <c r="N190" i="2" s="1"/>
  <c r="N191" i="2" s="1"/>
  <c r="CU94" i="2"/>
  <c r="P7" i="7"/>
  <c r="E10" i="7"/>
  <c r="AY15" i="2"/>
  <c r="BT238" i="2" l="1"/>
  <c r="BA13" i="2"/>
  <c r="DG97" i="2"/>
  <c r="AC50" i="1"/>
  <c r="AG45" i="1" s="1"/>
  <c r="BY182" i="2"/>
  <c r="BY183" i="2" s="1"/>
  <c r="BT239" i="2"/>
  <c r="AX236" i="2"/>
  <c r="AX273" i="2" s="1"/>
  <c r="AX322" i="2" s="1"/>
  <c r="AX372" i="2" s="1"/>
  <c r="AX423" i="2" s="1"/>
  <c r="AX475" i="2" s="1"/>
  <c r="AX522" i="2" s="1"/>
  <c r="AX526" i="2" s="1"/>
  <c r="AX529" i="2" s="1"/>
  <c r="AX530" i="2" s="1"/>
  <c r="AX533" i="2" s="1"/>
  <c r="AX572" i="2" s="1"/>
  <c r="AX574" i="2" s="1"/>
  <c r="AX623" i="2" s="1"/>
  <c r="AX624" i="2" s="1"/>
  <c r="BH234" i="2"/>
  <c r="BH235" i="2" s="1"/>
  <c r="AN272" i="2"/>
  <c r="AN274" i="2" s="1"/>
  <c r="AN323" i="2" s="1"/>
  <c r="AN324" i="2" s="1"/>
  <c r="AN373" i="2" s="1"/>
  <c r="AN374" i="2" s="1"/>
  <c r="AN422" i="2" s="1"/>
  <c r="AN424" i="2" s="1"/>
  <c r="AN425" i="2" s="1"/>
  <c r="AN472" i="2" s="1"/>
  <c r="AN474" i="2" s="1"/>
  <c r="AN476" i="2" s="1"/>
  <c r="AN477" i="2" s="1"/>
  <c r="AN479" i="2" s="1"/>
  <c r="AN524" i="2" s="1"/>
  <c r="AN525" i="2" s="1"/>
  <c r="AN528" i="2" s="1"/>
  <c r="AN532" i="2" s="1"/>
  <c r="AN573" i="2" s="1"/>
  <c r="CU103" i="2"/>
  <c r="CU112" i="2" s="1"/>
  <c r="CU121" i="2" s="1"/>
  <c r="F10" i="7"/>
  <c r="E9" i="7"/>
  <c r="N192" i="2"/>
  <c r="A9" i="1"/>
  <c r="A29" i="1"/>
  <c r="AN575" i="2" l="1"/>
  <c r="AN576" i="2" s="1"/>
  <c r="L37" i="1"/>
  <c r="AG48" i="1"/>
  <c r="AG42" i="1"/>
  <c r="BH237" i="2"/>
  <c r="BH238" i="2" s="1"/>
  <c r="BH239" i="2" s="1"/>
  <c r="BT241" i="2"/>
  <c r="BT273" i="2" s="1"/>
  <c r="AX727" i="2"/>
  <c r="CU130" i="2"/>
  <c r="CU139" i="2" s="1"/>
  <c r="CU148" i="2" s="1"/>
  <c r="CU157" i="2" s="1"/>
  <c r="H10" i="7"/>
  <c r="F9" i="7"/>
  <c r="N193" i="2"/>
  <c r="AN577" i="2" l="1"/>
  <c r="AX773" i="2"/>
  <c r="BH240" i="2"/>
  <c r="BT275" i="2"/>
  <c r="BT276" i="2" s="1"/>
  <c r="BT279" i="2" s="1"/>
  <c r="BT281" i="2" s="1"/>
  <c r="BT283" i="2" s="1"/>
  <c r="BT284" i="2" s="1"/>
  <c r="CU166" i="2"/>
  <c r="H9" i="7"/>
  <c r="J10" i="7"/>
  <c r="N194" i="2"/>
  <c r="AN622" i="2" l="1"/>
  <c r="AX777" i="2"/>
  <c r="AX823" i="2" s="1"/>
  <c r="AX824" i="2" s="1"/>
  <c r="BT322" i="2"/>
  <c r="BH241" i="2"/>
  <c r="BH272" i="2" s="1"/>
  <c r="BH273" i="2" s="1"/>
  <c r="BH274" i="2" s="1"/>
  <c r="BH275" i="2" s="1"/>
  <c r="BH276" i="2" s="1"/>
  <c r="BH277" i="2" s="1"/>
  <c r="BH278" i="2" s="1"/>
  <c r="BH279" i="2" s="1"/>
  <c r="BH280" i="2" s="1"/>
  <c r="BH281" i="2" s="1"/>
  <c r="BH282" i="2" s="1"/>
  <c r="BH283" i="2" s="1"/>
  <c r="BH284" i="2" s="1"/>
  <c r="BH322" i="2" s="1"/>
  <c r="BH324" i="2" s="1"/>
  <c r="BH325" i="2" s="1"/>
  <c r="BH326" i="2" s="1"/>
  <c r="BH327" i="2" s="1"/>
  <c r="BH328" i="2" s="1"/>
  <c r="BH329" i="2" s="1"/>
  <c r="BH330" i="2" s="1"/>
  <c r="BH331" i="2" s="1"/>
  <c r="BH332" i="2" s="1"/>
  <c r="BH333" i="2" s="1"/>
  <c r="BT323" i="2"/>
  <c r="BT326" i="2" s="1"/>
  <c r="BT327" i="2" s="1"/>
  <c r="BT329" i="2" s="1"/>
  <c r="BT331" i="2" s="1"/>
  <c r="BT333" i="2" s="1"/>
  <c r="J9" i="7"/>
  <c r="L10" i="7"/>
  <c r="N195" i="2"/>
  <c r="BT723" i="2" l="1"/>
  <c r="BT424" i="2"/>
  <c r="BT425" i="2" s="1"/>
  <c r="BT474" i="2" s="1"/>
  <c r="BT527" i="2" s="1"/>
  <c r="BH722" i="2"/>
  <c r="BH723" i="2" s="1"/>
  <c r="BH724" i="2" s="1"/>
  <c r="BH725" i="2" s="1"/>
  <c r="BH726" i="2" s="1"/>
  <c r="BH728" i="2" s="1"/>
  <c r="BH729" i="2" s="1"/>
  <c r="BH730" i="2" s="1"/>
  <c r="BH731" i="2" s="1"/>
  <c r="BH732" i="2" s="1"/>
  <c r="BH772" i="2" s="1"/>
  <c r="BH773" i="2" s="1"/>
  <c r="BH473" i="2"/>
  <c r="BH478" i="2" s="1"/>
  <c r="BH523" i="2" s="1"/>
  <c r="BH527" i="2" s="1"/>
  <c r="BH531" i="2" s="1"/>
  <c r="AN625" i="2"/>
  <c r="AX874" i="2"/>
  <c r="AX877" i="2" s="1"/>
  <c r="AX923" i="2" s="1"/>
  <c r="AX924" i="2" s="1"/>
  <c r="BT724" i="2"/>
  <c r="BT726" i="2" s="1"/>
  <c r="BT727" i="2" s="1"/>
  <c r="BT729" i="2" s="1"/>
  <c r="BT732" i="2" s="1"/>
  <c r="BT779" i="2" s="1"/>
  <c r="BT823" i="2" s="1"/>
  <c r="BT826" i="2" s="1"/>
  <c r="BT828" i="2" s="1"/>
  <c r="BH829" i="2"/>
  <c r="BH872" i="2" s="1"/>
  <c r="BH873" i="2" s="1"/>
  <c r="BH874" i="2" s="1"/>
  <c r="BT829" i="2"/>
  <c r="BT873" i="2" s="1"/>
  <c r="L9" i="7"/>
  <c r="N10" i="7"/>
  <c r="N196" i="2"/>
  <c r="AN626" i="2" l="1"/>
  <c r="BH774" i="2"/>
  <c r="BH775" i="2" s="1"/>
  <c r="BH776" i="2" s="1"/>
  <c r="BH777" i="2" s="1"/>
  <c r="BH778" i="2" s="1"/>
  <c r="BH779" i="2" s="1"/>
  <c r="BH822" i="2" s="1"/>
  <c r="BH823" i="2" s="1"/>
  <c r="BH824" i="2" s="1"/>
  <c r="BH825" i="2" s="1"/>
  <c r="BH826" i="2" s="1"/>
  <c r="BH827" i="2" s="1"/>
  <c r="BH828" i="2" s="1"/>
  <c r="BT824" i="2"/>
  <c r="AX972" i="2"/>
  <c r="BH875" i="2"/>
  <c r="BT876" i="2"/>
  <c r="BT878" i="2" s="1"/>
  <c r="P10" i="7"/>
  <c r="N9" i="7"/>
  <c r="N197" i="2"/>
  <c r="AN627" i="2" l="1"/>
  <c r="AN772" i="2" s="1"/>
  <c r="AN775" i="2" s="1"/>
  <c r="AN776" i="2" s="1"/>
  <c r="BT922" i="2"/>
  <c r="BT924" i="2" s="1"/>
  <c r="BT925" i="2" s="1"/>
  <c r="BT927" i="2" s="1"/>
  <c r="BT928" i="2" s="1"/>
  <c r="BT930" i="2" s="1"/>
  <c r="BT932" i="2" s="1"/>
  <c r="BF435" i="2"/>
  <c r="BE791" i="2"/>
  <c r="BB907" i="2"/>
  <c r="BC473" i="2"/>
  <c r="BE867" i="2"/>
  <c r="BB453" i="2"/>
  <c r="BF622" i="2"/>
  <c r="BF850" i="2"/>
  <c r="BE463" i="2"/>
  <c r="BB427" i="2"/>
  <c r="BE963" i="2"/>
  <c r="BB733" i="2"/>
  <c r="BB873" i="2"/>
  <c r="BB549" i="2"/>
  <c r="BB759" i="2"/>
  <c r="BE573" i="2"/>
  <c r="BE839" i="2"/>
  <c r="BF818" i="2"/>
  <c r="BB730" i="2"/>
  <c r="BC427" i="2"/>
  <c r="BC925" i="2"/>
  <c r="BB871" i="2"/>
  <c r="BB843" i="2"/>
  <c r="BC641" i="2"/>
  <c r="BB517" i="2"/>
  <c r="BC355" i="2"/>
  <c r="BE809" i="2"/>
  <c r="BF394" i="2"/>
  <c r="BB869" i="2"/>
  <c r="BE557" i="2"/>
  <c r="BB947" i="2"/>
  <c r="BC912" i="2"/>
  <c r="BE843" i="2"/>
  <c r="BC829" i="2"/>
  <c r="BF459" i="2"/>
  <c r="BB755" i="2"/>
  <c r="BE527" i="2"/>
  <c r="BB373" i="2"/>
  <c r="BC665" i="2"/>
  <c r="BC933" i="2"/>
  <c r="BB879" i="2"/>
  <c r="BC691" i="2"/>
  <c r="BE801" i="2"/>
  <c r="BC659" i="2"/>
  <c r="BB915" i="2"/>
  <c r="BC808" i="2"/>
  <c r="BE905" i="2"/>
  <c r="BC733" i="2"/>
  <c r="BB704" i="2"/>
  <c r="BC781" i="2"/>
  <c r="BB712" i="2"/>
  <c r="BC869" i="2"/>
  <c r="BC824" i="2"/>
  <c r="BE658" i="2"/>
  <c r="BB885" i="2"/>
  <c r="BE885" i="2"/>
  <c r="BF555" i="2"/>
  <c r="BC609" i="2"/>
  <c r="BE714" i="2"/>
  <c r="BF876" i="2"/>
  <c r="BE775" i="2"/>
  <c r="BE861" i="2"/>
  <c r="BB477" i="2"/>
  <c r="BC633" i="2"/>
  <c r="BC887" i="2"/>
  <c r="BE779" i="2"/>
  <c r="BE865" i="2"/>
  <c r="BE722" i="2"/>
  <c r="BB747" i="2"/>
  <c r="BB899" i="2"/>
  <c r="BB963" i="2"/>
  <c r="BF669" i="2"/>
  <c r="BB751" i="2"/>
  <c r="BC734" i="2"/>
  <c r="BE405" i="2"/>
  <c r="BC776" i="2"/>
  <c r="BE749" i="2"/>
  <c r="BE863" i="2"/>
  <c r="BB680" i="2"/>
  <c r="BE965" i="2"/>
  <c r="BC813" i="2"/>
  <c r="BE855" i="2"/>
  <c r="BC718" i="2"/>
  <c r="BC898" i="2"/>
  <c r="BE949" i="2"/>
  <c r="BE879" i="2"/>
  <c r="BE887" i="2"/>
  <c r="BE578" i="2"/>
  <c r="BF662" i="2"/>
  <c r="BC752" i="2"/>
  <c r="BE759" i="2"/>
  <c r="BB927" i="2"/>
  <c r="BF928" i="2"/>
  <c r="BC441" i="2"/>
  <c r="BE805" i="2"/>
  <c r="BE941" i="2"/>
  <c r="BE825" i="2"/>
  <c r="BC738" i="2"/>
  <c r="BB736" i="2"/>
  <c r="BB859" i="2"/>
  <c r="BF890" i="2"/>
  <c r="BB867" i="2"/>
  <c r="BE413" i="2"/>
  <c r="BB839" i="2"/>
  <c r="BB943" i="2"/>
  <c r="BB937" i="2"/>
  <c r="BB847" i="2"/>
  <c r="BE943" i="2"/>
  <c r="BC896" i="2"/>
  <c r="BB501" i="2"/>
  <c r="BC675" i="2"/>
  <c r="BF275" i="2"/>
  <c r="BE431" i="2"/>
  <c r="BB771" i="2"/>
  <c r="BE785" i="2"/>
  <c r="BE495" i="2"/>
  <c r="BE771" i="2"/>
  <c r="BE799" i="2"/>
  <c r="BE813" i="2"/>
  <c r="BE961" i="2"/>
  <c r="BC712" i="2"/>
  <c r="BF443" i="2"/>
  <c r="BE586" i="2"/>
  <c r="BF651" i="2"/>
  <c r="BE797" i="2"/>
  <c r="BB637" i="2"/>
  <c r="BC944" i="2"/>
  <c r="BE881" i="2"/>
  <c r="BE789" i="2"/>
  <c r="BE389" i="2"/>
  <c r="BB863" i="2"/>
  <c r="BF812" i="2"/>
  <c r="BE740" i="2"/>
  <c r="BB925" i="2"/>
  <c r="BE738" i="2"/>
  <c r="BB263" i="2"/>
  <c r="BC726" i="2"/>
  <c r="BF810" i="2"/>
  <c r="BB791" i="2"/>
  <c r="BB779" i="2"/>
  <c r="BF303" i="2"/>
  <c r="BB672" i="2"/>
  <c r="BC416" i="2"/>
  <c r="BF762" i="2"/>
  <c r="BC722" i="2"/>
  <c r="BB819" i="2"/>
  <c r="BF248" i="2"/>
  <c r="BB698" i="2"/>
  <c r="BC773" i="2"/>
  <c r="BC730" i="2"/>
  <c r="BB823" i="2"/>
  <c r="BE330" i="2"/>
  <c r="BC797" i="2"/>
  <c r="BE831" i="2"/>
  <c r="BB931" i="2"/>
  <c r="BE594" i="2"/>
  <c r="BF922" i="2"/>
  <c r="BB921" i="2"/>
  <c r="BB719" i="2"/>
  <c r="BE803" i="2"/>
  <c r="BE823" i="2"/>
  <c r="BE753" i="2"/>
  <c r="BE793" i="2"/>
  <c r="BB795" i="2"/>
  <c r="BE706" i="2"/>
  <c r="BB408" i="2"/>
  <c r="BC872" i="2"/>
  <c r="BB903" i="2"/>
  <c r="BE827" i="2"/>
  <c r="BB909" i="2"/>
  <c r="BB677" i="2"/>
  <c r="BB965" i="2"/>
  <c r="BC904" i="2"/>
  <c r="BC601" i="2"/>
  <c r="BE927" i="2"/>
  <c r="BE923" i="2"/>
  <c r="BE959" i="2"/>
  <c r="BC756" i="2"/>
  <c r="BC823" i="2"/>
  <c r="BE899" i="2"/>
  <c r="BE708" i="2"/>
  <c r="BB949" i="2"/>
  <c r="BE939" i="2"/>
  <c r="BE745" i="2"/>
  <c r="BB744" i="2"/>
  <c r="BE781" i="2"/>
  <c r="BF241" i="2"/>
  <c r="BC816" i="2"/>
  <c r="BF882" i="2"/>
  <c r="BF238" i="2"/>
  <c r="BF908" i="2"/>
  <c r="BE967" i="2"/>
  <c r="BB897" i="2"/>
  <c r="BC643" i="2"/>
  <c r="BC928" i="2"/>
  <c r="BB605" i="2"/>
  <c r="BC702" i="2"/>
  <c r="BF716" i="2"/>
  <c r="BC759" i="2"/>
  <c r="BF940" i="2"/>
  <c r="BE875" i="2"/>
  <c r="BC505" i="2"/>
  <c r="BE925" i="2"/>
  <c r="BB905" i="2"/>
  <c r="BB661" i="2"/>
  <c r="BC657" i="2"/>
  <c r="BE913" i="2"/>
  <c r="BB664" i="2"/>
  <c r="BE644" i="2"/>
  <c r="BF721" i="2"/>
  <c r="BB565" i="2"/>
  <c r="BE873" i="2"/>
  <c r="BB971" i="2"/>
  <c r="BC373" i="2"/>
  <c r="BE614" i="2"/>
  <c r="BB929" i="2"/>
  <c r="BC901" i="2"/>
  <c r="BF754" i="2"/>
  <c r="BF469" i="2"/>
  <c r="BB802" i="2"/>
  <c r="BE849" i="2"/>
  <c r="BE821" i="2"/>
  <c r="BF700" i="2"/>
  <c r="BE947" i="2"/>
  <c r="BE971" i="2"/>
  <c r="BC957" i="2"/>
  <c r="BB935" i="2"/>
  <c r="BE895" i="2"/>
  <c r="BB807" i="2"/>
  <c r="BE841" i="2"/>
  <c r="BC840" i="2"/>
  <c r="BE755" i="2"/>
  <c r="BC909" i="2"/>
  <c r="BE562" i="2"/>
  <c r="BE682" i="2"/>
  <c r="BF491" i="2"/>
  <c r="BC967" i="2"/>
  <c r="BC741" i="2"/>
  <c r="BE857" i="2"/>
  <c r="BB701" i="2"/>
  <c r="BC513" i="2"/>
  <c r="BC791" i="2"/>
  <c r="BE829" i="2"/>
  <c r="BB725" i="2"/>
  <c r="BE747" i="2"/>
  <c r="BC537" i="2"/>
  <c r="BE853" i="2"/>
  <c r="BE676" i="2"/>
  <c r="BE777" i="2"/>
  <c r="BB783" i="2"/>
  <c r="BE602" i="2"/>
  <c r="BC834" i="2"/>
  <c r="BC930" i="2"/>
  <c r="BF709" i="2"/>
  <c r="BB429" i="2"/>
  <c r="BE630" i="2"/>
  <c r="BE787" i="2"/>
  <c r="BE690" i="2"/>
  <c r="BB735" i="2"/>
  <c r="BB739" i="2"/>
  <c r="BE599" i="2"/>
  <c r="BC713" i="2"/>
  <c r="BE436" i="2"/>
  <c r="BC962" i="2"/>
  <c r="BE807" i="2"/>
  <c r="BB887" i="2"/>
  <c r="BB669" i="2"/>
  <c r="BF743" i="2"/>
  <c r="BC695" i="2"/>
  <c r="BE811" i="2"/>
  <c r="BE889" i="2"/>
  <c r="BF737" i="2"/>
  <c r="BB811" i="2"/>
  <c r="BB923" i="2"/>
  <c r="BC569" i="2"/>
  <c r="BC866" i="2"/>
  <c r="BC936" i="2"/>
  <c r="BE909" i="2"/>
  <c r="BC784" i="2"/>
  <c r="BF523" i="2"/>
  <c r="BB961" i="2"/>
  <c r="BE773" i="2"/>
  <c r="BF680" i="2"/>
  <c r="BB803" i="2"/>
  <c r="BE610" i="2"/>
  <c r="BF330" i="2"/>
  <c r="BE903" i="2"/>
  <c r="BC839" i="2"/>
  <c r="BC617" i="2"/>
  <c r="BB655" i="2"/>
  <c r="BE817" i="2"/>
  <c r="BF584" i="2"/>
  <c r="BE891" i="2"/>
  <c r="BB895" i="2"/>
  <c r="BF844" i="2"/>
  <c r="BE955" i="2"/>
  <c r="BE783" i="2"/>
  <c r="BF577" i="2"/>
  <c r="BE517" i="2"/>
  <c r="BB818" i="2"/>
  <c r="BF789" i="2"/>
  <c r="BB230" i="2"/>
  <c r="BE504" i="2"/>
  <c r="BC267" i="2"/>
  <c r="BE691" i="2"/>
  <c r="BB445" i="2"/>
  <c r="BF675" i="2"/>
  <c r="BF630" i="2"/>
  <c r="BF780" i="2"/>
  <c r="BE937" i="2"/>
  <c r="BE945" i="2"/>
  <c r="BB815" i="2"/>
  <c r="BF705" i="2"/>
  <c r="BB236" i="2"/>
  <c r="BB682" i="2"/>
  <c r="BC861" i="2"/>
  <c r="BF619" i="2"/>
  <c r="BF590" i="2"/>
  <c r="BE869" i="2"/>
  <c r="BB881" i="2"/>
  <c r="BC893" i="2"/>
  <c r="BB969" i="2"/>
  <c r="BF616" i="2"/>
  <c r="BB775" i="2"/>
  <c r="BC481" i="2"/>
  <c r="BF654" i="2"/>
  <c r="BC449" i="2"/>
  <c r="BB767" i="2"/>
  <c r="BF866" i="2"/>
  <c r="BE859" i="2"/>
  <c r="BC882" i="2"/>
  <c r="BC260" i="2"/>
  <c r="BB627" i="2"/>
  <c r="BB382" i="2"/>
  <c r="BB654" i="2"/>
  <c r="BC843" i="2"/>
  <c r="BB882" i="2"/>
  <c r="BB425" i="2"/>
  <c r="BC594" i="2"/>
  <c r="BC305" i="2"/>
  <c r="BF473" i="2"/>
  <c r="BC907" i="2"/>
  <c r="BF448" i="2"/>
  <c r="BF334" i="2"/>
  <c r="BE263" i="2"/>
  <c r="BC959" i="2"/>
  <c r="BE580" i="2"/>
  <c r="BB888" i="2"/>
  <c r="BE751" i="2"/>
  <c r="BE650" i="2"/>
  <c r="BF731" i="2"/>
  <c r="BF938" i="2"/>
  <c r="BF614" i="2"/>
  <c r="BE312" i="2"/>
  <c r="BB941" i="2"/>
  <c r="BB945" i="2"/>
  <c r="BB461" i="2"/>
  <c r="BE969" i="2"/>
  <c r="BB402" i="2"/>
  <c r="BE549" i="2"/>
  <c r="BB285" i="2"/>
  <c r="BB326" i="2"/>
  <c r="BF513" i="2"/>
  <c r="BE837" i="2"/>
  <c r="BB787" i="2"/>
  <c r="BE767" i="2"/>
  <c r="BE917" i="2"/>
  <c r="BC871" i="2"/>
  <c r="BC577" i="2"/>
  <c r="BB794" i="2"/>
  <c r="BB951" i="2"/>
  <c r="BB917" i="2"/>
  <c r="BB693" i="2"/>
  <c r="BE815" i="2"/>
  <c r="BE935" i="2"/>
  <c r="BE933" i="2"/>
  <c r="BE543" i="2"/>
  <c r="BF598" i="2"/>
  <c r="BB893" i="2"/>
  <c r="BF637" i="2"/>
  <c r="BC742" i="2"/>
  <c r="BC802" i="2"/>
  <c r="BC855" i="2"/>
  <c r="BC707" i="2"/>
  <c r="BF794" i="2"/>
  <c r="BE845" i="2"/>
  <c r="BC585" i="2"/>
  <c r="BC627" i="2"/>
  <c r="BF685" i="2"/>
  <c r="BB946" i="2"/>
  <c r="BF588" i="2"/>
  <c r="BE765" i="2"/>
  <c r="BC545" i="2"/>
  <c r="BF858" i="2"/>
  <c r="BB855" i="2"/>
  <c r="BC968" i="2"/>
  <c r="BB955" i="2"/>
  <c r="BE622" i="2"/>
  <c r="BB953" i="2"/>
  <c r="BB799" i="2"/>
  <c r="BE883" i="2"/>
  <c r="BB883" i="2"/>
  <c r="BB509" i="2"/>
  <c r="BC489" i="2"/>
  <c r="BB875" i="2"/>
  <c r="BE915" i="2"/>
  <c r="BF643" i="2"/>
  <c r="BF571" i="2"/>
  <c r="BC395" i="2"/>
  <c r="BE440" i="2"/>
  <c r="BF728" i="2"/>
  <c r="BE701" i="2"/>
  <c r="BB835" i="2"/>
  <c r="BB911" i="2"/>
  <c r="BC716" i="2"/>
  <c r="BC952" i="2"/>
  <c r="BC757" i="2"/>
  <c r="BB891" i="2"/>
  <c r="BE763" i="2"/>
  <c r="BB967" i="2"/>
  <c r="BB541" i="2"/>
  <c r="BF826" i="2"/>
  <c r="BE897" i="2"/>
  <c r="BB827" i="2"/>
  <c r="BF954" i="2"/>
  <c r="BF449" i="2"/>
  <c r="BF553" i="2"/>
  <c r="BB754" i="2"/>
  <c r="BF959" i="2"/>
  <c r="BC905" i="2"/>
  <c r="BB930" i="2"/>
  <c r="BF433" i="2"/>
  <c r="BF900" i="2"/>
  <c r="BB919" i="2"/>
  <c r="BE911" i="2"/>
  <c r="BF796" i="2"/>
  <c r="BC837" i="2"/>
  <c r="BF732" i="2"/>
  <c r="BF368" i="2"/>
  <c r="BB718" i="2"/>
  <c r="BB423" i="2"/>
  <c r="BB595" i="2"/>
  <c r="BF604" i="2"/>
  <c r="BF800" i="2"/>
  <c r="BC971" i="2"/>
  <c r="BB850" i="2"/>
  <c r="BB626" i="2"/>
  <c r="BF512" i="2"/>
  <c r="BE286" i="2"/>
  <c r="BC678" i="2"/>
  <c r="BB502" i="2"/>
  <c r="BC420" i="2"/>
  <c r="BC531" i="2"/>
  <c r="BC406" i="2"/>
  <c r="BF489" i="2"/>
  <c r="BC822" i="2"/>
  <c r="BB866" i="2"/>
  <c r="BF576" i="2"/>
  <c r="BF811" i="2"/>
  <c r="BE418" i="2"/>
  <c r="BB703" i="2"/>
  <c r="BC715" i="2"/>
  <c r="BC955" i="2"/>
  <c r="BB275" i="2"/>
  <c r="BE675" i="2"/>
  <c r="BB781" i="2"/>
  <c r="BE392" i="2"/>
  <c r="BF339" i="2"/>
  <c r="BE484" i="2"/>
  <c r="BF468" i="2"/>
  <c r="BF396" i="2"/>
  <c r="BE223" i="2"/>
  <c r="BF831" i="2"/>
  <c r="BC636" i="2"/>
  <c r="BE643" i="2"/>
  <c r="BB458" i="2"/>
  <c r="BC444" i="2"/>
  <c r="BC364" i="2"/>
  <c r="BF411" i="2"/>
  <c r="BE565" i="2"/>
  <c r="BC573" i="2"/>
  <c r="BB386" i="2"/>
  <c r="BE258" i="2"/>
  <c r="BE485" i="2"/>
  <c r="BF668" i="2"/>
  <c r="BF864" i="2"/>
  <c r="BB770" i="2"/>
  <c r="BB898" i="2"/>
  <c r="BE548" i="2"/>
  <c r="BF532" i="2"/>
  <c r="BF258" i="2"/>
  <c r="BF706" i="2"/>
  <c r="BB522" i="2"/>
  <c r="BB321" i="2"/>
  <c r="BB344" i="2"/>
  <c r="BC347" i="2"/>
  <c r="BE303" i="2"/>
  <c r="BC302" i="2"/>
  <c r="BB561" i="2"/>
  <c r="BB838" i="2"/>
  <c r="BF891" i="2"/>
  <c r="BF283" i="2"/>
  <c r="BF707" i="2"/>
  <c r="BE230" i="2"/>
  <c r="BE332" i="2"/>
  <c r="BF445" i="2"/>
  <c r="BC806" i="2"/>
  <c r="BB483" i="2"/>
  <c r="BF317" i="2"/>
  <c r="BB726" i="2"/>
  <c r="BB291" i="2"/>
  <c r="BB401" i="2"/>
  <c r="BC311" i="2"/>
  <c r="BF939" i="2"/>
  <c r="BF767" i="2"/>
  <c r="BE563" i="2"/>
  <c r="BB578" i="2"/>
  <c r="BC550" i="2"/>
  <c r="BE376" i="2"/>
  <c r="BC282" i="2"/>
  <c r="BB284" i="2"/>
  <c r="BE802" i="2"/>
  <c r="BE295" i="2"/>
  <c r="BF517" i="2"/>
  <c r="BE347" i="2"/>
  <c r="BC365" i="2"/>
  <c r="BB757" i="2"/>
  <c r="BF320" i="2"/>
  <c r="BE429" i="2"/>
  <c r="BF673" i="2"/>
  <c r="BB774" i="2"/>
  <c r="BE542" i="2"/>
  <c r="BF250" i="2"/>
  <c r="BE901" i="2"/>
  <c r="BF695" i="2"/>
  <c r="BF914" i="2"/>
  <c r="BF683" i="2"/>
  <c r="BC805" i="2"/>
  <c r="BE851" i="2"/>
  <c r="BF340" i="2"/>
  <c r="BE566" i="2"/>
  <c r="BC725" i="2"/>
  <c r="BE871" i="2"/>
  <c r="BC880" i="2"/>
  <c r="BB648" i="2"/>
  <c r="BB933" i="2"/>
  <c r="BC754" i="2"/>
  <c r="BE957" i="2"/>
  <c r="BF627" i="2"/>
  <c r="BB485" i="2"/>
  <c r="BC595" i="2"/>
  <c r="BB352" i="2"/>
  <c r="BE833" i="2"/>
  <c r="BB939" i="2"/>
  <c r="BE931" i="2"/>
  <c r="BB831" i="2"/>
  <c r="BC765" i="2"/>
  <c r="BF786" i="2"/>
  <c r="BC951" i="2"/>
  <c r="BE224" i="2"/>
  <c r="BC310" i="2"/>
  <c r="BC848" i="2"/>
  <c r="BB851" i="2"/>
  <c r="BF605" i="2"/>
  <c r="BE769" i="2"/>
  <c r="BB666" i="2"/>
  <c r="BB889" i="2"/>
  <c r="BF611" i="2"/>
  <c r="BE835" i="2"/>
  <c r="BB877" i="2"/>
  <c r="BC673" i="2"/>
  <c r="BF946" i="2"/>
  <c r="BE877" i="2"/>
  <c r="BB309" i="2"/>
  <c r="BE314" i="2"/>
  <c r="BE757" i="2"/>
  <c r="BF648" i="2"/>
  <c r="BE951" i="2"/>
  <c r="BB957" i="2"/>
  <c r="BC758" i="2"/>
  <c r="BE398" i="2"/>
  <c r="BB438" i="2"/>
  <c r="BE712" i="2"/>
  <c r="BE795" i="2"/>
  <c r="BE893" i="2"/>
  <c r="BB901" i="2"/>
  <c r="BB650" i="2"/>
  <c r="BE266" i="2"/>
  <c r="BF748" i="2"/>
  <c r="BC770" i="2"/>
  <c r="BE819" i="2"/>
  <c r="BC919" i="2"/>
  <c r="BE847" i="2"/>
  <c r="BE761" i="2"/>
  <c r="BB720" i="2"/>
  <c r="BB959" i="2"/>
  <c r="BF286" i="2"/>
  <c r="BC647" i="2"/>
  <c r="BB582" i="2"/>
  <c r="BC572" i="2"/>
  <c r="BB675" i="2"/>
  <c r="BC614" i="2"/>
  <c r="BB642" i="2"/>
  <c r="BE368" i="2"/>
  <c r="BE919" i="2"/>
  <c r="BE907" i="2"/>
  <c r="BE626" i="2"/>
  <c r="BE953" i="2"/>
  <c r="BF686" i="2"/>
  <c r="BF533" i="2"/>
  <c r="BC342" i="2"/>
  <c r="BE453" i="2"/>
  <c r="BE696" i="2"/>
  <c r="BF689" i="2"/>
  <c r="BC886" i="2"/>
  <c r="BB786" i="2"/>
  <c r="BB914" i="2"/>
  <c r="BE526" i="2"/>
  <c r="BE324" i="2"/>
  <c r="BF875" i="2"/>
  <c r="BE685" i="2"/>
  <c r="BC486" i="2"/>
  <c r="BE367" i="2"/>
  <c r="BF563" i="2"/>
  <c r="BE525" i="2"/>
  <c r="BF625" i="2"/>
  <c r="BC731" i="2"/>
  <c r="BB604" i="2"/>
  <c r="BC367" i="2"/>
  <c r="BE621" i="2"/>
  <c r="BF359" i="2"/>
  <c r="BF242" i="2"/>
  <c r="BF497" i="2"/>
  <c r="BB346" i="2"/>
  <c r="BE469" i="2"/>
  <c r="BB782" i="2"/>
  <c r="BF261" i="2"/>
  <c r="BB240" i="2"/>
  <c r="BE250" i="2"/>
  <c r="BF554" i="2"/>
  <c r="BB381" i="2"/>
  <c r="BF285" i="2"/>
  <c r="BF917" i="2"/>
  <c r="BF747" i="2"/>
  <c r="BE727" i="2"/>
  <c r="BB544" i="2"/>
  <c r="BC530" i="2"/>
  <c r="BB348" i="2"/>
  <c r="BF252" i="2"/>
  <c r="BF251" i="2"/>
  <c r="BE956" i="2"/>
  <c r="BC292" i="2"/>
  <c r="BF561" i="2"/>
  <c r="BE352" i="2"/>
  <c r="BC583" i="2"/>
  <c r="BC779" i="2"/>
  <c r="BC950" i="2"/>
  <c r="BB834" i="2"/>
  <c r="BB968" i="2"/>
  <c r="BE462" i="2"/>
  <c r="BB354" i="2"/>
  <c r="BF895" i="2"/>
  <c r="BE707" i="2"/>
  <c r="BC508" i="2"/>
  <c r="BE253" i="2"/>
  <c r="BC810" i="2"/>
  <c r="BE461" i="2"/>
  <c r="BB455" i="2"/>
  <c r="BE304" i="2"/>
  <c r="BF784" i="2"/>
  <c r="BE456" i="2"/>
  <c r="BC502" i="2"/>
  <c r="BF352" i="2"/>
  <c r="BB311" i="2"/>
  <c r="BE445" i="2"/>
  <c r="BB259" i="2"/>
  <c r="BB896" i="2"/>
  <c r="BF783" i="2"/>
  <c r="BF832" i="2"/>
  <c r="BB265" i="2"/>
  <c r="BB536" i="2"/>
  <c r="BF490" i="2"/>
  <c r="BC426" i="2"/>
  <c r="BB257" i="2"/>
  <c r="BF853" i="2"/>
  <c r="BC658" i="2"/>
  <c r="BE663" i="2"/>
  <c r="BB480" i="2"/>
  <c r="BC466" i="2"/>
  <c r="BF390" i="2"/>
  <c r="BE325" i="2"/>
  <c r="BB580" i="2"/>
  <c r="BF543" i="2"/>
  <c r="BB331" i="2"/>
  <c r="BE280" i="2"/>
  <c r="BF389" i="2"/>
  <c r="BF650" i="2"/>
  <c r="BE229" i="2"/>
  <c r="BB406" i="2"/>
  <c r="BE680" i="2"/>
  <c r="BC870" i="2"/>
  <c r="BB902" i="2"/>
  <c r="BF528" i="2"/>
  <c r="BF694" i="2"/>
  <c r="BB313" i="2"/>
  <c r="BF594" i="2"/>
  <c r="BF437" i="2"/>
  <c r="BF896" i="2"/>
  <c r="BF863" i="2"/>
  <c r="BF418" i="2"/>
  <c r="BF684" i="2"/>
  <c r="BF879" i="2"/>
  <c r="BC333" i="2"/>
  <c r="BE545" i="2"/>
  <c r="BF536" i="2"/>
  <c r="BB854" i="2"/>
  <c r="BE595" i="2"/>
  <c r="BF487" i="2"/>
  <c r="BB938" i="2"/>
  <c r="BF778" i="2"/>
  <c r="BB486" i="2"/>
  <c r="BC343" i="2"/>
  <c r="BF403" i="2"/>
  <c r="BC931" i="2"/>
  <c r="BB233" i="2"/>
  <c r="BE678" i="2"/>
  <c r="BE880" i="2"/>
  <c r="BC339" i="2"/>
  <c r="BF265" i="2"/>
  <c r="BB363" i="2"/>
  <c r="BF537" i="2"/>
  <c r="BB635" i="2"/>
  <c r="BC631" i="2"/>
  <c r="BC827" i="2"/>
  <c r="BC739" i="2"/>
  <c r="BB870" i="2"/>
  <c r="BB598" i="2"/>
  <c r="BF570" i="2"/>
  <c r="BC362" i="2"/>
  <c r="BF805" i="2"/>
  <c r="BE615" i="2"/>
  <c r="BE414" i="2"/>
  <c r="BE341" i="2"/>
  <c r="BC547" i="2"/>
  <c r="BB625" i="2"/>
  <c r="BB342" i="2"/>
  <c r="BB611" i="2"/>
  <c r="BC811" i="2"/>
  <c r="BB922" i="2"/>
  <c r="BB273" i="2"/>
  <c r="BB490" i="2"/>
  <c r="BF347" i="2"/>
  <c r="BC334" i="2"/>
  <c r="BB691" i="2"/>
  <c r="BB910" i="2"/>
  <c r="BE294" i="2"/>
  <c r="BB506" i="2"/>
  <c r="BF367" i="2"/>
  <c r="BF346" i="2"/>
  <c r="BF573" i="2"/>
  <c r="BF665" i="2"/>
  <c r="BE550" i="2"/>
  <c r="BF899" i="2"/>
  <c r="BC703" i="2"/>
  <c r="BB417" i="2"/>
  <c r="BC588" i="2"/>
  <c r="BB297" i="2"/>
  <c r="BC744" i="2"/>
  <c r="BF545" i="2"/>
  <c r="BB746" i="2"/>
  <c r="BC646" i="2"/>
  <c r="BF790" i="2"/>
  <c r="BC902" i="2"/>
  <c r="BC662" i="2"/>
  <c r="BF724" i="2"/>
  <c r="BB848" i="2"/>
  <c r="BF546" i="2"/>
  <c r="BB337" i="2"/>
  <c r="BF596" i="2"/>
  <c r="BC618" i="2"/>
  <c r="BC471" i="2"/>
  <c r="BF358" i="2"/>
  <c r="BE435" i="2"/>
  <c r="BC338" i="2"/>
  <c r="BC516" i="2"/>
  <c r="BB559" i="2"/>
  <c r="BC878" i="2"/>
  <c r="BE688" i="2"/>
  <c r="BB679" i="2"/>
  <c r="BC475" i="2"/>
  <c r="BE359" i="2"/>
  <c r="BC436" i="2"/>
  <c r="BE635" i="2"/>
  <c r="BF823" i="2"/>
  <c r="BC386" i="2"/>
  <c r="BE476" i="2"/>
  <c r="BB824" i="2"/>
  <c r="BC766" i="2"/>
  <c r="BF428" i="2"/>
  <c r="BF968" i="2"/>
  <c r="BB639" i="2"/>
  <c r="BC358" i="2"/>
  <c r="BE467" i="2"/>
  <c r="BB535" i="2"/>
  <c r="BE309" i="2"/>
  <c r="BE382" i="2"/>
  <c r="BE583" i="2"/>
  <c r="BF773" i="2"/>
  <c r="BC319" i="2"/>
  <c r="BF580" i="2"/>
  <c r="BB862" i="2"/>
  <c r="BF816" i="2"/>
  <c r="BB619" i="2"/>
  <c r="BB347" i="2"/>
  <c r="BB396" i="2"/>
  <c r="BE632" i="2"/>
  <c r="BF421" i="2"/>
  <c r="BB364" i="2"/>
  <c r="BB554" i="2"/>
  <c r="BF757" i="2"/>
  <c r="BF301" i="2"/>
  <c r="BF564" i="2"/>
  <c r="BB874" i="2"/>
  <c r="BC634" i="2"/>
  <c r="BB624" i="2"/>
  <c r="BB860" i="2"/>
  <c r="BB583" i="2"/>
  <c r="BE226" i="2"/>
  <c r="BC522" i="2"/>
  <c r="BF909" i="2"/>
  <c r="BB567" i="2"/>
  <c r="BF791" i="2"/>
  <c r="BC798" i="2"/>
  <c r="BC276" i="2"/>
  <c r="BE322" i="2"/>
  <c r="BC470" i="2"/>
  <c r="BF859" i="2"/>
  <c r="BE510" i="2"/>
  <c r="BF717" i="2"/>
  <c r="BF381" i="2"/>
  <c r="BB707" i="2"/>
  <c r="BC476" i="2"/>
  <c r="BE532" i="2"/>
  <c r="BF254" i="2"/>
  <c r="BB603" i="2"/>
  <c r="BE319" i="2"/>
  <c r="BB470" i="2"/>
  <c r="BB493" i="2"/>
  <c r="BC963" i="2"/>
  <c r="BC443" i="2"/>
  <c r="BE561" i="2"/>
  <c r="BC374" i="2"/>
  <c r="BE493" i="2"/>
  <c r="BF739" i="2"/>
  <c r="BB806" i="2"/>
  <c r="BE500" i="2"/>
  <c r="BC701" i="2"/>
  <c r="BB432" i="2"/>
  <c r="BC259" i="2"/>
  <c r="BE241" i="2"/>
  <c r="BC615" i="2"/>
  <c r="BF500" i="2"/>
  <c r="BF406" i="2"/>
  <c r="BB418" i="2"/>
  <c r="BF516" i="2"/>
  <c r="BC428" i="2"/>
  <c r="BC422" i="2"/>
  <c r="BB768" i="2"/>
  <c r="BF609" i="2"/>
  <c r="BF955" i="2"/>
  <c r="BB272" i="2"/>
  <c r="BF636" i="2"/>
  <c r="BC377" i="2"/>
  <c r="BF496" i="2"/>
  <c r="BB394" i="2"/>
  <c r="BF734" i="2"/>
  <c r="BE364" i="2"/>
  <c r="BC499" i="2"/>
  <c r="BB440" i="2"/>
  <c r="BF903" i="2"/>
  <c r="BF681" i="2"/>
  <c r="BF854" i="2"/>
  <c r="BC353" i="2"/>
  <c r="BC628" i="2"/>
  <c r="BF460" i="2"/>
  <c r="BF936" i="2"/>
  <c r="BB628" i="2"/>
  <c r="BF525" i="2"/>
  <c r="BE786" i="2"/>
  <c r="BF287" i="2"/>
  <c r="BE575" i="2"/>
  <c r="BB407" i="2"/>
  <c r="BC723" i="2"/>
  <c r="BF529" i="2"/>
  <c r="BE844" i="2"/>
  <c r="BC266" i="2"/>
  <c r="BE739" i="2"/>
  <c r="BB391" i="2"/>
  <c r="BE681" i="2"/>
  <c r="BE715" i="2"/>
  <c r="BE908" i="2"/>
  <c r="BE719" i="2"/>
  <c r="BB760" i="2"/>
  <c r="BE497" i="2"/>
  <c r="BE225" i="2"/>
  <c r="BE302" i="2"/>
  <c r="BE477" i="2"/>
  <c r="BC683" i="2"/>
  <c r="BC229" i="2"/>
  <c r="BE653" i="2"/>
  <c r="BC410" i="2"/>
  <c r="BB810" i="2"/>
  <c r="BC747" i="2"/>
  <c r="BE501" i="2"/>
  <c r="BF384" i="2"/>
  <c r="BC751" i="2"/>
  <c r="BF386" i="2"/>
  <c r="BB244" i="2"/>
  <c r="BC482" i="2"/>
  <c r="BE679" i="2"/>
  <c r="BF869" i="2"/>
  <c r="BB319" i="2"/>
  <c r="BE520" i="2"/>
  <c r="BB790" i="2"/>
  <c r="BF696" i="2"/>
  <c r="BF813" i="2"/>
  <c r="BF372" i="2"/>
  <c r="BE464" i="2"/>
  <c r="BB832" i="2"/>
  <c r="BF776" i="2"/>
  <c r="BB715" i="2"/>
  <c r="BE481" i="2"/>
  <c r="BB378" i="2"/>
  <c r="BF244" i="2"/>
  <c r="BC961" i="2"/>
  <c r="BB292" i="2"/>
  <c r="BC313" i="2"/>
  <c r="BC578" i="2"/>
  <c r="BC598" i="2"/>
  <c r="BF965" i="2"/>
  <c r="BF432" i="2"/>
  <c r="BB630" i="2"/>
  <c r="BC966" i="2"/>
  <c r="BC599" i="2"/>
  <c r="BF505" i="2"/>
  <c r="BE279" i="2"/>
  <c r="BE764" i="2"/>
  <c r="BB260" i="2"/>
  <c r="BF295" i="2"/>
  <c r="BC562" i="2"/>
  <c r="BC582" i="2"/>
  <c r="BF949" i="2"/>
  <c r="BB413" i="2"/>
  <c r="BB614" i="2"/>
  <c r="BB762" i="2"/>
  <c r="BC854" i="2"/>
  <c r="BF657" i="2"/>
  <c r="BE664" i="2"/>
  <c r="BF565" i="2"/>
  <c r="BB390" i="2"/>
  <c r="BF302" i="2"/>
  <c r="BE282" i="2"/>
  <c r="BE824" i="2"/>
  <c r="BE612" i="2"/>
  <c r="BC246" i="2"/>
  <c r="BF427" i="2"/>
  <c r="BC274" i="2"/>
  <c r="BB369" i="2"/>
  <c r="BC546" i="2"/>
  <c r="BB566" i="2"/>
  <c r="BE743" i="2"/>
  <c r="BF763" i="2"/>
  <c r="BF933" i="2"/>
  <c r="BB303" i="2"/>
  <c r="BB397" i="2"/>
  <c r="BB826" i="2"/>
  <c r="BB956" i="2"/>
  <c r="BE472" i="2"/>
  <c r="BF458" i="2"/>
  <c r="BC383" i="2"/>
  <c r="BF232" i="2"/>
  <c r="BF821" i="2"/>
  <c r="BC626" i="2"/>
  <c r="BB518" i="2"/>
  <c r="BF638" i="2"/>
  <c r="BE516" i="2"/>
  <c r="BC331" i="2"/>
  <c r="BC492" i="2"/>
  <c r="BC862" i="2"/>
  <c r="BF332" i="2"/>
  <c r="BB643" i="2"/>
  <c r="BB926" i="2"/>
  <c r="BF274" i="2"/>
  <c r="BF333" i="2"/>
  <c r="BC825" i="2"/>
  <c r="BF228" i="2"/>
  <c r="BF453" i="2"/>
  <c r="BB723" i="2"/>
  <c r="BF912" i="2"/>
  <c r="BB934" i="2"/>
  <c r="BF442" i="2"/>
  <c r="BC610" i="2"/>
  <c r="BF326" i="2"/>
  <c r="BF926" i="2"/>
  <c r="BF521" i="2"/>
  <c r="BC714" i="2"/>
  <c r="BC668" i="2"/>
  <c r="BF687" i="2"/>
  <c r="BF880" i="2"/>
  <c r="BC684" i="2"/>
  <c r="BC629" i="2"/>
  <c r="BE672" i="2"/>
  <c r="BE356" i="2"/>
  <c r="BB620" i="2"/>
  <c r="BC566" i="2"/>
  <c r="BF270" i="2"/>
  <c r="BF480" i="2"/>
  <c r="BF441" i="2"/>
  <c r="BF398" i="2"/>
  <c r="BC851" i="2"/>
  <c r="BB708" i="2"/>
  <c r="BE808" i="2"/>
  <c r="BF466" i="2"/>
  <c r="BE265" i="2"/>
  <c r="BB780" i="2"/>
  <c r="BE441" i="2"/>
  <c r="BC295" i="2"/>
  <c r="BB450" i="2"/>
  <c r="BF237" i="2"/>
  <c r="BB954" i="2"/>
  <c r="BF963" i="2"/>
  <c r="BF633" i="2"/>
  <c r="BE247" i="2"/>
  <c r="BB252" i="2"/>
  <c r="BC556" i="2"/>
  <c r="BF943" i="2"/>
  <c r="BB610" i="2"/>
  <c r="BF620" i="2"/>
  <c r="BF249" i="2"/>
  <c r="BC238" i="2"/>
  <c r="BC540" i="2"/>
  <c r="BF927" i="2"/>
  <c r="BB594" i="2"/>
  <c r="BE307" i="2"/>
  <c r="BF792" i="2"/>
  <c r="BE237" i="2"/>
  <c r="BE372" i="2"/>
  <c r="BE444" i="2"/>
  <c r="BF868" i="2"/>
  <c r="BE669" i="2"/>
  <c r="BB798" i="2"/>
  <c r="BC363" i="2"/>
  <c r="BE399" i="2"/>
  <c r="BC454" i="2"/>
  <c r="BF843" i="2"/>
  <c r="BE494" i="2"/>
  <c r="BC918" i="2"/>
  <c r="BE728" i="2"/>
  <c r="BF457" i="2"/>
  <c r="BF233" i="2"/>
  <c r="BF671" i="2"/>
  <c r="BF355" i="2"/>
  <c r="BC412" i="2"/>
  <c r="BB496" i="2"/>
  <c r="BC674" i="2"/>
  <c r="BE278" i="2"/>
  <c r="BF506" i="2"/>
  <c r="BB918" i="2"/>
  <c r="BC891" i="2"/>
  <c r="BB702" i="2"/>
  <c r="BC717" i="2"/>
  <c r="BF450" i="2"/>
  <c r="BB964" i="2"/>
  <c r="BC947" i="2"/>
  <c r="BC623" i="2"/>
  <c r="BB623" i="2"/>
  <c r="BF509" i="2"/>
  <c r="BF336" i="2"/>
  <c r="BE397" i="2"/>
  <c r="BB439" i="2"/>
  <c r="BE331" i="2"/>
  <c r="BE402" i="2"/>
  <c r="BE605" i="2"/>
  <c r="BF795" i="2"/>
  <c r="BC346" i="2"/>
  <c r="BE446" i="2"/>
  <c r="BB846" i="2"/>
  <c r="BC795" i="2"/>
  <c r="BB587" i="2"/>
  <c r="BE320" i="2"/>
  <c r="BB557" i="2"/>
  <c r="BB515" i="2"/>
  <c r="BE315" i="2"/>
  <c r="BE386" i="2"/>
  <c r="BE589" i="2"/>
  <c r="BF779" i="2"/>
  <c r="BF324" i="2"/>
  <c r="BE430" i="2"/>
  <c r="BB858" i="2"/>
  <c r="BC939" i="2"/>
  <c r="BF768" i="2"/>
  <c r="BE564" i="2"/>
  <c r="BE533" i="2"/>
  <c r="BF481" i="2"/>
  <c r="BC411" i="2"/>
  <c r="BB238" i="2"/>
  <c r="BB711" i="2"/>
  <c r="BC769" i="2"/>
  <c r="BE375" i="2"/>
  <c r="BF325" i="2"/>
  <c r="BF234" i="2"/>
  <c r="BC385" i="2"/>
  <c r="BC460" i="2"/>
  <c r="BB474" i="2"/>
  <c r="BE659" i="2"/>
  <c r="BC652" i="2"/>
  <c r="BF847" i="2"/>
  <c r="BE251" i="2"/>
  <c r="BC418" i="2"/>
  <c r="BF484" i="2"/>
  <c r="BB890" i="2"/>
  <c r="BB563" i="2"/>
  <c r="BF544" i="2"/>
  <c r="BB367" i="2"/>
  <c r="BC272" i="2"/>
  <c r="BF907" i="2"/>
  <c r="BF726" i="2"/>
  <c r="BE717" i="2"/>
  <c r="BB534" i="2"/>
  <c r="BC518" i="2"/>
  <c r="BE334" i="2"/>
  <c r="BE296" i="2"/>
  <c r="BF399" i="2"/>
  <c r="BB255" i="2"/>
  <c r="BB716" i="2"/>
  <c r="BE914" i="2"/>
  <c r="BB553" i="2"/>
  <c r="BF281" i="2"/>
  <c r="BB374" i="2"/>
  <c r="BF549" i="2"/>
  <c r="BE648" i="2"/>
  <c r="BF641" i="2"/>
  <c r="BC838" i="2"/>
  <c r="BB750" i="2"/>
  <c r="BB878" i="2"/>
  <c r="BB588" i="2"/>
  <c r="BF560" i="2"/>
  <c r="BB385" i="2"/>
  <c r="BF293" i="2"/>
  <c r="BF923" i="2"/>
  <c r="BF751" i="2"/>
  <c r="BE733" i="2"/>
  <c r="BB550" i="2"/>
  <c r="BC534" i="2"/>
  <c r="BB356" i="2"/>
  <c r="BF260" i="2"/>
  <c r="BF415" i="2"/>
  <c r="BC226" i="2"/>
  <c r="BB657" i="2"/>
  <c r="BE858" i="2"/>
  <c r="BF424" i="2"/>
  <c r="BB269" i="2"/>
  <c r="BC379" i="2"/>
  <c r="BB410" i="2"/>
  <c r="BF541" i="2"/>
  <c r="BE513" i="2"/>
  <c r="BB651" i="2"/>
  <c r="BE736" i="2"/>
  <c r="BF644" i="2"/>
  <c r="BC819" i="2"/>
  <c r="BC727" i="2"/>
  <c r="BB864" i="2"/>
  <c r="BB606" i="2"/>
  <c r="BF578" i="2"/>
  <c r="BB405" i="2"/>
  <c r="BC314" i="2"/>
  <c r="BF941" i="2"/>
  <c r="BF771" i="2"/>
  <c r="BE744" i="2"/>
  <c r="BC763" i="2"/>
  <c r="BC934" i="2"/>
  <c r="BB822" i="2"/>
  <c r="BB952" i="2"/>
  <c r="BE478" i="2"/>
  <c r="BF464" i="2"/>
  <c r="BF388" i="2"/>
  <c r="BF240" i="2"/>
  <c r="BF827" i="2"/>
  <c r="BC630" i="2"/>
  <c r="BE637" i="2"/>
  <c r="BB454" i="2"/>
  <c r="BC438" i="2"/>
  <c r="BC356" i="2"/>
  <c r="BE363" i="2"/>
  <c r="BC299" i="2"/>
  <c r="BC467" i="2"/>
  <c r="BF846" i="2"/>
  <c r="BB400" i="2"/>
  <c r="BE274" i="2"/>
  <c r="BB310" i="2"/>
  <c r="BF501" i="2"/>
  <c r="BB577" i="2"/>
  <c r="BF593" i="2"/>
  <c r="BC790" i="2"/>
  <c r="BF960" i="2"/>
  <c r="BB842" i="2"/>
  <c r="BB636" i="2"/>
  <c r="BE452" i="2"/>
  <c r="BF436" i="2"/>
  <c r="BC354" i="2"/>
  <c r="BF971" i="2"/>
  <c r="BF799" i="2"/>
  <c r="BC604" i="2"/>
  <c r="BE611" i="2"/>
  <c r="BE423" i="2"/>
  <c r="BE408" i="2"/>
  <c r="BC321" i="2"/>
  <c r="BE335" i="2"/>
  <c r="BC247" i="2"/>
  <c r="BC571" i="2"/>
  <c r="BC940" i="2"/>
  <c r="BB301" i="2"/>
  <c r="BB253" i="2"/>
  <c r="BF416" i="2"/>
  <c r="BF485" i="2"/>
  <c r="BE541" i="2"/>
  <c r="BE574" i="2"/>
  <c r="BC774" i="2"/>
  <c r="BF944" i="2"/>
  <c r="BB830" i="2"/>
  <c r="BB962" i="2"/>
  <c r="BE468" i="2"/>
  <c r="BF452" i="2"/>
  <c r="BC375" i="2"/>
  <c r="BC227" i="2"/>
  <c r="BF815" i="2"/>
  <c r="BC620" i="2"/>
  <c r="BE627" i="2"/>
  <c r="BB442" i="2"/>
  <c r="BB428" i="2"/>
  <c r="BF342" i="2"/>
  <c r="BE351" i="2"/>
  <c r="BC279" i="2"/>
  <c r="BC507" i="2"/>
  <c r="BC884" i="2"/>
  <c r="BE519" i="2"/>
  <c r="BC223" i="2"/>
  <c r="BC315" i="2"/>
  <c r="BF461" i="2"/>
  <c r="BB569" i="2"/>
  <c r="BC591" i="2"/>
  <c r="BC883" i="2"/>
  <c r="BB912" i="2"/>
  <c r="BF514" i="2"/>
  <c r="BB289" i="2"/>
  <c r="BF701" i="2"/>
  <c r="BC894" i="2"/>
  <c r="BB792" i="2"/>
  <c r="BB920" i="2"/>
  <c r="BE518" i="2"/>
  <c r="BF504" i="2"/>
  <c r="BB314" i="2"/>
  <c r="BE275" i="2"/>
  <c r="BF867" i="2"/>
  <c r="BC670" i="2"/>
  <c r="BE677" i="2"/>
  <c r="BB494" i="2"/>
  <c r="BC478" i="2"/>
  <c r="BC409" i="2"/>
  <c r="BB239" i="2"/>
  <c r="BF349" i="2"/>
  <c r="BC408" i="2"/>
  <c r="BF679" i="2"/>
  <c r="BC938" i="2"/>
  <c r="BF475" i="2"/>
  <c r="BB646" i="2"/>
  <c r="BC639" i="2"/>
  <c r="BC835" i="2"/>
  <c r="BB748" i="2"/>
  <c r="BB924" i="2"/>
  <c r="BF269" i="2"/>
  <c r="BB530" i="2"/>
  <c r="BF397" i="2"/>
  <c r="BF510" i="2"/>
  <c r="BE623" i="2"/>
  <c r="BB556" i="2"/>
  <c r="BB948" i="2"/>
  <c r="BB456" i="2"/>
  <c r="BB395" i="2"/>
  <c r="BB312" i="2"/>
  <c r="BC543" i="2"/>
  <c r="BC560" i="2"/>
  <c r="BB278" i="2"/>
  <c r="BE321" i="2"/>
  <c r="BF785" i="2"/>
  <c r="BC651" i="2"/>
  <c r="BF889" i="2"/>
  <c r="BF526" i="2"/>
  <c r="BF910" i="2"/>
  <c r="BF407" i="2"/>
  <c r="BB345" i="2"/>
  <c r="BB542" i="2"/>
  <c r="BF742" i="2"/>
  <c r="BF282" i="2"/>
  <c r="BF552" i="2"/>
  <c r="BB884" i="2"/>
  <c r="BC846" i="2"/>
  <c r="BE656" i="2"/>
  <c r="BC826" i="2"/>
  <c r="BB333" i="2"/>
  <c r="BC245" i="2"/>
  <c r="BC468" i="2"/>
  <c r="BB482" i="2"/>
  <c r="BE667" i="2"/>
  <c r="BC660" i="2"/>
  <c r="BF937" i="2"/>
  <c r="BC423" i="2"/>
  <c r="BF574" i="2"/>
  <c r="BB645" i="2"/>
  <c r="BF658" i="2"/>
  <c r="BB256" i="2"/>
  <c r="BE311" i="2"/>
  <c r="BF292" i="2"/>
  <c r="BE384" i="2"/>
  <c r="BB448" i="2"/>
  <c r="BC348" i="2"/>
  <c r="BC291" i="2"/>
  <c r="BC868" i="2"/>
  <c r="BC239" i="2"/>
  <c r="BF465" i="2"/>
  <c r="BB734" i="2"/>
  <c r="BC923" i="2"/>
  <c r="BB942" i="2"/>
  <c r="BF474" i="2"/>
  <c r="BE228" i="2"/>
  <c r="BC642" i="2"/>
  <c r="BB464" i="2"/>
  <c r="BC369" i="2"/>
  <c r="BF311" i="2"/>
  <c r="BC812" i="2"/>
  <c r="BF892" i="2"/>
  <c r="BE336" i="2"/>
  <c r="BE449" i="2"/>
  <c r="BB694" i="2"/>
  <c r="BF723" i="2"/>
  <c r="BB800" i="2"/>
  <c r="BE508" i="2"/>
  <c r="BE297" i="2"/>
  <c r="BF855" i="2"/>
  <c r="BF652" i="2"/>
  <c r="BB758" i="2"/>
  <c r="BB575" i="2"/>
  <c r="BB375" i="2"/>
  <c r="BF911" i="2"/>
  <c r="BE723" i="2"/>
  <c r="BC524" i="2"/>
  <c r="BE242" i="2"/>
  <c r="BC241" i="2"/>
  <c r="BE900" i="2"/>
  <c r="BC326" i="2"/>
  <c r="BE437" i="2"/>
  <c r="BC679" i="2"/>
  <c r="BB778" i="2"/>
  <c r="BE536" i="2"/>
  <c r="BE340" i="2"/>
  <c r="BF885" i="2"/>
  <c r="BE695" i="2"/>
  <c r="BC498" i="2"/>
  <c r="BB267" i="2"/>
  <c r="BB299" i="2"/>
  <c r="BB825" i="2"/>
  <c r="BF304" i="2"/>
  <c r="BF569" i="2"/>
  <c r="BC663" i="2"/>
  <c r="BB766" i="2"/>
  <c r="BE552" i="2"/>
  <c r="BB362" i="2"/>
  <c r="BF901" i="2"/>
  <c r="BE711" i="2"/>
  <c r="BC514" i="2"/>
  <c r="BE288" i="2"/>
  <c r="BE276" i="2"/>
  <c r="BE936" i="2"/>
  <c r="BE290" i="2"/>
  <c r="BE433" i="2"/>
  <c r="BC687" i="2"/>
  <c r="BE528" i="2"/>
  <c r="BF877" i="2"/>
  <c r="BC708" i="2"/>
  <c r="BB618" i="2"/>
  <c r="BB415" i="2"/>
  <c r="BF951" i="2"/>
  <c r="BC586" i="2"/>
  <c r="BC564" i="2"/>
  <c r="BC298" i="2"/>
  <c r="BB268" i="2"/>
  <c r="BE760" i="2"/>
  <c r="BE505" i="2"/>
  <c r="BC750" i="2"/>
  <c r="BB812" i="2"/>
  <c r="BF722" i="2"/>
  <c r="BC732" i="2"/>
  <c r="BE378" i="2"/>
  <c r="BC243" i="2"/>
  <c r="BE522" i="2"/>
  <c r="BF690" i="2"/>
  <c r="BE780" i="2"/>
  <c r="BB419" i="2"/>
  <c r="BC359" i="2"/>
  <c r="BF230" i="2"/>
  <c r="BC526" i="2"/>
  <c r="BF915" i="2"/>
  <c r="BB579" i="2"/>
  <c r="BF649" i="2"/>
  <c r="BF735" i="2"/>
  <c r="BC396" i="2"/>
  <c r="BE581" i="2"/>
  <c r="BF809" i="2"/>
  <c r="BF446" i="2"/>
  <c r="BC711" i="2"/>
  <c r="BF343" i="2"/>
  <c r="BC401" i="2"/>
  <c r="BC558" i="2"/>
  <c r="BE587" i="2"/>
  <c r="BE579" i="2"/>
  <c r="BF775" i="2"/>
  <c r="BF947" i="2"/>
  <c r="BC322" i="2"/>
  <c r="BB409" i="2"/>
  <c r="BE428" i="2"/>
  <c r="BB612" i="2"/>
  <c r="BC672" i="2"/>
  <c r="BF414" i="2"/>
  <c r="BC876" i="2"/>
  <c r="BE498" i="2"/>
  <c r="BE365" i="2"/>
  <c r="BE639" i="2"/>
  <c r="BC394" i="2"/>
  <c r="BB820" i="2"/>
  <c r="BE521" i="2"/>
  <c r="BB241" i="2"/>
  <c r="BC510" i="2"/>
  <c r="BE709" i="2"/>
  <c r="BF245" i="2"/>
  <c r="BE482" i="2"/>
  <c r="BB471" i="2"/>
  <c r="BE355" i="2"/>
  <c r="BC430" i="2"/>
  <c r="BE629" i="2"/>
  <c r="BF819" i="2"/>
  <c r="BC378" i="2"/>
  <c r="BE470" i="2"/>
  <c r="BB892" i="2"/>
  <c r="BB796" i="2"/>
  <c r="BC719" i="2"/>
  <c r="BC899" i="2"/>
  <c r="BC814" i="2"/>
  <c r="BF712" i="2"/>
  <c r="BF617" i="2"/>
  <c r="BB710" i="2"/>
  <c r="BB615" i="2"/>
  <c r="BE473" i="2"/>
  <c r="BC437" i="2"/>
  <c r="BB323" i="2"/>
  <c r="BB841" i="2"/>
  <c r="BC932" i="2"/>
  <c r="BF602" i="2"/>
  <c r="BC563" i="2"/>
  <c r="BC294" i="2"/>
  <c r="BC251" i="2"/>
  <c r="BF379" i="2"/>
  <c r="BE339" i="2"/>
  <c r="BE269" i="2"/>
  <c r="BC324" i="2"/>
  <c r="BE310" i="2"/>
  <c r="BE410" i="2"/>
  <c r="BC500" i="2"/>
  <c r="BB430" i="2"/>
  <c r="BB514" i="2"/>
  <c r="BE613" i="2"/>
  <c r="BE699" i="2"/>
  <c r="BC606" i="2"/>
  <c r="BC692" i="2"/>
  <c r="BF803" i="2"/>
  <c r="BF887" i="2"/>
  <c r="BC697" i="2"/>
  <c r="BC248" i="2"/>
  <c r="BF356" i="2"/>
  <c r="BB343" i="2"/>
  <c r="BF440" i="2"/>
  <c r="BF524" i="2"/>
  <c r="BE454" i="2"/>
  <c r="BE540" i="2"/>
  <c r="BB638" i="2"/>
  <c r="BB904" i="2"/>
  <c r="BB840" i="2"/>
  <c r="BB776" i="2"/>
  <c r="BC958" i="2"/>
  <c r="BF872" i="2"/>
  <c r="BC787" i="2"/>
  <c r="BF676" i="2"/>
  <c r="BF919" i="2"/>
  <c r="BF290" i="2"/>
  <c r="BB383" i="2"/>
  <c r="BF556" i="2"/>
  <c r="BB586" i="2"/>
  <c r="BB880" i="2"/>
  <c r="BB752" i="2"/>
  <c r="BF840" i="2"/>
  <c r="BC655" i="2"/>
  <c r="BE558" i="2"/>
  <c r="BB662" i="2"/>
  <c r="BE529" i="2"/>
  <c r="BF557" i="2"/>
  <c r="BF429" i="2"/>
  <c r="BF400" i="2"/>
  <c r="BB876" i="2"/>
  <c r="BB940" i="2"/>
  <c r="BB590" i="2"/>
  <c r="BE492" i="2"/>
  <c r="BF562" i="2"/>
  <c r="BF476" i="2"/>
  <c r="BB389" i="2"/>
  <c r="BC407" i="2"/>
  <c r="BC296" i="2"/>
  <c r="BB235" i="2"/>
  <c r="BF925" i="2"/>
  <c r="BF839" i="2"/>
  <c r="BF755" i="2"/>
  <c r="BC644" i="2"/>
  <c r="BE735" i="2"/>
  <c r="BE651" i="2"/>
  <c r="BB552" i="2"/>
  <c r="BB466" i="2"/>
  <c r="BC538" i="2"/>
  <c r="BC452" i="2"/>
  <c r="BE358" i="2"/>
  <c r="BF374" i="2"/>
  <c r="BF263" i="2"/>
  <c r="BF223" i="2"/>
  <c r="BF419" i="2"/>
  <c r="BF315" i="2"/>
  <c r="BC230" i="2"/>
  <c r="BC451" i="2"/>
  <c r="BC841" i="2"/>
  <c r="BE732" i="2"/>
  <c r="BB958" i="2"/>
  <c r="BE514" i="2"/>
  <c r="BF542" i="2"/>
  <c r="BB411" i="2"/>
  <c r="BF380" i="2"/>
  <c r="BE270" i="2"/>
  <c r="BF905" i="2"/>
  <c r="BF749" i="2"/>
  <c r="BC638" i="2"/>
  <c r="BE731" i="2"/>
  <c r="BE645" i="2"/>
  <c r="BB546" i="2"/>
  <c r="BB462" i="2"/>
  <c r="BC532" i="2"/>
  <c r="BB424" i="2"/>
  <c r="BC337" i="2"/>
  <c r="BE349" i="2"/>
  <c r="BC275" i="2"/>
  <c r="BC515" i="2"/>
  <c r="BC897" i="2"/>
  <c r="BE455" i="2"/>
  <c r="BE457" i="2"/>
  <c r="BB699" i="2"/>
  <c r="BF692" i="2"/>
  <c r="BF888" i="2"/>
  <c r="BB788" i="2"/>
  <c r="BB916" i="2"/>
  <c r="BE524" i="2"/>
  <c r="BF508" i="2"/>
  <c r="BB322" i="2"/>
  <c r="BE283" i="2"/>
  <c r="BF871" i="2"/>
  <c r="BC676" i="2"/>
  <c r="BE683" i="2"/>
  <c r="BB498" i="2"/>
  <c r="BC484" i="2"/>
  <c r="BC417" i="2"/>
  <c r="BE248" i="2"/>
  <c r="BF357" i="2"/>
  <c r="BC376" i="2"/>
  <c r="BE964" i="2"/>
  <c r="BB571" i="2"/>
  <c r="BF462" i="2"/>
  <c r="BF277" i="2"/>
  <c r="BF825" i="2"/>
  <c r="BF708" i="2"/>
  <c r="BB950" i="2"/>
  <c r="BC391" i="2"/>
  <c r="BC632" i="2"/>
  <c r="BC440" i="2"/>
  <c r="BC303" i="2"/>
  <c r="BB597" i="2"/>
  <c r="BF288" i="2"/>
  <c r="BE818" i="2"/>
  <c r="BE313" i="2"/>
  <c r="BC318" i="2"/>
  <c r="BF314" i="2"/>
  <c r="BE852" i="2"/>
  <c r="BF766" i="2"/>
  <c r="BC815" i="2"/>
  <c r="BB641" i="2"/>
  <c r="BB290" i="2"/>
  <c r="BE848" i="2"/>
  <c r="BF306" i="2"/>
  <c r="BF499" i="2"/>
  <c r="BC287" i="2"/>
  <c r="BC432" i="2"/>
  <c r="BE689" i="2"/>
  <c r="BC640" i="2"/>
  <c r="BF793" i="2"/>
  <c r="BF758" i="2"/>
  <c r="BB684" i="2"/>
  <c r="BC535" i="2"/>
  <c r="BF370" i="2"/>
  <c r="BB245" i="2"/>
  <c r="BF313" i="2"/>
  <c r="BC920" i="2"/>
  <c r="BB224" i="2"/>
  <c r="BE892" i="2"/>
  <c r="BF666" i="2"/>
  <c r="BC459" i="2"/>
  <c r="BB296" i="2"/>
  <c r="BF417" i="2"/>
  <c r="BE261" i="2"/>
  <c r="BC372" i="2"/>
  <c r="BE404" i="2"/>
  <c r="BC536" i="2"/>
  <c r="BB508" i="2"/>
  <c r="BE649" i="2"/>
  <c r="BC600" i="2"/>
  <c r="BF753" i="2"/>
  <c r="BF881" i="2"/>
  <c r="BE231" i="2"/>
  <c r="BF348" i="2"/>
  <c r="BB387" i="2"/>
  <c r="BF518" i="2"/>
  <c r="BE490" i="2"/>
  <c r="BB632" i="2"/>
  <c r="BB277" i="2"/>
  <c r="BE346" i="2"/>
  <c r="BE421" i="2"/>
  <c r="BC463" i="2"/>
  <c r="BC487" i="2"/>
  <c r="BE354" i="2"/>
  <c r="BE641" i="2"/>
  <c r="BF761" i="2"/>
  <c r="BB740" i="2"/>
  <c r="BB328" i="2"/>
  <c r="BC285" i="2"/>
  <c r="BB318" i="2"/>
  <c r="BC804" i="2"/>
  <c r="BB225" i="2"/>
  <c r="BC237" i="2"/>
  <c r="BB372" i="2"/>
  <c r="BB476" i="2"/>
  <c r="BE555" i="2"/>
  <c r="BF849" i="2"/>
  <c r="BC306" i="2"/>
  <c r="BF486" i="2"/>
  <c r="BE631" i="2"/>
  <c r="BC434" i="2"/>
  <c r="BE357" i="2"/>
  <c r="BC483" i="2"/>
  <c r="BB658" i="2"/>
  <c r="BC390" i="2"/>
  <c r="BE509" i="2"/>
  <c r="BF752" i="2"/>
  <c r="BB814" i="2"/>
  <c r="BE488" i="2"/>
  <c r="BF404" i="2"/>
  <c r="BF837" i="2"/>
  <c r="BE647" i="2"/>
  <c r="BC450" i="2"/>
  <c r="BE373" i="2"/>
  <c r="BE415" i="2"/>
  <c r="BF629" i="2"/>
  <c r="BF297" i="2"/>
  <c r="BF477" i="2"/>
  <c r="BB591" i="2"/>
  <c r="BF601" i="2"/>
  <c r="BF904" i="2"/>
  <c r="BB928" i="2"/>
  <c r="BF492" i="2"/>
  <c r="BE262" i="2"/>
  <c r="BB659" i="2"/>
  <c r="BF848" i="2"/>
  <c r="BB886" i="2"/>
  <c r="BF548" i="2"/>
  <c r="BC280" i="2"/>
  <c r="BF738" i="2"/>
  <c r="BB538" i="2"/>
  <c r="BE342" i="2"/>
  <c r="BF405" i="2"/>
  <c r="BE694" i="2"/>
  <c r="BC477" i="2"/>
  <c r="BB414" i="2"/>
  <c r="BB686" i="2"/>
  <c r="BC875" i="2"/>
  <c r="BB906" i="2"/>
  <c r="BF522" i="2"/>
  <c r="BE238" i="2"/>
  <c r="BC690" i="2"/>
  <c r="BB512" i="2"/>
  <c r="BB305" i="2"/>
  <c r="BF375" i="2"/>
  <c r="BF615" i="2"/>
  <c r="BE385" i="2"/>
  <c r="BB398" i="2"/>
  <c r="BB670" i="2"/>
  <c r="BC859" i="2"/>
  <c r="BB894" i="2"/>
  <c r="BF538" i="2"/>
  <c r="BC264" i="2"/>
  <c r="BF718" i="2"/>
  <c r="BB528" i="2"/>
  <c r="BE326" i="2"/>
  <c r="BF395" i="2"/>
  <c r="BB737" i="2"/>
  <c r="BB505" i="2"/>
  <c r="BB315" i="2"/>
  <c r="BB683" i="2"/>
  <c r="BB784" i="2"/>
  <c r="BB330" i="2"/>
  <c r="BF808" i="2"/>
  <c r="BB856" i="2"/>
  <c r="BE432" i="2"/>
  <c r="BC330" i="2"/>
  <c r="BF781" i="2"/>
  <c r="BE591" i="2"/>
  <c r="BE390" i="2"/>
  <c r="BE317" i="2"/>
  <c r="BB491" i="2"/>
  <c r="BB601" i="2"/>
  <c r="BB731" i="2"/>
  <c r="BF920" i="2"/>
  <c r="BF540" i="2"/>
  <c r="BB332" i="2"/>
  <c r="BF873" i="2"/>
  <c r="BB742" i="2"/>
  <c r="BB300" i="2"/>
  <c r="BF966" i="2"/>
  <c r="BC677" i="2"/>
  <c r="BC568" i="2"/>
  <c r="BB721" i="2"/>
  <c r="BB640" i="2"/>
  <c r="BC250" i="2"/>
  <c r="BE725" i="2"/>
  <c r="BB377" i="2"/>
  <c r="BB756" i="2"/>
  <c r="BF582" i="2"/>
  <c r="BF335" i="2"/>
  <c r="BC554" i="2"/>
  <c r="BE567" i="2"/>
  <c r="BC256" i="2"/>
  <c r="BE546" i="2"/>
  <c r="BE298" i="2"/>
  <c r="BB228" i="2"/>
  <c r="BC474" i="2"/>
  <c r="BB488" i="2"/>
  <c r="BE671" i="2"/>
  <c r="BC666" i="2"/>
  <c r="BF861" i="2"/>
  <c r="BE267" i="2"/>
  <c r="BE308" i="2"/>
  <c r="BF498" i="2"/>
  <c r="BE512" i="2"/>
  <c r="BE898" i="2"/>
  <c r="BB589" i="2"/>
  <c r="BB281" i="2"/>
  <c r="BB249" i="2"/>
  <c r="BC539" i="2"/>
  <c r="BC442" i="2"/>
  <c r="BF829" i="2"/>
  <c r="BE480" i="2"/>
  <c r="BF760" i="2"/>
  <c r="BE794" i="2"/>
  <c r="BF284" i="2"/>
  <c r="BB526" i="2"/>
  <c r="BF710" i="2"/>
  <c r="BB379" i="2"/>
  <c r="BF259" i="2"/>
  <c r="BC283" i="2"/>
  <c r="BC345" i="2"/>
  <c r="BB446" i="2"/>
  <c r="BC622" i="2"/>
  <c r="BF229" i="2"/>
  <c r="BF456" i="2"/>
  <c r="BB960" i="2"/>
  <c r="BB828" i="2"/>
  <c r="BB764" i="2"/>
  <c r="BC942" i="2"/>
  <c r="BF856" i="2"/>
  <c r="BC771" i="2"/>
  <c r="BF660" i="2"/>
  <c r="BE569" i="2"/>
  <c r="BB667" i="2"/>
  <c r="BE537" i="2"/>
  <c r="BF834" i="2"/>
  <c r="BB420" i="2"/>
  <c r="BF715" i="2"/>
  <c r="BE828" i="2"/>
  <c r="BF782" i="2"/>
  <c r="BE624" i="2"/>
  <c r="BE383" i="2"/>
  <c r="BC242" i="2"/>
  <c r="BF323" i="2"/>
  <c r="BF423" i="2"/>
  <c r="BF231" i="2"/>
  <c r="BF271" i="2"/>
  <c r="BC380" i="2"/>
  <c r="BE366" i="2"/>
  <c r="BC458" i="2"/>
  <c r="BC542" i="2"/>
  <c r="BB472" i="2"/>
  <c r="BB562" i="2"/>
  <c r="BE655" i="2"/>
  <c r="BE741" i="2"/>
  <c r="BC650" i="2"/>
  <c r="BF759" i="2"/>
  <c r="BF845" i="2"/>
  <c r="BF931" i="2"/>
  <c r="BB246" i="2"/>
  <c r="BB298" i="2"/>
  <c r="BC415" i="2"/>
  <c r="BB393" i="2"/>
  <c r="BF482" i="2"/>
  <c r="BF568" i="2"/>
  <c r="BE496" i="2"/>
  <c r="BB596" i="2"/>
  <c r="BB936" i="2"/>
  <c r="BB872" i="2"/>
  <c r="BB808" i="2"/>
  <c r="BC743" i="2"/>
  <c r="BC915" i="2"/>
  <c r="BC830" i="2"/>
  <c r="BF744" i="2"/>
  <c r="BF835" i="2"/>
  <c r="BB226" i="2"/>
  <c r="BC399" i="2"/>
  <c r="BF472" i="2"/>
  <c r="BE486" i="2"/>
  <c r="BB944" i="2"/>
  <c r="BB816" i="2"/>
  <c r="BC926" i="2"/>
  <c r="BC755" i="2"/>
  <c r="BF612" i="2"/>
  <c r="BE704" i="2"/>
  <c r="BB607" i="2"/>
  <c r="BE465" i="2"/>
  <c r="BF493" i="2"/>
  <c r="BB358" i="2"/>
  <c r="BB844" i="2"/>
  <c r="BB908" i="2"/>
  <c r="BB634" i="2"/>
  <c r="BE534" i="2"/>
  <c r="BE448" i="2"/>
  <c r="BF520" i="2"/>
  <c r="BF434" i="2"/>
  <c r="BB335" i="2"/>
  <c r="BC351" i="2"/>
  <c r="BE233" i="2"/>
  <c r="BF967" i="2"/>
  <c r="BF883" i="2"/>
  <c r="BF797" i="2"/>
  <c r="BC686" i="2"/>
  <c r="BC602" i="2"/>
  <c r="BE693" i="2"/>
  <c r="BE607" i="2"/>
  <c r="BB510" i="2"/>
  <c r="BC580" i="2"/>
  <c r="BC494" i="2"/>
  <c r="BE406" i="2"/>
  <c r="BE301" i="2"/>
  <c r="BC316" i="2"/>
  <c r="BE264" i="2"/>
  <c r="BE333" i="2"/>
  <c r="BF371" i="2"/>
  <c r="BE239" i="2"/>
  <c r="BF322" i="2"/>
  <c r="BE686" i="2"/>
  <c r="BE888" i="2"/>
  <c r="BC268" i="2"/>
  <c r="BB592" i="2"/>
  <c r="BE450" i="2"/>
  <c r="BF478" i="2"/>
  <c r="BB338" i="2"/>
  <c r="BF298" i="2"/>
  <c r="BF969" i="2"/>
  <c r="BF841" i="2"/>
  <c r="BC682" i="2"/>
  <c r="BC596" i="2"/>
  <c r="BE687" i="2"/>
  <c r="BE603" i="2"/>
  <c r="BB504" i="2"/>
  <c r="BC574" i="2"/>
  <c r="BC490" i="2"/>
  <c r="BB324" i="2"/>
  <c r="BE285" i="2"/>
  <c r="BF391" i="2"/>
  <c r="BE234" i="2"/>
  <c r="BE742" i="2"/>
  <c r="BE944" i="2"/>
  <c r="BB449" i="2"/>
  <c r="BB599" i="2"/>
  <c r="BC607" i="2"/>
  <c r="BC803" i="2"/>
  <c r="BC698" i="2"/>
  <c r="BB852" i="2"/>
  <c r="BB622" i="2"/>
  <c r="BE438" i="2"/>
  <c r="BB421" i="2"/>
  <c r="BC335" i="2"/>
  <c r="BF957" i="2"/>
  <c r="BF787" i="2"/>
  <c r="BC590" i="2"/>
  <c r="BE597" i="2"/>
  <c r="BC570" i="2"/>
  <c r="BE394" i="2"/>
  <c r="BB302" i="2"/>
  <c r="BE323" i="2"/>
  <c r="BB276" i="2"/>
  <c r="BF586" i="2"/>
  <c r="BC541" i="2"/>
  <c r="BE434" i="2"/>
  <c r="BE316" i="2"/>
  <c r="BF953" i="2"/>
  <c r="BB523" i="2"/>
  <c r="BE772" i="2"/>
  <c r="BF550" i="2"/>
  <c r="BF913" i="2"/>
  <c r="BB540" i="2"/>
  <c r="BF247" i="2"/>
  <c r="BB729" i="2"/>
  <c r="BF345" i="2"/>
  <c r="BE616" i="2"/>
  <c r="BE721" i="2"/>
  <c r="BB270" i="2"/>
  <c r="BC890" i="2"/>
  <c r="BC549" i="2"/>
  <c r="BC565" i="2"/>
  <c r="BB250" i="2"/>
  <c r="BC685" i="2"/>
  <c r="BC669" i="2"/>
  <c r="BB749" i="2"/>
  <c r="BE640" i="2"/>
  <c r="BF337" i="2"/>
  <c r="BC581" i="2"/>
  <c r="BE293" i="2"/>
  <c r="BB532" i="2"/>
  <c r="BE571" i="2"/>
  <c r="BF714" i="2"/>
  <c r="BF958" i="2"/>
  <c r="BF618" i="2"/>
  <c r="BB519" i="2"/>
  <c r="BE403" i="2"/>
  <c r="BE260" i="2"/>
  <c r="BC253" i="2"/>
  <c r="BF377" i="2"/>
  <c r="BC517" i="2"/>
  <c r="BC767" i="2"/>
  <c r="BF918" i="2"/>
  <c r="BE600" i="2"/>
  <c r="BF272" i="2"/>
  <c r="BF341" i="2"/>
  <c r="BE353" i="2"/>
  <c r="BC290" i="2"/>
  <c r="BB329" i="2"/>
  <c r="BC472" i="2"/>
  <c r="BB444" i="2"/>
  <c r="BE585" i="2"/>
  <c r="BE713" i="2"/>
  <c r="BC664" i="2"/>
  <c r="BF817" i="2"/>
  <c r="BF945" i="2"/>
  <c r="BF266" i="2"/>
  <c r="BB306" i="2"/>
  <c r="BF454" i="2"/>
  <c r="BE424" i="2"/>
  <c r="BB555" i="2"/>
  <c r="BF410" i="2"/>
  <c r="BB813" i="2"/>
  <c r="BE968" i="2"/>
  <c r="BC935" i="2"/>
  <c r="BE748" i="2"/>
  <c r="BE730" i="2"/>
  <c r="BC404" i="2"/>
  <c r="BC608" i="2"/>
  <c r="BC844" i="2"/>
  <c r="BB443" i="2"/>
  <c r="BC232" i="2"/>
  <c r="BC749" i="2"/>
  <c r="BB797" i="2"/>
  <c r="BB431" i="2"/>
  <c r="BF383" i="2"/>
  <c r="BC329" i="2"/>
  <c r="BC504" i="2"/>
  <c r="BE617" i="2"/>
  <c r="BF698" i="2"/>
  <c r="BC705" i="2"/>
  <c r="BE348" i="2"/>
  <c r="BE458" i="2"/>
  <c r="BE360" i="2"/>
  <c r="BC953" i="2"/>
  <c r="BF623" i="2"/>
  <c r="BC579" i="2"/>
  <c r="BF857" i="2"/>
  <c r="BF224" i="2"/>
  <c r="BF316" i="2"/>
  <c r="BB359" i="2"/>
  <c r="BF494" i="2"/>
  <c r="BE466" i="2"/>
  <c r="BB608" i="2"/>
  <c r="BF511" i="2"/>
  <c r="BE816" i="2"/>
  <c r="BE592" i="2"/>
  <c r="BC262" i="2"/>
  <c r="BC263" i="2"/>
  <c r="BF387" i="2"/>
  <c r="BE343" i="2"/>
  <c r="BE277" i="2"/>
  <c r="BC332" i="2"/>
  <c r="BB316" i="2"/>
  <c r="BE416" i="2"/>
  <c r="BC506" i="2"/>
  <c r="BB434" i="2"/>
  <c r="BB520" i="2"/>
  <c r="BE619" i="2"/>
  <c r="BE703" i="2"/>
  <c r="BC612" i="2"/>
  <c r="BF702" i="2"/>
  <c r="BF807" i="2"/>
  <c r="BF893" i="2"/>
  <c r="BC709" i="2"/>
  <c r="BF253" i="2"/>
  <c r="BF364" i="2"/>
  <c r="BB351" i="2"/>
  <c r="BF444" i="2"/>
  <c r="BF530" i="2"/>
  <c r="BE460" i="2"/>
  <c r="BE544" i="2"/>
  <c r="BB970" i="2"/>
  <c r="BB900" i="2"/>
  <c r="BB836" i="2"/>
  <c r="BB772" i="2"/>
  <c r="BF952" i="2"/>
  <c r="BC867" i="2"/>
  <c r="BC782" i="2"/>
  <c r="BC671" i="2"/>
  <c r="BF585" i="2"/>
  <c r="BB678" i="2"/>
  <c r="BE553" i="2"/>
  <c r="BE422" i="2"/>
  <c r="BC382" i="2"/>
  <c r="BF613" i="2"/>
  <c r="BE872" i="2"/>
  <c r="BC820" i="2"/>
  <c r="BB665" i="2"/>
  <c r="BC435" i="2"/>
  <c r="BC222" i="2"/>
  <c r="BF307" i="2"/>
  <c r="BF413" i="2"/>
  <c r="BE371" i="2"/>
  <c r="BF255" i="2"/>
  <c r="BF366" i="2"/>
  <c r="BB353" i="2"/>
  <c r="BC446" i="2"/>
  <c r="BC879" i="2"/>
  <c r="BE499" i="2"/>
  <c r="BF699" i="2"/>
  <c r="BB616" i="2"/>
  <c r="BE538" i="2"/>
  <c r="BE474" i="2"/>
  <c r="BF566" i="2"/>
  <c r="BF502" i="2"/>
  <c r="BF438" i="2"/>
  <c r="BB370" i="2"/>
  <c r="BF412" i="2"/>
  <c r="BC327" i="2"/>
  <c r="BE244" i="2"/>
  <c r="BC235" i="2"/>
  <c r="BF929" i="2"/>
  <c r="BF865" i="2"/>
  <c r="BF801" i="2"/>
  <c r="BF730" i="2"/>
  <c r="BC648" i="2"/>
  <c r="BC584" i="2"/>
  <c r="BE697" i="2"/>
  <c r="BE633" i="2"/>
  <c r="BB558" i="2"/>
  <c r="BB492" i="2"/>
  <c r="BE427" i="2"/>
  <c r="BC520" i="2"/>
  <c r="BC456" i="2"/>
  <c r="BE388" i="2"/>
  <c r="BB308" i="2"/>
  <c r="BF350" i="2"/>
  <c r="BF268" i="2"/>
  <c r="BB234" i="2"/>
  <c r="BE337" i="2"/>
  <c r="BF401" i="2"/>
  <c r="BF319" i="2"/>
  <c r="BB264" i="2"/>
  <c r="BF354" i="2"/>
  <c r="BC523" i="2"/>
  <c r="BB673" i="2"/>
  <c r="BC748" i="2"/>
  <c r="BC699" i="2"/>
  <c r="BE952" i="2"/>
  <c r="BF592" i="2"/>
  <c r="BF575" i="2"/>
  <c r="BE240" i="2"/>
  <c r="BE674" i="2"/>
  <c r="BF361" i="2"/>
  <c r="BC301" i="2"/>
  <c r="BB294" i="2"/>
  <c r="BB223" i="2"/>
  <c r="BE245" i="2"/>
  <c r="BC413" i="2"/>
  <c r="BC439" i="2"/>
  <c r="BC567" i="2"/>
  <c r="BB572" i="2"/>
  <c r="BE710" i="2"/>
  <c r="BF647" i="2"/>
  <c r="BC788" i="2"/>
  <c r="BE762" i="2"/>
  <c r="BF777" i="2"/>
  <c r="BC688" i="2"/>
  <c r="BC624" i="2"/>
  <c r="BE737" i="2"/>
  <c r="BE673" i="2"/>
  <c r="BB468" i="2"/>
  <c r="BB361" i="2"/>
  <c r="BF226" i="2"/>
  <c r="BC234" i="2"/>
  <c r="BC833" i="2"/>
  <c r="BC307" i="2"/>
  <c r="BC277" i="2"/>
  <c r="BB349" i="2"/>
  <c r="BE570" i="2"/>
  <c r="BF886" i="2"/>
  <c r="BF531" i="2"/>
  <c r="BC278" i="2"/>
  <c r="BC921" i="2"/>
  <c r="BC501" i="2"/>
  <c r="BC728" i="2"/>
  <c r="BF362" i="2"/>
  <c r="BC381" i="2"/>
  <c r="BC736" i="2"/>
  <c r="BB681" i="2"/>
  <c r="BC284" i="2"/>
  <c r="BF344" i="2"/>
  <c r="BC832" i="2"/>
  <c r="BC740" i="2"/>
  <c r="BB765" i="2"/>
  <c r="BC943" i="2"/>
  <c r="BC877" i="2"/>
  <c r="BC874" i="2"/>
  <c r="BF878" i="2"/>
  <c r="BB531" i="2"/>
  <c r="BB271" i="2"/>
  <c r="BC521" i="2"/>
  <c r="BB663" i="2"/>
  <c r="BE471" i="2"/>
  <c r="BC817" i="2"/>
  <c r="BE588" i="2"/>
  <c r="BB307" i="2"/>
  <c r="BB793" i="2"/>
  <c r="BC809" i="2"/>
  <c r="BB435" i="2"/>
  <c r="BC244" i="2"/>
  <c r="BB368" i="2"/>
  <c r="BF677" i="2"/>
  <c r="BE804" i="2"/>
  <c r="BF830" i="2"/>
  <c r="BC772" i="2"/>
  <c r="BB697" i="2"/>
  <c r="BC551" i="2"/>
  <c r="BC392" i="2"/>
  <c r="BB231" i="2"/>
  <c r="BF305" i="2"/>
  <c r="BC561" i="2"/>
  <c r="BE523" i="2"/>
  <c r="BE922" i="2"/>
  <c r="BC693" i="2"/>
  <c r="BC491" i="2"/>
  <c r="BB280" i="2"/>
  <c r="BF409" i="2"/>
  <c r="BB251" i="2"/>
  <c r="BC361" i="2"/>
  <c r="BE396" i="2"/>
  <c r="BC528" i="2"/>
  <c r="BB500" i="2"/>
  <c r="BE625" i="2"/>
  <c r="BE593" i="2"/>
  <c r="BB516" i="2"/>
  <c r="BB452" i="2"/>
  <c r="BC544" i="2"/>
  <c r="BC480" i="2"/>
  <c r="BE412" i="2"/>
  <c r="BB340" i="2"/>
  <c r="BF382" i="2"/>
  <c r="BF300" i="2"/>
  <c r="BE272" i="2"/>
  <c r="BE361" i="2"/>
  <c r="BF425" i="2"/>
  <c r="BF351" i="2"/>
  <c r="BC255" i="2"/>
  <c r="BB287" i="2"/>
  <c r="BB426" i="2"/>
  <c r="BB547" i="2"/>
  <c r="BC637" i="2"/>
  <c r="BC889" i="2"/>
  <c r="BE866" i="2"/>
  <c r="BC847" i="2"/>
  <c r="BB341" i="2"/>
  <c r="BB473" i="2"/>
  <c r="BC807" i="2"/>
  <c r="BF385" i="2"/>
  <c r="BF321" i="2"/>
  <c r="BC261" i="2"/>
  <c r="BB254" i="2"/>
  <c r="BB232" i="2"/>
  <c r="BC349" i="2"/>
  <c r="BE387" i="2"/>
  <c r="BC519" i="2"/>
  <c r="BB499" i="2"/>
  <c r="BB668" i="2"/>
  <c r="BC605" i="2"/>
  <c r="BC745" i="2"/>
  <c r="BC929" i="2"/>
  <c r="BC801" i="2"/>
  <c r="BC916" i="2"/>
  <c r="BE776" i="2"/>
  <c r="BE890" i="2"/>
  <c r="BF852" i="2"/>
  <c r="BE381" i="2"/>
  <c r="BB489" i="2"/>
  <c r="BC792" i="2"/>
  <c r="BB258" i="2"/>
  <c r="BC360" i="2"/>
  <c r="BC527" i="2"/>
  <c r="BB676" i="2"/>
  <c r="BF750" i="2"/>
  <c r="BC710" i="2"/>
  <c r="BE954" i="2"/>
  <c r="BC587" i="2"/>
  <c r="BF551" i="2"/>
  <c r="BE268" i="2"/>
  <c r="BB511" i="2"/>
  <c r="BE734" i="2"/>
  <c r="BC753" i="2"/>
  <c r="BE820" i="2"/>
  <c r="BC635" i="2"/>
  <c r="BE932" i="2"/>
  <c r="BF640" i="2"/>
  <c r="BE483" i="2"/>
  <c r="BF378" i="2"/>
  <c r="BC289" i="2"/>
  <c r="BC236" i="2"/>
  <c r="BE338" i="2"/>
  <c r="BB451" i="2"/>
  <c r="BE560" i="2"/>
  <c r="BF822" i="2"/>
  <c r="BE796" i="2"/>
  <c r="BB761" i="2"/>
  <c r="BE439" i="2"/>
  <c r="BE447" i="2"/>
  <c r="BC589" i="2"/>
  <c r="BE884" i="2"/>
  <c r="BC849" i="2"/>
  <c r="BE938" i="2"/>
  <c r="BC403" i="2"/>
  <c r="BB728" i="2"/>
  <c r="BF289" i="2"/>
  <c r="BC903" i="2"/>
  <c r="BE782" i="2"/>
  <c r="BF328" i="2"/>
  <c r="BE618" i="2"/>
  <c r="BB865" i="2"/>
  <c r="BF670" i="2"/>
  <c r="BB261" i="2"/>
  <c r="BB817" i="2"/>
  <c r="BE577" i="2"/>
  <c r="BC649" i="2"/>
  <c r="BC350" i="2"/>
  <c r="BF956" i="2"/>
  <c r="BB334" i="2"/>
  <c r="BF471" i="2"/>
  <c r="BC603" i="2"/>
  <c r="BE918" i="2"/>
  <c r="BC917" i="2"/>
  <c r="BB576" i="2"/>
  <c r="BE284" i="2"/>
  <c r="BB685" i="2"/>
  <c r="BE417" i="2"/>
  <c r="BF479" i="2"/>
  <c r="BF547" i="2"/>
  <c r="BC858" i="2"/>
  <c r="BB809" i="2"/>
  <c r="BE916" i="2"/>
  <c r="BE832" i="2"/>
  <c r="BE746" i="2"/>
  <c r="BC913" i="2"/>
  <c r="BC828" i="2"/>
  <c r="BB633" i="2"/>
  <c r="BE572" i="2"/>
  <c r="BB789" i="2"/>
  <c r="BE842" i="2"/>
  <c r="BC924" i="2"/>
  <c r="BC764" i="2"/>
  <c r="BC653" i="2"/>
  <c r="BE554" i="2"/>
  <c r="BB660" i="2"/>
  <c r="BB527" i="2"/>
  <c r="BF764" i="2"/>
  <c r="BC252" i="2"/>
  <c r="BB513" i="2"/>
  <c r="BF495" i="2"/>
  <c r="BE255" i="2"/>
  <c r="BF624" i="2"/>
  <c r="BE850" i="2"/>
  <c r="BB652" i="2"/>
  <c r="BF921" i="2"/>
  <c r="BC402" i="2"/>
  <c r="BF558" i="2"/>
  <c r="BC949" i="2"/>
  <c r="BC761" i="2"/>
  <c r="BB229" i="2"/>
  <c r="BE299" i="2"/>
  <c r="BF276" i="2"/>
  <c r="BE374" i="2"/>
  <c r="BC548" i="2"/>
  <c r="BB570" i="2"/>
  <c r="BE559" i="2"/>
  <c r="BF765" i="2"/>
  <c r="BF935" i="2"/>
  <c r="BF308" i="2"/>
  <c r="BB399" i="2"/>
  <c r="BF572" i="2"/>
  <c r="BB602" i="2"/>
  <c r="BB868" i="2"/>
  <c r="BC735" i="2"/>
  <c r="BF824" i="2"/>
  <c r="BF628" i="2"/>
  <c r="BB631" i="2"/>
  <c r="BF296" i="2"/>
  <c r="BB773" i="2"/>
  <c r="BC645" i="2"/>
  <c r="BC344" i="2"/>
  <c r="BF365" i="2"/>
  <c r="BE256" i="2"/>
  <c r="BF422" i="2"/>
  <c r="BE930" i="2"/>
  <c r="BB537" i="2"/>
  <c r="BB584" i="2"/>
  <c r="BE442" i="2"/>
  <c r="BF470" i="2"/>
  <c r="BB327" i="2"/>
  <c r="BC288" i="2"/>
  <c r="BF961" i="2"/>
  <c r="BF833" i="2"/>
  <c r="BC680" i="2"/>
  <c r="BE729" i="2"/>
  <c r="BE601" i="2"/>
  <c r="BB460" i="2"/>
  <c r="BC488" i="2"/>
  <c r="BE350" i="2"/>
  <c r="BC308" i="2"/>
  <c r="BE369" i="2"/>
  <c r="BF363" i="2"/>
  <c r="BB242" i="2"/>
  <c r="BB503" i="2"/>
  <c r="BF862" i="2"/>
  <c r="BC922" i="2"/>
  <c r="BF225" i="2"/>
  <c r="BC706" i="2"/>
  <c r="BC269" i="2"/>
  <c r="BF235" i="2"/>
  <c r="BE370" i="2"/>
  <c r="BB475" i="2"/>
  <c r="BF591" i="2"/>
  <c r="BC900" i="2"/>
  <c r="BF745" i="2"/>
  <c r="BC592" i="2"/>
  <c r="BE609" i="2"/>
  <c r="BF318" i="2"/>
  <c r="BB463" i="2"/>
  <c r="BC864" i="2"/>
  <c r="BB459" i="2"/>
  <c r="BE860" i="2"/>
  <c r="BE608" i="2"/>
  <c r="BB692" i="2"/>
  <c r="BC850" i="2"/>
  <c r="BB722" i="2"/>
  <c r="BE551" i="2"/>
  <c r="BB653" i="2"/>
  <c r="BF934" i="2"/>
  <c r="BF280" i="2"/>
  <c r="BF626" i="2"/>
  <c r="BC257" i="2"/>
  <c r="BB837" i="2"/>
  <c r="BF599" i="2"/>
  <c r="BE535" i="2"/>
  <c r="BB732" i="2"/>
  <c r="BC297" i="2"/>
  <c r="BE920" i="2"/>
  <c r="BC720" i="2"/>
  <c r="BB539" i="2"/>
  <c r="BE281" i="2"/>
  <c r="BF369" i="2"/>
  <c r="BF672" i="2"/>
  <c r="BB644" i="2"/>
  <c r="BF331" i="2"/>
  <c r="BF279" i="2"/>
  <c r="BC464" i="2"/>
  <c r="BB574" i="2"/>
  <c r="BB548" i="2"/>
  <c r="BC576" i="2"/>
  <c r="BC448" i="2"/>
  <c r="BC425" i="2"/>
  <c r="BC258" i="2"/>
  <c r="BE329" i="2"/>
  <c r="BF309" i="2"/>
  <c r="BC397" i="2"/>
  <c r="BB700" i="2"/>
  <c r="BE752" i="2"/>
  <c r="BB690" i="2"/>
  <c r="BB376" i="2"/>
  <c r="BF353" i="2"/>
  <c r="BB286" i="2"/>
  <c r="BF267" i="2"/>
  <c r="BC455" i="2"/>
  <c r="BE596" i="2"/>
  <c r="BC661" i="2"/>
  <c r="BE792" i="2"/>
  <c r="BC694" i="2"/>
  <c r="BB861" i="2"/>
  <c r="BF463" i="2"/>
  <c r="BC265" i="2"/>
  <c r="BE395" i="2"/>
  <c r="BC613" i="2"/>
  <c r="BE840" i="2"/>
  <c r="BC323" i="2"/>
  <c r="BC681" i="2"/>
  <c r="BF642" i="2"/>
  <c r="BB829" i="2"/>
  <c r="BF964" i="2"/>
  <c r="BF257" i="2"/>
  <c r="BB282" i="2"/>
  <c r="BC479" i="2"/>
  <c r="BF682" i="2"/>
  <c r="BE912" i="2"/>
  <c r="BB380" i="2"/>
  <c r="BC796" i="2"/>
  <c r="BE768" i="2"/>
  <c r="BF621" i="2"/>
  <c r="BE692" i="2"/>
  <c r="BF236" i="2"/>
  <c r="BF820" i="2"/>
  <c r="BB696" i="2"/>
  <c r="BE750" i="2"/>
  <c r="BC286" i="2"/>
  <c r="BF632" i="2"/>
  <c r="BF262" i="2"/>
  <c r="BE790" i="2"/>
  <c r="BC254" i="2"/>
  <c r="BE287" i="2"/>
  <c r="BE273" i="2"/>
  <c r="BC700" i="2"/>
  <c r="BE874" i="2"/>
  <c r="BC956" i="2"/>
  <c r="BC785" i="2"/>
  <c r="BC831" i="2"/>
  <c r="BE756" i="2"/>
  <c r="BF697" i="2"/>
  <c r="BE702" i="2"/>
  <c r="BC270" i="2"/>
  <c r="BE409" i="2"/>
  <c r="BB573" i="2"/>
  <c r="BE910" i="2"/>
  <c r="BE507" i="2"/>
  <c r="BC465" i="2"/>
  <c r="BF431" i="2"/>
  <c r="BC400" i="2"/>
  <c r="BC799" i="2"/>
  <c r="BF802" i="2"/>
  <c r="BF874" i="2"/>
  <c r="BB441" i="2"/>
  <c r="BE668" i="2"/>
  <c r="BB853" i="2"/>
  <c r="BE810" i="2"/>
  <c r="BC892" i="2"/>
  <c r="BC231" i="2"/>
  <c r="BE970" i="2"/>
  <c r="BC881" i="2"/>
  <c r="BF631" i="2"/>
  <c r="BE636" i="2"/>
  <c r="BC625" i="2"/>
  <c r="BE271" i="2"/>
  <c r="BC619" i="2"/>
  <c r="BC954" i="2"/>
  <c r="BE940" i="2"/>
  <c r="BC964" i="2"/>
  <c r="BC597" i="2"/>
  <c r="BC511" i="2"/>
  <c r="BF246" i="2"/>
  <c r="BF727" i="2"/>
  <c r="BE236" i="2"/>
  <c r="BE531" i="2"/>
  <c r="BF663" i="2"/>
  <c r="BC821" i="2"/>
  <c r="BE684" i="2"/>
  <c r="BF894" i="2"/>
  <c r="BC431" i="2"/>
  <c r="BB533" i="2"/>
  <c r="BB805" i="2"/>
  <c r="BF804" i="2"/>
  <c r="BB593" i="2"/>
  <c r="BB325" i="2"/>
  <c r="BC225" i="2"/>
  <c r="BE822" i="2"/>
  <c r="BC320" i="2"/>
  <c r="BB763" i="2"/>
  <c r="BE806" i="2"/>
  <c r="BF659" i="2"/>
  <c r="BF515" i="2"/>
  <c r="BB392" i="2"/>
  <c r="BF222" i="2"/>
  <c r="BF567" i="2"/>
  <c r="BC863" i="2"/>
  <c r="BE894" i="2"/>
  <c r="BF770" i="2"/>
  <c r="BF227" i="2"/>
  <c r="BE838" i="2"/>
  <c r="BF312" i="2"/>
  <c r="BB481" i="2"/>
  <c r="BE598" i="2"/>
  <c r="BF603" i="2"/>
  <c r="BB465" i="2"/>
  <c r="BB600" i="2"/>
  <c r="BF798" i="2"/>
  <c r="BE407" i="2"/>
  <c r="BE291" i="2"/>
  <c r="BF430" i="2"/>
  <c r="BE530" i="2"/>
  <c r="BF788" i="2"/>
  <c r="BB365" i="2"/>
  <c r="BF327" i="2"/>
  <c r="BF239" i="2"/>
  <c r="BC388" i="2"/>
  <c r="BC462" i="2"/>
  <c r="BB478" i="2"/>
  <c r="BE661" i="2"/>
  <c r="BC654" i="2"/>
  <c r="BF851" i="2"/>
  <c r="BE254" i="2"/>
  <c r="BF420" i="2"/>
  <c r="BF488" i="2"/>
  <c r="BE502" i="2"/>
  <c r="BB932" i="2"/>
  <c r="BB804" i="2"/>
  <c r="BC910" i="2"/>
  <c r="BF733" i="2"/>
  <c r="BE720" i="2"/>
  <c r="BE489" i="2"/>
  <c r="BC384" i="2"/>
  <c r="BC969" i="2"/>
  <c r="BB447" i="2"/>
  <c r="BB288" i="2"/>
  <c r="BE327" i="2"/>
  <c r="BF310" i="2"/>
  <c r="BE400" i="2"/>
  <c r="BB629" i="2"/>
  <c r="BB966" i="2"/>
  <c r="BE506" i="2"/>
  <c r="BF534" i="2"/>
  <c r="BB403" i="2"/>
  <c r="BC370" i="2"/>
  <c r="BE259" i="2"/>
  <c r="BF897" i="2"/>
  <c r="BF769" i="2"/>
  <c r="BC616" i="2"/>
  <c r="BE665" i="2"/>
  <c r="BB524" i="2"/>
  <c r="BC552" i="2"/>
  <c r="BE420" i="2"/>
  <c r="BC393" i="2"/>
  <c r="BB283" i="2"/>
  <c r="BE305" i="2"/>
  <c r="BC271" i="2"/>
  <c r="BE391" i="2"/>
  <c r="BF607" i="2"/>
  <c r="BE836" i="2"/>
  <c r="BC366" i="2"/>
  <c r="BF667" i="2"/>
  <c r="BF329" i="2"/>
  <c r="BB262" i="2"/>
  <c r="BC328" i="2"/>
  <c r="BC503" i="2"/>
  <c r="BE654" i="2"/>
  <c r="BF713" i="2"/>
  <c r="BE876" i="2"/>
  <c r="BC656" i="2"/>
  <c r="BE705" i="2"/>
  <c r="BC496" i="2"/>
  <c r="BF373" i="2"/>
  <c r="BC737" i="2"/>
  <c r="BC224" i="2"/>
  <c r="BC873" i="2"/>
  <c r="BB717" i="2"/>
  <c r="BC762" i="2"/>
  <c r="BF519" i="2"/>
  <c r="BB689" i="2"/>
  <c r="BE451" i="2"/>
  <c r="BC729" i="2"/>
  <c r="BC336" i="2"/>
  <c r="BF674" i="2"/>
  <c r="BE856" i="2"/>
  <c r="BE411" i="2"/>
  <c r="BB412" i="2"/>
  <c r="BE906" i="2"/>
  <c r="BB621" i="2"/>
  <c r="BE784" i="2"/>
  <c r="BB317" i="2"/>
  <c r="BE547" i="2"/>
  <c r="BF942" i="2"/>
  <c r="BF634" i="2"/>
  <c r="BE419" i="2"/>
  <c r="BE243" i="2"/>
  <c r="BB336" i="2"/>
  <c r="BC948" i="2"/>
  <c r="BC312" i="2"/>
  <c r="BE345" i="2"/>
  <c r="BE318" i="2"/>
  <c r="BB436" i="2"/>
  <c r="BE657" i="2"/>
  <c r="BB484" i="2"/>
  <c r="BC512" i="2"/>
  <c r="BE380" i="2"/>
  <c r="BC340" i="2"/>
  <c r="BE222" i="2"/>
  <c r="BF393" i="2"/>
  <c r="BB248" i="2"/>
  <c r="BC555" i="2"/>
  <c r="BC777" i="2"/>
  <c r="BB857" i="2"/>
  <c r="BF455" i="2"/>
  <c r="BC611" i="2"/>
  <c r="BC293" i="2"/>
  <c r="BC240" i="2"/>
  <c r="BE306" i="2"/>
  <c r="BE425" i="2"/>
  <c r="BE726" i="2"/>
  <c r="BF814" i="2"/>
  <c r="BC857" i="2"/>
  <c r="BE834" i="2"/>
  <c r="BB706" i="2"/>
  <c r="BC419" i="2"/>
  <c r="BE249" i="2"/>
  <c r="BB507" i="2"/>
  <c r="BC865" i="2"/>
  <c r="BC911" i="2"/>
  <c r="BE590" i="2"/>
  <c r="BB649" i="2"/>
  <c r="BF902" i="2"/>
  <c r="BC341" i="2"/>
  <c r="BB416" i="2"/>
  <c r="BF595" i="2"/>
  <c r="BF299" i="2"/>
  <c r="BE628" i="2"/>
  <c r="BC937" i="2"/>
  <c r="BF704" i="2"/>
  <c r="BB564" i="2"/>
  <c r="BE638" i="2"/>
  <c r="BC746" i="2"/>
  <c r="BB849" i="2"/>
  <c r="BF756" i="2"/>
  <c r="BB617" i="2"/>
  <c r="BE846" i="2"/>
  <c r="BF579" i="2"/>
  <c r="BC421" i="2"/>
  <c r="BC965" i="2"/>
  <c r="BB433" i="2"/>
  <c r="BC970" i="2"/>
  <c r="BF664" i="2"/>
  <c r="BC760" i="2"/>
  <c r="BE232" i="2"/>
  <c r="BF608" i="2"/>
  <c r="BE960" i="2"/>
  <c r="BE788" i="2"/>
  <c r="BF870" i="2"/>
  <c r="BF467" i="2"/>
  <c r="BE928" i="2"/>
  <c r="BF838" i="2"/>
  <c r="BF610" i="2"/>
  <c r="BE604" i="2"/>
  <c r="BB688" i="2"/>
  <c r="BF360" i="2"/>
  <c r="BF503" i="2"/>
  <c r="BF842" i="2"/>
  <c r="BE870" i="2"/>
  <c r="BB525" i="2"/>
  <c r="BC800" i="2"/>
  <c r="BB585" i="2"/>
  <c r="BE854" i="2"/>
  <c r="BB355" i="2"/>
  <c r="BB437" i="2"/>
  <c r="BE491" i="2"/>
  <c r="BF916" i="2"/>
  <c r="BE896" i="2"/>
  <c r="BC704" i="2"/>
  <c r="BF806" i="2"/>
  <c r="BF693" i="2"/>
  <c r="BE800" i="2"/>
  <c r="BF740" i="2"/>
  <c r="BB724" i="2"/>
  <c r="BB495" i="2"/>
  <c r="BC325" i="2"/>
  <c r="BE459" i="2"/>
  <c r="BB647" i="2"/>
  <c r="BC794" i="2"/>
  <c r="BB821" i="2"/>
  <c r="BE882" i="2"/>
  <c r="BE770" i="2"/>
  <c r="BC908" i="2"/>
  <c r="BC793" i="2"/>
  <c r="BF655" i="2"/>
  <c r="BE718" i="2"/>
  <c r="BE584" i="2"/>
  <c r="BC575" i="2"/>
  <c r="BC447" i="2"/>
  <c r="BC424" i="2"/>
  <c r="BF256" i="2"/>
  <c r="BB227" i="2"/>
  <c r="BE235" i="2"/>
  <c r="BF962" i="2"/>
  <c r="BE660" i="2"/>
  <c r="BC453" i="2"/>
  <c r="BF392" i="2"/>
  <c r="BB609" i="2"/>
  <c r="BE503" i="2"/>
  <c r="BF736" i="2"/>
  <c r="BB777" i="2"/>
  <c r="BE904" i="2"/>
  <c r="BC387" i="2"/>
  <c r="BF772" i="2"/>
  <c r="BE948" i="2"/>
  <c r="BE778" i="2"/>
  <c r="BC860" i="2"/>
  <c r="BF719" i="2"/>
  <c r="BC621" i="2"/>
  <c r="BB713" i="2"/>
  <c r="BE620" i="2"/>
  <c r="BB479" i="2"/>
  <c r="BE556" i="2"/>
  <c r="BB304" i="2"/>
  <c r="BF278" i="2"/>
  <c r="BE515" i="2"/>
  <c r="BF483" i="2"/>
  <c r="BF656" i="2"/>
  <c r="BC721" i="2"/>
  <c r="BE924" i="2"/>
  <c r="BE812" i="2"/>
  <c r="BF950" i="2"/>
  <c r="BC836" i="2"/>
  <c r="BF703" i="2"/>
  <c r="BF583" i="2"/>
  <c r="BE646" i="2"/>
  <c r="BB467" i="2"/>
  <c r="BC495" i="2"/>
  <c r="BB360" i="2"/>
  <c r="BC317" i="2"/>
  <c r="BC228" i="2"/>
  <c r="BB274" i="2"/>
  <c r="BC281" i="2"/>
  <c r="BF653" i="2"/>
  <c r="BF264" i="2"/>
  <c r="BB222" i="2"/>
  <c r="BE426" i="2"/>
  <c r="BF408" i="2"/>
  <c r="BF597" i="2"/>
  <c r="BF932" i="2"/>
  <c r="BE946" i="2"/>
  <c r="BF661" i="2"/>
  <c r="BB581" i="2"/>
  <c r="BB320" i="2"/>
  <c r="BF559" i="2"/>
  <c r="BC300" i="2"/>
  <c r="BC509" i="2"/>
  <c r="BB279" i="2"/>
  <c r="BB613" i="2"/>
  <c r="BF678" i="2"/>
  <c r="BF930" i="2"/>
  <c r="BC368" i="2"/>
  <c r="BC553" i="2"/>
  <c r="BF606" i="2"/>
  <c r="BF860" i="2"/>
  <c r="BE758" i="2"/>
  <c r="BE886" i="2"/>
  <c r="BB785" i="2"/>
  <c r="BF688" i="2"/>
  <c r="BF451" i="2"/>
  <c r="BE443" i="2"/>
  <c r="BB568" i="2"/>
  <c r="BB247" i="2"/>
  <c r="BE724" i="2"/>
  <c r="BC885" i="2"/>
  <c r="BC853" i="2"/>
  <c r="BB339" i="2"/>
  <c r="BE377" i="2"/>
  <c r="BB714" i="2"/>
  <c r="BC485" i="2"/>
  <c r="BE642" i="2"/>
  <c r="BC946" i="2"/>
  <c r="BE934" i="2"/>
  <c r="BB738" i="2"/>
  <c r="BB404" i="2"/>
  <c r="BC497" i="2"/>
  <c r="BC352" i="2"/>
  <c r="BE814" i="2"/>
  <c r="BE942" i="2"/>
  <c r="BC906" i="2"/>
  <c r="BE716" i="2"/>
  <c r="BC405" i="2"/>
  <c r="BB371" i="2"/>
  <c r="BE921" i="2"/>
  <c r="BF600" i="2"/>
  <c r="BF970" i="2"/>
  <c r="BF828" i="2"/>
  <c r="BF646" i="2"/>
  <c r="BE666" i="2"/>
  <c r="BC457" i="2"/>
  <c r="BC357" i="2"/>
  <c r="BC557" i="2"/>
  <c r="BE246" i="2"/>
  <c r="BF439" i="2"/>
  <c r="BE539" i="2"/>
  <c r="BE227" i="2"/>
  <c r="BE487" i="2"/>
  <c r="BF581" i="2"/>
  <c r="BC778" i="2"/>
  <c r="BF948" i="2"/>
  <c r="BB833" i="2"/>
  <c r="BE926" i="2"/>
  <c r="BE862" i="2"/>
  <c r="BE798" i="2"/>
  <c r="BC309" i="2"/>
  <c r="BC914" i="2"/>
  <c r="BF589" i="2"/>
  <c r="BF294" i="2"/>
  <c r="BB497" i="2"/>
  <c r="BF535" i="2"/>
  <c r="BE300" i="2"/>
  <c r="BF645" i="2"/>
  <c r="BB753" i="2"/>
  <c r="BE902" i="2"/>
  <c r="BE774" i="2"/>
  <c r="BC888" i="2"/>
  <c r="BF635" i="2"/>
  <c r="BE479" i="2"/>
  <c r="BC304" i="2"/>
  <c r="BC960" i="2"/>
  <c r="BF720" i="2"/>
  <c r="BB656" i="2"/>
  <c r="BF243" i="2"/>
  <c r="BC469" i="2"/>
  <c r="BB293" i="2"/>
  <c r="BE929" i="2"/>
  <c r="BC768" i="2"/>
  <c r="BB243" i="2"/>
  <c r="BC856" i="2"/>
  <c r="BC689" i="2"/>
  <c r="BB709" i="2"/>
  <c r="BF539" i="2"/>
  <c r="BE289" i="2"/>
  <c r="BC493" i="2"/>
  <c r="BE344" i="2"/>
  <c r="BE826" i="2"/>
  <c r="BC852" i="2"/>
  <c r="BF729" i="2"/>
  <c r="BE662" i="2"/>
  <c r="BB487" i="2"/>
  <c r="BE379" i="2"/>
  <c r="BF338" i="2"/>
  <c r="BB266" i="2"/>
  <c r="BC273" i="2"/>
  <c r="BC233" i="2"/>
  <c r="BB545" i="2"/>
  <c r="BF527" i="2"/>
  <c r="BB743" i="2"/>
  <c r="BC895" i="2"/>
  <c r="BE962" i="2"/>
  <c r="BE700" i="2"/>
  <c r="BB745" i="2"/>
  <c r="BE864" i="2"/>
  <c r="BC945" i="2"/>
  <c r="BF774" i="2"/>
  <c r="BE576" i="2"/>
  <c r="BE670" i="2"/>
  <c r="BB543" i="2"/>
  <c r="BC433" i="2"/>
  <c r="BB457" i="2"/>
  <c r="BF447" i="2"/>
  <c r="BF426" i="2"/>
  <c r="BF836" i="2"/>
  <c r="BB845" i="2"/>
  <c r="BE868" i="2"/>
  <c r="BE754" i="2"/>
  <c r="BC780" i="2"/>
  <c r="BF639" i="2"/>
  <c r="BB705" i="2"/>
  <c r="BB551" i="2"/>
  <c r="BC559" i="2"/>
  <c r="BF402" i="2"/>
  <c r="BE292" i="2"/>
  <c r="BB237" i="2"/>
  <c r="BC249" i="2"/>
  <c r="BF906" i="2"/>
  <c r="BC533" i="2"/>
  <c r="BB350" i="2"/>
  <c r="BE252" i="2"/>
  <c r="BE606" i="2"/>
  <c r="BC783" i="2"/>
  <c r="BB727" i="2"/>
  <c r="BB366" i="2"/>
  <c r="BB388" i="2"/>
  <c r="BB521" i="2"/>
  <c r="BB422" i="2"/>
  <c r="BB741" i="2"/>
  <c r="BC818" i="2"/>
  <c r="BC445" i="2"/>
  <c r="BB671" i="2"/>
  <c r="BF746" i="2"/>
  <c r="BC696" i="2"/>
  <c r="BE950" i="2"/>
  <c r="BF884" i="2"/>
  <c r="BB695" i="2"/>
  <c r="BE328" i="2"/>
  <c r="BC461" i="2"/>
  <c r="BB469" i="2"/>
  <c r="BF711" i="2"/>
  <c r="BF273" i="2"/>
  <c r="BE582" i="2"/>
  <c r="BC398" i="2"/>
  <c r="BC789" i="2"/>
  <c r="BE257" i="2"/>
  <c r="BF691" i="2"/>
  <c r="BC927" i="2"/>
  <c r="BE362" i="2"/>
  <c r="BC525" i="2"/>
  <c r="BF587" i="2"/>
  <c r="BE878" i="2"/>
  <c r="BB801" i="2"/>
  <c r="BF725" i="2"/>
  <c r="BE475" i="2"/>
  <c r="BB687" i="2"/>
  <c r="BF924" i="2"/>
  <c r="BF898" i="2"/>
  <c r="BF741" i="2"/>
  <c r="BE568" i="2"/>
  <c r="BE511" i="2"/>
  <c r="BC429" i="2"/>
  <c r="BB529" i="2"/>
  <c r="BC414" i="2"/>
  <c r="BB295" i="2"/>
  <c r="BB384" i="2"/>
  <c r="BB674" i="2"/>
  <c r="BC667" i="2"/>
  <c r="BB769" i="2"/>
  <c r="BE958" i="2"/>
  <c r="BE830" i="2"/>
  <c r="BE766" i="2"/>
  <c r="BC529" i="2"/>
  <c r="BB560" i="2"/>
  <c r="BE393" i="2"/>
  <c r="BC371" i="2"/>
  <c r="BE652" i="2"/>
  <c r="BC842" i="2"/>
  <c r="BE966" i="2"/>
  <c r="BC724" i="2"/>
  <c r="BC775" i="2"/>
  <c r="BE698" i="2"/>
  <c r="BE401" i="2"/>
  <c r="BC845" i="2"/>
  <c r="BC593" i="2"/>
  <c r="BF507" i="2"/>
  <c r="BC389" i="2"/>
  <c r="BF291" i="2"/>
  <c r="BB913" i="2"/>
  <c r="BC941" i="2"/>
  <c r="BC786" i="2"/>
  <c r="BE634" i="2"/>
  <c r="BF376" i="2"/>
  <c r="BB357" i="2"/>
  <c r="BH876" i="2"/>
  <c r="BH877" i="2" s="1"/>
  <c r="P9" i="7"/>
  <c r="E12" i="7"/>
  <c r="N198" i="2"/>
  <c r="AN778" i="2" l="1"/>
  <c r="AN779" i="2" s="1"/>
  <c r="AS1027" i="2"/>
  <c r="BB988" i="2" s="1"/>
  <c r="AS1035" i="2"/>
  <c r="BB996" i="2" s="1"/>
  <c r="AS1033" i="2"/>
  <c r="BB994" i="2" s="1"/>
  <c r="AS1026" i="2"/>
  <c r="BB987" i="2" s="1"/>
  <c r="AS1034" i="2"/>
  <c r="BB995" i="2" s="1"/>
  <c r="AS1032" i="2"/>
  <c r="BB993" i="2" s="1"/>
  <c r="AS1031" i="2"/>
  <c r="BB992" i="2" s="1"/>
  <c r="AS1028" i="2"/>
  <c r="BB989" i="2" s="1"/>
  <c r="AS1029" i="2"/>
  <c r="BB990" i="2" s="1"/>
  <c r="AS1036" i="2"/>
  <c r="BB997" i="2" s="1"/>
  <c r="AS1030" i="2"/>
  <c r="BB991" i="2" s="1"/>
  <c r="AS1037" i="2"/>
  <c r="BB998" i="2" s="1"/>
  <c r="BM1027" i="2"/>
  <c r="BM1028" i="2"/>
  <c r="BM1026" i="2"/>
  <c r="BC1026" i="2"/>
  <c r="BE1011" i="2" s="1"/>
  <c r="BW1028" i="2"/>
  <c r="BC1028" i="2"/>
  <c r="BE1013" i="2" s="1"/>
  <c r="BC1030" i="2"/>
  <c r="BE1015" i="2" s="1"/>
  <c r="BC1033" i="2"/>
  <c r="BE1018" i="2" s="1"/>
  <c r="BC1032" i="2"/>
  <c r="BE1017" i="2" s="1"/>
  <c r="BC1035" i="2"/>
  <c r="BE1020" i="2" s="1"/>
  <c r="BC1027" i="2"/>
  <c r="BE1012" i="2" s="1"/>
  <c r="BC1034" i="2"/>
  <c r="BE1019" i="2" s="1"/>
  <c r="BW1031" i="2"/>
  <c r="BW1029" i="2"/>
  <c r="BW1026" i="2"/>
  <c r="BW1035" i="2"/>
  <c r="BC1031" i="2"/>
  <c r="BE1016" i="2" s="1"/>
  <c r="BC1029" i="2"/>
  <c r="BE1014" i="2" s="1"/>
  <c r="BC1036" i="2"/>
  <c r="BE1021" i="2" s="1"/>
  <c r="BC1037" i="2"/>
  <c r="BE1022" i="2" s="1"/>
  <c r="BW1033" i="2"/>
  <c r="BW1030" i="2"/>
  <c r="BW1034" i="2"/>
  <c r="BW1027" i="2"/>
  <c r="BW1032" i="2"/>
  <c r="BW1036" i="2"/>
  <c r="BW1025" i="2"/>
  <c r="AX1026" i="2"/>
  <c r="BC999" i="2" s="1"/>
  <c r="AX1035" i="2"/>
  <c r="BC1008" i="2" s="1"/>
  <c r="AX1031" i="2"/>
  <c r="BC1004" i="2" s="1"/>
  <c r="AX1027" i="2"/>
  <c r="BC1000" i="2" s="1"/>
  <c r="AX1029" i="2"/>
  <c r="BC1002" i="2" s="1"/>
  <c r="AX1034" i="2"/>
  <c r="BC1007" i="2" s="1"/>
  <c r="AX1037" i="2"/>
  <c r="BC1010" i="2" s="1"/>
  <c r="AX1033" i="2"/>
  <c r="BC1006" i="2" s="1"/>
  <c r="AX1028" i="2"/>
  <c r="BC1001" i="2" s="1"/>
  <c r="AX1030" i="2"/>
  <c r="BC1003" i="2" s="1"/>
  <c r="AX1032" i="2"/>
  <c r="BC1005" i="2" s="1"/>
  <c r="AX1036" i="2"/>
  <c r="BC1009" i="2" s="1"/>
  <c r="BH878" i="2"/>
  <c r="BH922" i="2" s="1"/>
  <c r="BH923" i="2" s="1"/>
  <c r="BH924" i="2" s="1"/>
  <c r="BH925" i="2" s="1"/>
  <c r="BH926" i="2" s="1"/>
  <c r="BH927" i="2" s="1"/>
  <c r="BH928" i="2" s="1"/>
  <c r="BH929" i="2" s="1"/>
  <c r="BH930" i="2" s="1"/>
  <c r="BH931" i="2" s="1"/>
  <c r="BH932" i="2" s="1"/>
  <c r="BH933" i="2" s="1"/>
  <c r="F12" i="7"/>
  <c r="E11" i="7"/>
  <c r="N199" i="2"/>
  <c r="AN822" i="2" l="1"/>
  <c r="AN825" i="2" s="1"/>
  <c r="AN826" i="2" s="1"/>
  <c r="AN872" i="2" s="1"/>
  <c r="AN873" i="2" s="1"/>
  <c r="AN875" i="2" s="1"/>
  <c r="AN876" i="2" s="1"/>
  <c r="AN922" i="2" s="1"/>
  <c r="BM1030" i="2"/>
  <c r="BM1032" i="2"/>
  <c r="BM1031" i="2"/>
  <c r="BH972" i="2"/>
  <c r="BL925" i="2" s="1"/>
  <c r="F11" i="7"/>
  <c r="H12" i="7"/>
  <c r="N200" i="2"/>
  <c r="AN973" i="2" l="1"/>
  <c r="AU934" i="2" s="1"/>
  <c r="AR340" i="2"/>
  <c r="AV274" i="2"/>
  <c r="AU242" i="2"/>
  <c r="AU329" i="2"/>
  <c r="AS585" i="2"/>
  <c r="AR547" i="2"/>
  <c r="AU317" i="2"/>
  <c r="AR355" i="2"/>
  <c r="AV456" i="2"/>
  <c r="AV290" i="2"/>
  <c r="AS233" i="2"/>
  <c r="AS306" i="2"/>
  <c r="AR321" i="2"/>
  <c r="AV248" i="2"/>
  <c r="AR330" i="2"/>
  <c r="AU364" i="2"/>
  <c r="AU255" i="2"/>
  <c r="AR407" i="2"/>
  <c r="AU509" i="2"/>
  <c r="AU324" i="2"/>
  <c r="AR531" i="2"/>
  <c r="AS223" i="2"/>
  <c r="AS321" i="2"/>
  <c r="AR579" i="2"/>
  <c r="AS348" i="2"/>
  <c r="AV437" i="2"/>
  <c r="AR536" i="2"/>
  <c r="AU427" i="2"/>
  <c r="AU446" i="2"/>
  <c r="AV377" i="2"/>
  <c r="AS287" i="2"/>
  <c r="AU399" i="2"/>
  <c r="AR431" i="2"/>
  <c r="AS636" i="2"/>
  <c r="AS451" i="2"/>
  <c r="AR417" i="2"/>
  <c r="AU554" i="2"/>
  <c r="AV582" i="2"/>
  <c r="AR485" i="2"/>
  <c r="AS462" i="2"/>
  <c r="AV605" i="2"/>
  <c r="AR317" i="2"/>
  <c r="AS243" i="2"/>
  <c r="AV607" i="2"/>
  <c r="AU248" i="2"/>
  <c r="AS352" i="2"/>
  <c r="AV386" i="2"/>
  <c r="AV466" i="2"/>
  <c r="AR572" i="2"/>
  <c r="AU970" i="2"/>
  <c r="AS546" i="2"/>
  <c r="AR514" i="2"/>
  <c r="AR619" i="2"/>
  <c r="AR381" i="2"/>
  <c r="AV307" i="2"/>
  <c r="AU393" i="2"/>
  <c r="AV474" i="2"/>
  <c r="AS662" i="2"/>
  <c r="AU344" i="2"/>
  <c r="AU280" i="2"/>
  <c r="AR287" i="2"/>
  <c r="AU375" i="2"/>
  <c r="AU233" i="2"/>
  <c r="AU451" i="2"/>
  <c r="AS506" i="2"/>
  <c r="AU333" i="2"/>
  <c r="AS538" i="2"/>
  <c r="AU933" i="2"/>
  <c r="AR738" i="2"/>
  <c r="AU774" i="2"/>
  <c r="AR509" i="2"/>
  <c r="AR575" i="2"/>
  <c r="AU574" i="2"/>
  <c r="AU435" i="2"/>
  <c r="AU362" i="2"/>
  <c r="AV418" i="2"/>
  <c r="AV458" i="2"/>
  <c r="AV493" i="2"/>
  <c r="AS297" i="2"/>
  <c r="AR327" i="2"/>
  <c r="AV498" i="2"/>
  <c r="AR567" i="2"/>
  <c r="AR505" i="2"/>
  <c r="AR685" i="2"/>
  <c r="AU745" i="2"/>
  <c r="AV625" i="2"/>
  <c r="AU912" i="2"/>
  <c r="AR653" i="2"/>
  <c r="AR540" i="2"/>
  <c r="AU867" i="2"/>
  <c r="AV710" i="2"/>
  <c r="AS610" i="2"/>
  <c r="AR541" i="2"/>
  <c r="AV505" i="2"/>
  <c r="AR383" i="2"/>
  <c r="AV632" i="2"/>
  <c r="AS568" i="2"/>
  <c r="AR432" i="2"/>
  <c r="AS482" i="2"/>
  <c r="AS383" i="2"/>
  <c r="AU571" i="2"/>
  <c r="AS313" i="2"/>
  <c r="AU510" i="2"/>
  <c r="AS334" i="2"/>
  <c r="AR414" i="2"/>
  <c r="AV349" i="2"/>
  <c r="AV413" i="2"/>
  <c r="AU225" i="2"/>
  <c r="AU278" i="2"/>
  <c r="AR232" i="2"/>
  <c r="AR285" i="2"/>
  <c r="AS302" i="2"/>
  <c r="AU373" i="2"/>
  <c r="AV318" i="2"/>
  <c r="AV382" i="2"/>
  <c r="AU449" i="2"/>
  <c r="AU481" i="2"/>
  <c r="AS379" i="2"/>
  <c r="AR447" i="2"/>
  <c r="AU505" i="2"/>
  <c r="AU537" i="2"/>
  <c r="AU569" i="2"/>
  <c r="AV444" i="2"/>
  <c r="AU229" i="2"/>
  <c r="AR236" i="2"/>
  <c r="AS305" i="2"/>
  <c r="AU318" i="2"/>
  <c r="AV357" i="2"/>
  <c r="AV326" i="2"/>
  <c r="AU573" i="2"/>
  <c r="AU514" i="2"/>
  <c r="AV356" i="2"/>
  <c r="AU544" i="2"/>
  <c r="AS234" i="2"/>
  <c r="AR331" i="2"/>
  <c r="AV612" i="2"/>
  <c r="AV622" i="2"/>
  <c r="AS502" i="2"/>
  <c r="AV676" i="2"/>
  <c r="AR226" i="2"/>
  <c r="AV315" i="2"/>
  <c r="AU425" i="2"/>
  <c r="AR391" i="2"/>
  <c r="AS333" i="2"/>
  <c r="AU283" i="2"/>
  <c r="AR241" i="2"/>
  <c r="AR294" i="2"/>
  <c r="AR369" i="2"/>
  <c r="AV397" i="2"/>
  <c r="AV366" i="2"/>
  <c r="AV436" i="2"/>
  <c r="AR523" i="2"/>
  <c r="AV339" i="2"/>
  <c r="AU286" i="2"/>
  <c r="AS386" i="2"/>
  <c r="AU354" i="2"/>
  <c r="AV416" i="2"/>
  <c r="AR481" i="2"/>
  <c r="AV461" i="2"/>
  <c r="AV532" i="2"/>
  <c r="AV646" i="2"/>
  <c r="AU370" i="2"/>
  <c r="AV533" i="2"/>
  <c r="AR555" i="2"/>
  <c r="AS526" i="2"/>
  <c r="AV396" i="2"/>
  <c r="AV556" i="2"/>
  <c r="AU384" i="2"/>
  <c r="AU323" i="2"/>
  <c r="AV403" i="2"/>
  <c r="AV362" i="2"/>
  <c r="AS374" i="2"/>
  <c r="AR611" i="2"/>
  <c r="AU416" i="2"/>
  <c r="AR373" i="2"/>
  <c r="AU403" i="2"/>
  <c r="AS303" i="2"/>
  <c r="AR293" i="2"/>
  <c r="AU551" i="2"/>
  <c r="AR553" i="2"/>
  <c r="AV457" i="2"/>
  <c r="AS378" i="2"/>
  <c r="AU653" i="2"/>
  <c r="AS646" i="2"/>
  <c r="AR573" i="2"/>
  <c r="AV684" i="2"/>
  <c r="AU539" i="2"/>
  <c r="AS491" i="2"/>
  <c r="AS700" i="2"/>
  <c r="AU332" i="2"/>
  <c r="AU256" i="2"/>
  <c r="AR263" i="2"/>
  <c r="AU351" i="2"/>
  <c r="AV371" i="2"/>
  <c r="AR363" i="2"/>
  <c r="AR427" i="2"/>
  <c r="AS359" i="2"/>
  <c r="AV473" i="2"/>
  <c r="AS410" i="2"/>
  <c r="AS576" i="2"/>
  <c r="AR632" i="2"/>
  <c r="AU400" i="2"/>
  <c r="AV273" i="2"/>
  <c r="AR341" i="2"/>
  <c r="AS280" i="2"/>
  <c r="AU350" i="2"/>
  <c r="AS336" i="2"/>
  <c r="AR416" i="2"/>
  <c r="AV383" i="2"/>
  <c r="AR240" i="2"/>
  <c r="AV322" i="2"/>
  <c r="AS407" i="2"/>
  <c r="AV522" i="2"/>
  <c r="AU325" i="2"/>
  <c r="AU559" i="2"/>
  <c r="AR473" i="2"/>
  <c r="AR297" i="2"/>
  <c r="AV668" i="2"/>
  <c r="AR569" i="2"/>
  <c r="AV770" i="2"/>
  <c r="AU770" i="2"/>
  <c r="AU369" i="2"/>
  <c r="AV576" i="2"/>
  <c r="AS532" i="2"/>
  <c r="AU564" i="2"/>
  <c r="AV600" i="2"/>
  <c r="AU512" i="2"/>
  <c r="AR451" i="2"/>
  <c r="AV328" i="2"/>
  <c r="AV335" i="2"/>
  <c r="AV399" i="2"/>
  <c r="AV279" i="2"/>
  <c r="AS286" i="2"/>
  <c r="AS339" i="2"/>
  <c r="AV354" i="2"/>
  <c r="AU467" i="2"/>
  <c r="AR475" i="2"/>
  <c r="AV376" i="2"/>
  <c r="AV626" i="2"/>
  <c r="AR544" i="2"/>
  <c r="AV529" i="2"/>
  <c r="AS798" i="2"/>
  <c r="AV434" i="2"/>
  <c r="AR409" i="2"/>
  <c r="AU550" i="2"/>
  <c r="AV575" i="2"/>
  <c r="AR453" i="2"/>
  <c r="AS393" i="2"/>
  <c r="AV596" i="2"/>
  <c r="AU548" i="2"/>
  <c r="AS524" i="2"/>
  <c r="AR554" i="2"/>
  <c r="AS878" i="2"/>
  <c r="AU803" i="2"/>
  <c r="AS521" i="2"/>
  <c r="AS701" i="2"/>
  <c r="AR597" i="2"/>
  <c r="AR735" i="2"/>
  <c r="AR602" i="2"/>
  <c r="AV696" i="2"/>
  <c r="AS468" i="2"/>
  <c r="AV647" i="2"/>
  <c r="AS369" i="2"/>
  <c r="AR454" i="2"/>
  <c r="AR628" i="2"/>
  <c r="AS609" i="2"/>
  <c r="AS624" i="2"/>
  <c r="AR492" i="2"/>
  <c r="AU507" i="2"/>
  <c r="AU245" i="2"/>
  <c r="AU454" i="2"/>
  <c r="AV478" i="2"/>
  <c r="AU371" i="2"/>
  <c r="AV317" i="2"/>
  <c r="AV381" i="2"/>
  <c r="AU433" i="2"/>
  <c r="AV271" i="2"/>
  <c r="AR339" i="2"/>
  <c r="AS278" i="2"/>
  <c r="AU346" i="2"/>
  <c r="AS335" i="2"/>
  <c r="AR415" i="2"/>
  <c r="AV350" i="2"/>
  <c r="AV414" i="2"/>
  <c r="AU465" i="2"/>
  <c r="AU497" i="2"/>
  <c r="AS411" i="2"/>
  <c r="AR479" i="2"/>
  <c r="AU521" i="2"/>
  <c r="AU553" i="2"/>
  <c r="AS428" i="2"/>
  <c r="AV460" i="2"/>
  <c r="AU282" i="2"/>
  <c r="AR289" i="2"/>
  <c r="AU377" i="2"/>
  <c r="AV384" i="2"/>
  <c r="AU482" i="2"/>
  <c r="AR449" i="2"/>
  <c r="AU538" i="2"/>
  <c r="AV445" i="2"/>
  <c r="AV492" i="2"/>
  <c r="AV524" i="2"/>
  <c r="AV559" i="2"/>
  <c r="AV630" i="2"/>
  <c r="AR450" i="2"/>
  <c r="AR351" i="2"/>
  <c r="AS353" i="2"/>
  <c r="AV501" i="2"/>
  <c r="AV643" i="2"/>
  <c r="AR539" i="2"/>
  <c r="AS446" i="2"/>
  <c r="AS510" i="2"/>
  <c r="AS588" i="2"/>
  <c r="AU309" i="2"/>
  <c r="AV527" i="2"/>
  <c r="AR552" i="2"/>
  <c r="AS523" i="2"/>
  <c r="AS652" i="2"/>
  <c r="AS716" i="2"/>
  <c r="AV708" i="2"/>
  <c r="AU352" i="2"/>
  <c r="AU235" i="2"/>
  <c r="AU288" i="2"/>
  <c r="AR242" i="2"/>
  <c r="AR295" i="2"/>
  <c r="AS308" i="2"/>
  <c r="AU383" i="2"/>
  <c r="AV323" i="2"/>
  <c r="AV387" i="2"/>
  <c r="AV224" i="2"/>
  <c r="AS231" i="2"/>
  <c r="AS315" i="2"/>
  <c r="AV330" i="2"/>
  <c r="AU455" i="2"/>
  <c r="AV425" i="2"/>
  <c r="AU421" i="2"/>
  <c r="AV538" i="2"/>
  <c r="AU450" i="2"/>
  <c r="AU506" i="2"/>
  <c r="AV476" i="2"/>
  <c r="AV540" i="2"/>
  <c r="AS382" i="2"/>
  <c r="AR421" i="2"/>
  <c r="AV577" i="2"/>
  <c r="AR571" i="2"/>
  <c r="AS542" i="2"/>
  <c r="AR461" i="2"/>
  <c r="AS459" i="2"/>
  <c r="AS684" i="2"/>
  <c r="AR640" i="2"/>
  <c r="AV281" i="2"/>
  <c r="AS288" i="2"/>
  <c r="AS340" i="2"/>
  <c r="AV355" i="2"/>
  <c r="AU302" i="2"/>
  <c r="AR395" i="2"/>
  <c r="AU487" i="2"/>
  <c r="AU502" i="2"/>
  <c r="AS584" i="2"/>
  <c r="AV404" i="2"/>
  <c r="AU496" i="2"/>
  <c r="AR595" i="2"/>
  <c r="AV724" i="2"/>
  <c r="AU320" i="2"/>
  <c r="AU360" i="2"/>
  <c r="AU408" i="2"/>
  <c r="AU243" i="2"/>
  <c r="AV289" i="2"/>
  <c r="AU296" i="2"/>
  <c r="AR357" i="2"/>
  <c r="AS225" i="2"/>
  <c r="AS296" i="2"/>
  <c r="AR303" i="2"/>
  <c r="AU382" i="2"/>
  <c r="AS312" i="2"/>
  <c r="AS344" i="2"/>
  <c r="AU391" i="2"/>
  <c r="AR424" i="2"/>
  <c r="AV327" i="2"/>
  <c r="AV359" i="2"/>
  <c r="AV391" i="2"/>
  <c r="AV426" i="2"/>
  <c r="AV247" i="2"/>
  <c r="AR315" i="2"/>
  <c r="AS254" i="2"/>
  <c r="AU321" i="2"/>
  <c r="AS323" i="2"/>
  <c r="AR403" i="2"/>
  <c r="AV338" i="2"/>
  <c r="AV402" i="2"/>
  <c r="AU459" i="2"/>
  <c r="AU491" i="2"/>
  <c r="AR443" i="2"/>
  <c r="AS424" i="2"/>
  <c r="AU361" i="2"/>
  <c r="AU534" i="2"/>
  <c r="AV555" i="2"/>
  <c r="AU484" i="2"/>
  <c r="AV237" i="2"/>
  <c r="AV579" i="2"/>
  <c r="AR469" i="2"/>
  <c r="AS492" i="2"/>
  <c r="AU802" i="2"/>
  <c r="AU511" i="2"/>
  <c r="AU575" i="2"/>
  <c r="AV259" i="2"/>
  <c r="AS329" i="2"/>
  <c r="AU462" i="2"/>
  <c r="AU518" i="2"/>
  <c r="AV482" i="2"/>
  <c r="AV546" i="2"/>
  <c r="AS406" i="2"/>
  <c r="AV388" i="2"/>
  <c r="AR460" i="2"/>
  <c r="AS616" i="2"/>
  <c r="AS593" i="2"/>
  <c r="AU619" i="2"/>
  <c r="AR446" i="2"/>
  <c r="AU492" i="2"/>
  <c r="AV639" i="2"/>
  <c r="AS460" i="2"/>
  <c r="AR613" i="2"/>
  <c r="AS651" i="2"/>
  <c r="AV729" i="2"/>
  <c r="AR804" i="2"/>
  <c r="AS896" i="2"/>
  <c r="AU888" i="2"/>
  <c r="AS653" i="2"/>
  <c r="AV738" i="2"/>
  <c r="AU723" i="2"/>
  <c r="AU617" i="2"/>
  <c r="AU806" i="2"/>
  <c r="AV728" i="2"/>
  <c r="AS511" i="2"/>
  <c r="AU610" i="2"/>
  <c r="AS655" i="2"/>
  <c r="AU866" i="2"/>
  <c r="AU805" i="2"/>
  <c r="AS537" i="2"/>
  <c r="AU560" i="2"/>
  <c r="AS500" i="2"/>
  <c r="AR557" i="2"/>
  <c r="AS416" i="2"/>
  <c r="AV537" i="2"/>
  <c r="AU500" i="2"/>
  <c r="AU413" i="2"/>
  <c r="AR486" i="2"/>
  <c r="AS354" i="2"/>
  <c r="AV584" i="2"/>
  <c r="AR607" i="2"/>
  <c r="AS656" i="2"/>
  <c r="AR560" i="2"/>
  <c r="AS317" i="2"/>
  <c r="AS514" i="2"/>
  <c r="AR543" i="2"/>
  <c r="AV509" i="2"/>
  <c r="AR483" i="2"/>
  <c r="AU555" i="2"/>
  <c r="AV462" i="2"/>
  <c r="AV299" i="2"/>
  <c r="AV392" i="2"/>
  <c r="AR457" i="2"/>
  <c r="AV449" i="2"/>
  <c r="AU705" i="2"/>
  <c r="AR741" i="2"/>
  <c r="AS907" i="2"/>
  <c r="AR650" i="2"/>
  <c r="AU834" i="2"/>
  <c r="AS529" i="2"/>
  <c r="AU784" i="2"/>
  <c r="AV459" i="2"/>
  <c r="AR566" i="2"/>
  <c r="AS678" i="2"/>
  <c r="AS361" i="2"/>
  <c r="AU621" i="2"/>
  <c r="AR604" i="2"/>
  <c r="AS834" i="2"/>
  <c r="AU902" i="2"/>
  <c r="AS621" i="2"/>
  <c r="AS548" i="2"/>
  <c r="AR581" i="2"/>
  <c r="AR508" i="2"/>
  <c r="AV599" i="2"/>
  <c r="AV439" i="2"/>
  <c r="AV372" i="2"/>
  <c r="AR517" i="2"/>
  <c r="AS402" i="2"/>
  <c r="AV608" i="2"/>
  <c r="AV716" i="2"/>
  <c r="AS704" i="2"/>
  <c r="AS499" i="2"/>
  <c r="AV479" i="2"/>
  <c r="AV570" i="2"/>
  <c r="AS434" i="2"/>
  <c r="AV619" i="2"/>
  <c r="AR435" i="2"/>
  <c r="AU531" i="2"/>
  <c r="AV438" i="2"/>
  <c r="AR359" i="2"/>
  <c r="AR425" i="2"/>
  <c r="AS357" i="2"/>
  <c r="AU558" i="2"/>
  <c r="AV502" i="2"/>
  <c r="AV534" i="2"/>
  <c r="AV586" i="2"/>
  <c r="AV812" i="2"/>
  <c r="AS709" i="2"/>
  <c r="AU341" i="2"/>
  <c r="AU869" i="2"/>
  <c r="AR610" i="2"/>
  <c r="AV645" i="2"/>
  <c r="AU781" i="2"/>
  <c r="AS657" i="2"/>
  <c r="AS594" i="2"/>
  <c r="AR533" i="2"/>
  <c r="AV489" i="2"/>
  <c r="AU258" i="2"/>
  <c r="AV624" i="2"/>
  <c r="AS736" i="2"/>
  <c r="AV621" i="2"/>
  <c r="AS466" i="2"/>
  <c r="AS399" i="2"/>
  <c r="AU579" i="2"/>
  <c r="AS345" i="2"/>
  <c r="AU526" i="2"/>
  <c r="AV526" i="2"/>
  <c r="AV634" i="2"/>
  <c r="AR458" i="2"/>
  <c r="AR244" i="2"/>
  <c r="AS385" i="2"/>
  <c r="AV525" i="2"/>
  <c r="AR551" i="2"/>
  <c r="AS522" i="2"/>
  <c r="AV332" i="2"/>
  <c r="AR576" i="2"/>
  <c r="AS664" i="2"/>
  <c r="AR615" i="2"/>
  <c r="AV588" i="2"/>
  <c r="AS362" i="2"/>
  <c r="AR494" i="2"/>
  <c r="AS325" i="2"/>
  <c r="AU516" i="2"/>
  <c r="AV545" i="2"/>
  <c r="AR436" i="2"/>
  <c r="AR561" i="2"/>
  <c r="AS508" i="2"/>
  <c r="AV581" i="2"/>
  <c r="AS723" i="2"/>
  <c r="AU848" i="2"/>
  <c r="AU930" i="2"/>
  <c r="AR578" i="2"/>
  <c r="AR808" i="2"/>
  <c r="AV896" i="2"/>
  <c r="AS929" i="2"/>
  <c r="AV926" i="2"/>
  <c r="AV783" i="2"/>
  <c r="AR750" i="2"/>
  <c r="AS703" i="2"/>
  <c r="AR953" i="2"/>
  <c r="AR825" i="2"/>
  <c r="AV673" i="2"/>
  <c r="AS433" i="2"/>
  <c r="AU687" i="2"/>
  <c r="AU623" i="2"/>
  <c r="AV675" i="2"/>
  <c r="AU737" i="2"/>
  <c r="AU836" i="2"/>
  <c r="AU644" i="2"/>
  <c r="AR698" i="2"/>
  <c r="AV778" i="2"/>
  <c r="AR967" i="2"/>
  <c r="AR927" i="2"/>
  <c r="AR895" i="2"/>
  <c r="AS931" i="2"/>
  <c r="AV878" i="2"/>
  <c r="AU652" i="2"/>
  <c r="AR905" i="2"/>
  <c r="AU919" i="2"/>
  <c r="AU663" i="2"/>
  <c r="AS940" i="2"/>
  <c r="AU772" i="2"/>
  <c r="AS372" i="2"/>
  <c r="AR947" i="2"/>
  <c r="AR883" i="2"/>
  <c r="AR851" i="2"/>
  <c r="AR819" i="2"/>
  <c r="AR764" i="2"/>
  <c r="AU674" i="2"/>
  <c r="AU600" i="2"/>
  <c r="AV649" i="2"/>
  <c r="AV735" i="2"/>
  <c r="AS776" i="2"/>
  <c r="AS589" i="2"/>
  <c r="AU891" i="2"/>
  <c r="AR565" i="2"/>
  <c r="AU353" i="2"/>
  <c r="AV652" i="2"/>
  <c r="AS530" i="2"/>
  <c r="AU547" i="2"/>
  <c r="AV421" i="2"/>
  <c r="AV602" i="2"/>
  <c r="AU237" i="2"/>
  <c r="AV477" i="2"/>
  <c r="AS490" i="2"/>
  <c r="AR496" i="2"/>
  <c r="AR583" i="2"/>
  <c r="AV636" i="2"/>
  <c r="AS258" i="2"/>
  <c r="AV513" i="2"/>
  <c r="AR545" i="2"/>
  <c r="AS618" i="2"/>
  <c r="AR652" i="2"/>
  <c r="AU909" i="2"/>
  <c r="AS840" i="2"/>
  <c r="AV962" i="2"/>
  <c r="AR844" i="2"/>
  <c r="AU720" i="2"/>
  <c r="AU622" i="2"/>
  <c r="AR713" i="2"/>
  <c r="AV707" i="2"/>
  <c r="AU879" i="2"/>
  <c r="AU892" i="2"/>
  <c r="AU716" i="2"/>
  <c r="AR903" i="2"/>
  <c r="AV942" i="2"/>
  <c r="AR969" i="2"/>
  <c r="AR697" i="2"/>
  <c r="AU857" i="2"/>
  <c r="AU700" i="2"/>
  <c r="AR859" i="2"/>
  <c r="AR780" i="2"/>
  <c r="AU626" i="2"/>
  <c r="AS747" i="2"/>
  <c r="AU931" i="2"/>
  <c r="AR674" i="2"/>
  <c r="AV751" i="2"/>
  <c r="AS573" i="2"/>
  <c r="AR452" i="2"/>
  <c r="AR501" i="2"/>
  <c r="AS672" i="2"/>
  <c r="AR559" i="2"/>
  <c r="AV454" i="2"/>
  <c r="AV433" i="2"/>
  <c r="AS358" i="2"/>
  <c r="AS309" i="2"/>
  <c r="AV603" i="2"/>
  <c r="AV554" i="2"/>
  <c r="AS483" i="2"/>
  <c r="AV700" i="2"/>
  <c r="AS394" i="2"/>
  <c r="AV340" i="2"/>
  <c r="AV591" i="2"/>
  <c r="AR577" i="2"/>
  <c r="AS543" i="2"/>
  <c r="AS750" i="2"/>
  <c r="AV671" i="2"/>
  <c r="AU702" i="2"/>
  <c r="AV894" i="2"/>
  <c r="AR774" i="2"/>
  <c r="AR921" i="2"/>
  <c r="AU733" i="2"/>
  <c r="AU671" i="2"/>
  <c r="AS965" i="2"/>
  <c r="AU793" i="2"/>
  <c r="AS661" i="2"/>
  <c r="AR951" i="2"/>
  <c r="AR887" i="2"/>
  <c r="AV814" i="2"/>
  <c r="AR841" i="2"/>
  <c r="AU631" i="2"/>
  <c r="AV320" i="2"/>
  <c r="AS381" i="2"/>
  <c r="AU570" i="2"/>
  <c r="AV508" i="2"/>
  <c r="AV598" i="2"/>
  <c r="AR507" i="2"/>
  <c r="AU556" i="2"/>
  <c r="AR476" i="2"/>
  <c r="AS478" i="2"/>
  <c r="AS620" i="2"/>
  <c r="AS396" i="2"/>
  <c r="AS601" i="2"/>
  <c r="AR587" i="2"/>
  <c r="AU404" i="2"/>
  <c r="AR349" i="2"/>
  <c r="AU366" i="2"/>
  <c r="AR420" i="2"/>
  <c r="AV419" i="2"/>
  <c r="AU305" i="2"/>
  <c r="AV394" i="2"/>
  <c r="AU567" i="2"/>
  <c r="AU385" i="2"/>
  <c r="AV732" i="2"/>
  <c r="AS427" i="2"/>
  <c r="AS740" i="2"/>
  <c r="AV660" i="2"/>
  <c r="AU611" i="2"/>
  <c r="AU336" i="2"/>
  <c r="AU392" i="2"/>
  <c r="AU424" i="2"/>
  <c r="AV257" i="2"/>
  <c r="AU264" i="2"/>
  <c r="AR325" i="2"/>
  <c r="AR389" i="2"/>
  <c r="AS264" i="2"/>
  <c r="AR271" i="2"/>
  <c r="AU331" i="2"/>
  <c r="AU419" i="2"/>
  <c r="AS328" i="2"/>
  <c r="AU359" i="2"/>
  <c r="AR408" i="2"/>
  <c r="AV311" i="2"/>
  <c r="AV343" i="2"/>
  <c r="AV375" i="2"/>
  <c r="AV407" i="2"/>
  <c r="AU443" i="2"/>
  <c r="AU254" i="2"/>
  <c r="AR379" i="2"/>
  <c r="AR261" i="2"/>
  <c r="AU409" i="2"/>
  <c r="AU349" i="2"/>
  <c r="AV306" i="2"/>
  <c r="AV370" i="2"/>
  <c r="AU438" i="2"/>
  <c r="AU475" i="2"/>
  <c r="AS375" i="2"/>
  <c r="AU519" i="2"/>
  <c r="AU266" i="2"/>
  <c r="AU478" i="2"/>
  <c r="AV490" i="2"/>
  <c r="AR442" i="2"/>
  <c r="AR535" i="2"/>
  <c r="AS648" i="2"/>
  <c r="AR478" i="2"/>
  <c r="AS400" i="2"/>
  <c r="AV557" i="2"/>
  <c r="AU604" i="2"/>
  <c r="AU543" i="2"/>
  <c r="AV450" i="2"/>
  <c r="AS266" i="2"/>
  <c r="AV344" i="2"/>
  <c r="AS405" i="2"/>
  <c r="AS422" i="2"/>
  <c r="AV514" i="2"/>
  <c r="AV610" i="2"/>
  <c r="AR519" i="2"/>
  <c r="AV447" i="2"/>
  <c r="AS474" i="2"/>
  <c r="AS364" i="2"/>
  <c r="AS744" i="2"/>
  <c r="AV628" i="2"/>
  <c r="AR319" i="2"/>
  <c r="AV497" i="2"/>
  <c r="AR537" i="2"/>
  <c r="AS602" i="2"/>
  <c r="AS743" i="2"/>
  <c r="AU824" i="2"/>
  <c r="AR809" i="2"/>
  <c r="AR807" i="2"/>
  <c r="AR694" i="2"/>
  <c r="AR692" i="2"/>
  <c r="AU898" i="2"/>
  <c r="AR662" i="2"/>
  <c r="AU827" i="2"/>
  <c r="AR562" i="2"/>
  <c r="AS659" i="2"/>
  <c r="AS710" i="2"/>
  <c r="AV503" i="2"/>
  <c r="AR775" i="2"/>
  <c r="AR671" i="2"/>
  <c r="AR584" i="2"/>
  <c r="AS356" i="2"/>
  <c r="AS694" i="2"/>
  <c r="AV574" i="2"/>
  <c r="AS436" i="2"/>
  <c r="AR524" i="2"/>
  <c r="AV615" i="2"/>
  <c r="AV471" i="2"/>
  <c r="AU440" i="2"/>
  <c r="AR525" i="2"/>
  <c r="AS418" i="2"/>
  <c r="AV616" i="2"/>
  <c r="AS561" i="2"/>
  <c r="AS720" i="2"/>
  <c r="AS531" i="2"/>
  <c r="AV543" i="2"/>
  <c r="AS592" i="2"/>
  <c r="AS450" i="2"/>
  <c r="AS360" i="2"/>
  <c r="AS415" i="2"/>
  <c r="AU523" i="2"/>
  <c r="AV430" i="2"/>
  <c r="AU298" i="2"/>
  <c r="AR393" i="2"/>
  <c r="AU486" i="2"/>
  <c r="AU542" i="2"/>
  <c r="AS778" i="2"/>
  <c r="AU650" i="2"/>
  <c r="AU916" i="2"/>
  <c r="AU845" i="2"/>
  <c r="AS481" i="2"/>
  <c r="AS715" i="2"/>
  <c r="AU954" i="2"/>
  <c r="AR608" i="2"/>
  <c r="AR740" i="2"/>
  <c r="AV664" i="2"/>
  <c r="AS447" i="2"/>
  <c r="AR923" i="2"/>
  <c r="AU960" i="2"/>
  <c r="AR732" i="2"/>
  <c r="AR696" i="2"/>
  <c r="AR634" i="2"/>
  <c r="AS630" i="2"/>
  <c r="AS484" i="2"/>
  <c r="AR549" i="2"/>
  <c r="AS384" i="2"/>
  <c r="AV521" i="2"/>
  <c r="AR437" i="2"/>
  <c r="AR265" i="2"/>
  <c r="AR470" i="2"/>
  <c r="AV640" i="2"/>
  <c r="AV571" i="2"/>
  <c r="AR591" i="2"/>
  <c r="AS640" i="2"/>
  <c r="AR528" i="2"/>
  <c r="AV228" i="2"/>
  <c r="AS498" i="2"/>
  <c r="AR527" i="2"/>
  <c r="AS367" i="2"/>
  <c r="AR499" i="2"/>
  <c r="AU563" i="2"/>
  <c r="AV470" i="2"/>
  <c r="AU386" i="2"/>
  <c r="AV428" i="2"/>
  <c r="AR489" i="2"/>
  <c r="AV465" i="2"/>
  <c r="AV518" i="2"/>
  <c r="AV550" i="2"/>
  <c r="AV618" i="2"/>
  <c r="AR730" i="2"/>
  <c r="AU760" i="2"/>
  <c r="AV523" i="2"/>
  <c r="AS591" i="2"/>
  <c r="AS742" i="2"/>
  <c r="AU908" i="2"/>
  <c r="AR550" i="2"/>
  <c r="AS580" i="2"/>
  <c r="AS452" i="2"/>
  <c r="AV631" i="2"/>
  <c r="AU476" i="2"/>
  <c r="AR438" i="2"/>
  <c r="AU603" i="2"/>
  <c r="AV572" i="2"/>
  <c r="AS608" i="2"/>
  <c r="AV427" i="2"/>
  <c r="AU515" i="2"/>
  <c r="AV291" i="2"/>
  <c r="AU470" i="2"/>
  <c r="AV486" i="2"/>
  <c r="AV563" i="2"/>
  <c r="AS390" i="2"/>
  <c r="AR511" i="2"/>
  <c r="AV324" i="2"/>
  <c r="AU572" i="2"/>
  <c r="AS392" i="2"/>
  <c r="AS458" i="2"/>
  <c r="AS600" i="2"/>
  <c r="AV589" i="2"/>
  <c r="AS547" i="2"/>
  <c r="AS728" i="2"/>
  <c r="AU587" i="2"/>
  <c r="AV620" i="2"/>
  <c r="AR430" i="2"/>
  <c r="AV251" i="2"/>
  <c r="AU460" i="2"/>
  <c r="AV481" i="2"/>
  <c r="AV623" i="2"/>
  <c r="AR529" i="2"/>
  <c r="AS444" i="2"/>
  <c r="AS586" i="2"/>
  <c r="AS726" i="2"/>
  <c r="AS493" i="2"/>
  <c r="AR281" i="2"/>
  <c r="AR734" i="2"/>
  <c r="AS693" i="2"/>
  <c r="AS783" i="2"/>
  <c r="AS876" i="2"/>
  <c r="AU860" i="2"/>
  <c r="AV862" i="2"/>
  <c r="AR908" i="2"/>
  <c r="AV733" i="2"/>
  <c r="AV764" i="2"/>
  <c r="AR889" i="2"/>
  <c r="AU686" i="2"/>
  <c r="AU833" i="2"/>
  <c r="AR761" i="2"/>
  <c r="AU655" i="2"/>
  <c r="AV739" i="2"/>
  <c r="AS911" i="2"/>
  <c r="AU921" i="2"/>
  <c r="AR848" i="2"/>
  <c r="AS837" i="2"/>
  <c r="AV810" i="2"/>
  <c r="AV746" i="2"/>
  <c r="AR943" i="2"/>
  <c r="AR911" i="2"/>
  <c r="AV709" i="2"/>
  <c r="AR894" i="2"/>
  <c r="AR940" i="2"/>
  <c r="AV780" i="2"/>
  <c r="AR743" i="2"/>
  <c r="AR777" i="2"/>
  <c r="AS575" i="2"/>
  <c r="AU943" i="2"/>
  <c r="AV653" i="2"/>
  <c r="AV754" i="2"/>
  <c r="AR915" i="2"/>
  <c r="AR867" i="2"/>
  <c r="AR835" i="2"/>
  <c r="AR796" i="2"/>
  <c r="AR719" i="2"/>
  <c r="AU642" i="2"/>
  <c r="AV713" i="2"/>
  <c r="AS823" i="2"/>
  <c r="AS737" i="2"/>
  <c r="AU870" i="2"/>
  <c r="AR627" i="2"/>
  <c r="AR480" i="2"/>
  <c r="AV553" i="2"/>
  <c r="AS370" i="2"/>
  <c r="AS435" i="2"/>
  <c r="AV541" i="2"/>
  <c r="AS235" i="2"/>
  <c r="AV510" i="2"/>
  <c r="AV423" i="2"/>
  <c r="AU452" i="2"/>
  <c r="AR512" i="2"/>
  <c r="AS632" i="2"/>
  <c r="AS625" i="2"/>
  <c r="AR636" i="2"/>
  <c r="AR462" i="2"/>
  <c r="AS401" i="2"/>
  <c r="AS368" i="2"/>
  <c r="AS476" i="2"/>
  <c r="AU583" i="2"/>
  <c r="AR649" i="2"/>
  <c r="AR839" i="2"/>
  <c r="AR954" i="2"/>
  <c r="AV830" i="2"/>
  <c r="AU913" i="2"/>
  <c r="AR857" i="2"/>
  <c r="AR633" i="2"/>
  <c r="AU639" i="2"/>
  <c r="AS801" i="2"/>
  <c r="AR758" i="2"/>
  <c r="AV794" i="2"/>
  <c r="AR935" i="2"/>
  <c r="AV960" i="2"/>
  <c r="AR812" i="2"/>
  <c r="AV737" i="2"/>
  <c r="AV691" i="2"/>
  <c r="AU807" i="2"/>
  <c r="AR899" i="2"/>
  <c r="AR827" i="2"/>
  <c r="AU690" i="2"/>
  <c r="AV681" i="2"/>
  <c r="AR871" i="2"/>
  <c r="AR681" i="2"/>
  <c r="AU615" i="2"/>
  <c r="AU568" i="2"/>
  <c r="AS516" i="2"/>
  <c r="AU532" i="2"/>
  <c r="AV592" i="2"/>
  <c r="AU456" i="2"/>
  <c r="AR467" i="2"/>
  <c r="AV360" i="2"/>
  <c r="AV542" i="2"/>
  <c r="AR490" i="2"/>
  <c r="AU508" i="2"/>
  <c r="AS423" i="2"/>
  <c r="AU576" i="2"/>
  <c r="AS696" i="2"/>
  <c r="AV604" i="2"/>
  <c r="AR513" i="2"/>
  <c r="AU580" i="2"/>
  <c r="AR500" i="2"/>
  <c r="AS540" i="2"/>
  <c r="AU838" i="2"/>
  <c r="AS695" i="2"/>
  <c r="AV889" i="2"/>
  <c r="AV855" i="2"/>
  <c r="AU694" i="2"/>
  <c r="AV796" i="2"/>
  <c r="AR776" i="2"/>
  <c r="AR793" i="2"/>
  <c r="AU594" i="2"/>
  <c r="AU961" i="2"/>
  <c r="AV717" i="2"/>
  <c r="AV762" i="2"/>
  <c r="AR919" i="2"/>
  <c r="AV677" i="2"/>
  <c r="AR742" i="2"/>
  <c r="AS713" i="2"/>
  <c r="AS758" i="2"/>
  <c r="AV786" i="2"/>
  <c r="AR875" i="2"/>
  <c r="AR811" i="2"/>
  <c r="AU658" i="2"/>
  <c r="AS923" i="2"/>
  <c r="AU887" i="2"/>
  <c r="AR691" i="2"/>
  <c r="AR931" i="2"/>
  <c r="AR748" i="2"/>
  <c r="AU967" i="2"/>
  <c r="AV694" i="2"/>
  <c r="AV617" i="2"/>
  <c r="AR787" i="2"/>
  <c r="AR755" i="2"/>
  <c r="AR701" i="2"/>
  <c r="AU665" i="2"/>
  <c r="AU633" i="2"/>
  <c r="AU582" i="2"/>
  <c r="AV695" i="2"/>
  <c r="AS945" i="2"/>
  <c r="AS762" i="2"/>
  <c r="AU948" i="2"/>
  <c r="AU863" i="2"/>
  <c r="AU777" i="2"/>
  <c r="AR667" i="2"/>
  <c r="AR596" i="2"/>
  <c r="AS549" i="2"/>
  <c r="AU504" i="2"/>
  <c r="AR606" i="2"/>
  <c r="AS426" i="2"/>
  <c r="AS841" i="2"/>
  <c r="AS752" i="2"/>
  <c r="AU695" i="2"/>
  <c r="AR902" i="2"/>
  <c r="AR876" i="2"/>
  <c r="AU654" i="2"/>
  <c r="AV723" i="2"/>
  <c r="AU971" i="2"/>
  <c r="AR907" i="2"/>
  <c r="AR831" i="2"/>
  <c r="AR703" i="2"/>
  <c r="AV697" i="2"/>
  <c r="AU865" i="2"/>
  <c r="AV568" i="2"/>
  <c r="AR767" i="2"/>
  <c r="AU677" i="2"/>
  <c r="AU606" i="2"/>
  <c r="AV655" i="2"/>
  <c r="AU697" i="2"/>
  <c r="AU809" i="2"/>
  <c r="AV726" i="2"/>
  <c r="AS420" i="2"/>
  <c r="AS485" i="2"/>
  <c r="AS770" i="2"/>
  <c r="AU952" i="2"/>
  <c r="AU904" i="2"/>
  <c r="AU861" i="2"/>
  <c r="AU819" i="2"/>
  <c r="AU776" i="2"/>
  <c r="AR722" i="2"/>
  <c r="AR666" i="2"/>
  <c r="AU585" i="2"/>
  <c r="AR592" i="2"/>
  <c r="AS685" i="2"/>
  <c r="AS545" i="2"/>
  <c r="AR530" i="2"/>
  <c r="AR477" i="2"/>
  <c r="AU922" i="2"/>
  <c r="AU858" i="2"/>
  <c r="AU794" i="2"/>
  <c r="AR716" i="2"/>
  <c r="AR639" i="2"/>
  <c r="AR586" i="2"/>
  <c r="AS631" i="2"/>
  <c r="AR510" i="2"/>
  <c r="AU751" i="2"/>
  <c r="AS719" i="2"/>
  <c r="AS298" i="2"/>
  <c r="AS819" i="2"/>
  <c r="AS746" i="2"/>
  <c r="AU966" i="2"/>
  <c r="AU928" i="2"/>
  <c r="AU885" i="2"/>
  <c r="AU843" i="2"/>
  <c r="AU800" i="2"/>
  <c r="AU757" i="2"/>
  <c r="AR690" i="2"/>
  <c r="AR647" i="2"/>
  <c r="AV686" i="2"/>
  <c r="AS733" i="2"/>
  <c r="AS647" i="2"/>
  <c r="AS469" i="2"/>
  <c r="AV609" i="2"/>
  <c r="AR228" i="2"/>
  <c r="AU894" i="2"/>
  <c r="AU830" i="2"/>
  <c r="AU766" i="2"/>
  <c r="AR677" i="2"/>
  <c r="AV722" i="2"/>
  <c r="AS707" i="2"/>
  <c r="AS505" i="2"/>
  <c r="AV491" i="2"/>
  <c r="AR630" i="2"/>
  <c r="AS569" i="2"/>
  <c r="AV688" i="2"/>
  <c r="AR609" i="2"/>
  <c r="AS572" i="2"/>
  <c r="AS722" i="2"/>
  <c r="AS690" i="2"/>
  <c r="AS658" i="2"/>
  <c r="AS613" i="2"/>
  <c r="AR648" i="2"/>
  <c r="AR795" i="2"/>
  <c r="AR717" i="2"/>
  <c r="AU641" i="2"/>
  <c r="AV711" i="2"/>
  <c r="AS816" i="2"/>
  <c r="AU884" i="2"/>
  <c r="AR688" i="2"/>
  <c r="AS645" i="2"/>
  <c r="AU613" i="2"/>
  <c r="AS868" i="2"/>
  <c r="AU711" i="2"/>
  <c r="AV846" i="2"/>
  <c r="AU647" i="2"/>
  <c r="AR939" i="2"/>
  <c r="AR756" i="2"/>
  <c r="AU951" i="2"/>
  <c r="AR783" i="2"/>
  <c r="AU629" i="2"/>
  <c r="AS753" i="2"/>
  <c r="AR656" i="2"/>
  <c r="AS741" i="2"/>
  <c r="AU968" i="2"/>
  <c r="AU872" i="2"/>
  <c r="AU787" i="2"/>
  <c r="AR676" i="2"/>
  <c r="AR614" i="2"/>
  <c r="AS603" i="2"/>
  <c r="AV483" i="2"/>
  <c r="AU874" i="2"/>
  <c r="AU746" i="2"/>
  <c r="AR618" i="2"/>
  <c r="AS421" i="2"/>
  <c r="AV662" i="2"/>
  <c r="AS848" i="2"/>
  <c r="AU699" i="2"/>
  <c r="AU896" i="2"/>
  <c r="AU811" i="2"/>
  <c r="AR706" i="2"/>
  <c r="AV730" i="2"/>
  <c r="AS669" i="2"/>
  <c r="AR440" i="2"/>
  <c r="AU910" i="2"/>
  <c r="AU782" i="2"/>
  <c r="AU609" i="2"/>
  <c r="AS583" i="2"/>
  <c r="AR638" i="2"/>
  <c r="AV704" i="2"/>
  <c r="AR585" i="2"/>
  <c r="AS698" i="2"/>
  <c r="AS629" i="2"/>
  <c r="AS535" i="2"/>
  <c r="AS471" i="2"/>
  <c r="AR564" i="2"/>
  <c r="AR448" i="2"/>
  <c r="AV551" i="2"/>
  <c r="AU528" i="2"/>
  <c r="AS349" i="2"/>
  <c r="AS626" i="2"/>
  <c r="AS456" i="2"/>
  <c r="AS488" i="2"/>
  <c r="AS520" i="2"/>
  <c r="AS552" i="2"/>
  <c r="AS598" i="2"/>
  <c r="AS638" i="2"/>
  <c r="AV467" i="2"/>
  <c r="AR522" i="2"/>
  <c r="AS495" i="2"/>
  <c r="AS637" i="2"/>
  <c r="AS702" i="2"/>
  <c r="AR589" i="2"/>
  <c r="AV712" i="2"/>
  <c r="AR642" i="2"/>
  <c r="AS615" i="2"/>
  <c r="AR631" i="2"/>
  <c r="AU790" i="2"/>
  <c r="AU918" i="2"/>
  <c r="AR518" i="2"/>
  <c r="AS679" i="2"/>
  <c r="AS565" i="2"/>
  <c r="AR718" i="2"/>
  <c r="AU816" i="2"/>
  <c r="AU901" i="2"/>
  <c r="AU707" i="2"/>
  <c r="AS862" i="2"/>
  <c r="AU759" i="2"/>
  <c r="AS274" i="2"/>
  <c r="AR747" i="2"/>
  <c r="AU657" i="2"/>
  <c r="AV743" i="2"/>
  <c r="AS920" i="2"/>
  <c r="AU927" i="2"/>
  <c r="AU756" i="2"/>
  <c r="AS729" i="2"/>
  <c r="AR736" i="2"/>
  <c r="AR335" i="2"/>
  <c r="AU743" i="2"/>
  <c r="AV885" i="2"/>
  <c r="AU748" i="2"/>
  <c r="AV802" i="2"/>
  <c r="AR815" i="2"/>
  <c r="AS948" i="2"/>
  <c r="AU552" i="2"/>
  <c r="AU661" i="2"/>
  <c r="AS933" i="2"/>
  <c r="AU767" i="2"/>
  <c r="AU761" i="2"/>
  <c r="AS748" i="2"/>
  <c r="AU893" i="2"/>
  <c r="AU808" i="2"/>
  <c r="AR702" i="2"/>
  <c r="AV718" i="2"/>
  <c r="AS663" i="2"/>
  <c r="AS404" i="2"/>
  <c r="AU906" i="2"/>
  <c r="AU778" i="2"/>
  <c r="AU593" i="2"/>
  <c r="AS553" i="2"/>
  <c r="AR683" i="2"/>
  <c r="AS900" i="2"/>
  <c r="AU731" i="2"/>
  <c r="AU917" i="2"/>
  <c r="AU832" i="2"/>
  <c r="AU747" i="2"/>
  <c r="AR629" i="2"/>
  <c r="AS711" i="2"/>
  <c r="AS429" i="2"/>
  <c r="AU942" i="2"/>
  <c r="AU814" i="2"/>
  <c r="AR661" i="2"/>
  <c r="AS675" i="2"/>
  <c r="AU480" i="2"/>
  <c r="AV736" i="2"/>
  <c r="AR601" i="2"/>
  <c r="AS714" i="2"/>
  <c r="AS650" i="2"/>
  <c r="AS551" i="2"/>
  <c r="AS487" i="2"/>
  <c r="AR580" i="2"/>
  <c r="AR506" i="2"/>
  <c r="AV597" i="2"/>
  <c r="AV435" i="2"/>
  <c r="AV364" i="2"/>
  <c r="AS634" i="2"/>
  <c r="AS448" i="2"/>
  <c r="AS480" i="2"/>
  <c r="AS512" i="2"/>
  <c r="AS544" i="2"/>
  <c r="AS590" i="2"/>
  <c r="AS622" i="2"/>
  <c r="AR493" i="2"/>
  <c r="AS412" i="2"/>
  <c r="AS463" i="2"/>
  <c r="AS605" i="2"/>
  <c r="AS686" i="2"/>
  <c r="AS564" i="2"/>
  <c r="AV680" i="2"/>
  <c r="AR626" i="2"/>
  <c r="AS473" i="2"/>
  <c r="AV690" i="2"/>
  <c r="AU758" i="2"/>
  <c r="AU886" i="2"/>
  <c r="AV547" i="2"/>
  <c r="AS635" i="2"/>
  <c r="AV666" i="2"/>
  <c r="AR684" i="2"/>
  <c r="AU795" i="2"/>
  <c r="AU880" i="2"/>
  <c r="AU962" i="2"/>
  <c r="AS805" i="2"/>
  <c r="AS677" i="2"/>
  <c r="AS388" i="2"/>
  <c r="AS558" i="2"/>
  <c r="AR700" i="2"/>
  <c r="AU850" i="2"/>
  <c r="AU464" i="2"/>
  <c r="AS525" i="2"/>
  <c r="AR582" i="2"/>
  <c r="AR660" i="2"/>
  <c r="AU771" i="2"/>
  <c r="AU856" i="2"/>
  <c r="AU941" i="2"/>
  <c r="AV641" i="2"/>
  <c r="AR616" i="2"/>
  <c r="AU957" i="2"/>
  <c r="AU590" i="2"/>
  <c r="AR759" i="2"/>
  <c r="AU823" i="2"/>
  <c r="AU682" i="2"/>
  <c r="AR891" i="2"/>
  <c r="AV659" i="2"/>
  <c r="AR856" i="2"/>
  <c r="AS882" i="2"/>
  <c r="AV857" i="2"/>
  <c r="AU881" i="2"/>
  <c r="AV955" i="2"/>
  <c r="AR838" i="2"/>
  <c r="AS824" i="2"/>
  <c r="AV952" i="2"/>
  <c r="AV888" i="2"/>
  <c r="AV824" i="2"/>
  <c r="AR960" i="2"/>
  <c r="AS908" i="2"/>
  <c r="AS831" i="2"/>
  <c r="AV869" i="2"/>
  <c r="AR922" i="2"/>
  <c r="AU741" i="2"/>
  <c r="AS918" i="2"/>
  <c r="AV967" i="2"/>
  <c r="AV839" i="2"/>
  <c r="AR862" i="2"/>
  <c r="AR664" i="2"/>
  <c r="AS827" i="2"/>
  <c r="AV958" i="2"/>
  <c r="AR834" i="2"/>
  <c r="AV777" i="2"/>
  <c r="AS768" i="2"/>
  <c r="AV848" i="2"/>
  <c r="AR880" i="2"/>
  <c r="AV917" i="2"/>
  <c r="AU688" i="2"/>
  <c r="AS822" i="2"/>
  <c r="AR958" i="2"/>
  <c r="AS860" i="2"/>
  <c r="AV946" i="2"/>
  <c r="AV914" i="2"/>
  <c r="AV882" i="2"/>
  <c r="AV850" i="2"/>
  <c r="AV818" i="2"/>
  <c r="AV759" i="2"/>
  <c r="AR948" i="2"/>
  <c r="AR884" i="2"/>
  <c r="AR820" i="2"/>
  <c r="AR872" i="2"/>
  <c r="AU668" i="2"/>
  <c r="AS955" i="2"/>
  <c r="AU785" i="2"/>
  <c r="AU676" i="2"/>
  <c r="AR843" i="2"/>
  <c r="AS555" i="2"/>
  <c r="AU801" i="2"/>
  <c r="AS649" i="2"/>
  <c r="AR803" i="2"/>
  <c r="AR771" i="2"/>
  <c r="AR733" i="2"/>
  <c r="AU681" i="2"/>
  <c r="AU649" i="2"/>
  <c r="AU614" i="2"/>
  <c r="AV727" i="2"/>
  <c r="AV663" i="2"/>
  <c r="AS871" i="2"/>
  <c r="AU713" i="2"/>
  <c r="AU905" i="2"/>
  <c r="AU820" i="2"/>
  <c r="AR726" i="2"/>
  <c r="AU589" i="2"/>
  <c r="AS687" i="2"/>
  <c r="AR538" i="2"/>
  <c r="AR672" i="2"/>
  <c r="AS587" i="2"/>
  <c r="AS893" i="2"/>
  <c r="AS785" i="2"/>
  <c r="AU727" i="2"/>
  <c r="AU956" i="2"/>
  <c r="AS838" i="2"/>
  <c r="AV748" i="2"/>
  <c r="AR745" i="2"/>
  <c r="AU900" i="2"/>
  <c r="AU732" i="2"/>
  <c r="AR863" i="2"/>
  <c r="AR788" i="2"/>
  <c r="AU634" i="2"/>
  <c r="AS767" i="2"/>
  <c r="AR670" i="2"/>
  <c r="AR799" i="2"/>
  <c r="AR725" i="2"/>
  <c r="AU645" i="2"/>
  <c r="AV719" i="2"/>
  <c r="AS844" i="2"/>
  <c r="AU895" i="2"/>
  <c r="AR704" i="2"/>
  <c r="AS665" i="2"/>
  <c r="AR651" i="2"/>
  <c r="AS880" i="2"/>
  <c r="AU719" i="2"/>
  <c r="AU925" i="2"/>
  <c r="AU883" i="2"/>
  <c r="AU840" i="2"/>
  <c r="AU797" i="2"/>
  <c r="AU755" i="2"/>
  <c r="AR687" i="2"/>
  <c r="AR644" i="2"/>
  <c r="AV678" i="2"/>
  <c r="AS727" i="2"/>
  <c r="AS641" i="2"/>
  <c r="AS461" i="2"/>
  <c r="AV585" i="2"/>
  <c r="AV267" i="2"/>
  <c r="AU890" i="2"/>
  <c r="AU826" i="2"/>
  <c r="AU762" i="2"/>
  <c r="AR673" i="2"/>
  <c r="AV706" i="2"/>
  <c r="AS699" i="2"/>
  <c r="AS489" i="2"/>
  <c r="AV443" i="2"/>
  <c r="AR637" i="2"/>
  <c r="AS445" i="2"/>
  <c r="AS875" i="2"/>
  <c r="AS764" i="2"/>
  <c r="AU715" i="2"/>
  <c r="AU949" i="2"/>
  <c r="AU907" i="2"/>
  <c r="AU864" i="2"/>
  <c r="AU821" i="2"/>
  <c r="AU779" i="2"/>
  <c r="AR728" i="2"/>
  <c r="AR668" i="2"/>
  <c r="AU597" i="2"/>
  <c r="AR598" i="2"/>
  <c r="AS689" i="2"/>
  <c r="AV560" i="2"/>
  <c r="AR542" i="2"/>
  <c r="AU520" i="2"/>
  <c r="AU926" i="2"/>
  <c r="AU862" i="2"/>
  <c r="AU798" i="2"/>
  <c r="AR724" i="2"/>
  <c r="AR645" i="2"/>
  <c r="AR594" i="2"/>
  <c r="AS643" i="2"/>
  <c r="AR534" i="2"/>
  <c r="AU274" i="2"/>
  <c r="AU607" i="2"/>
  <c r="AV720" i="2"/>
  <c r="AV656" i="2"/>
  <c r="AR593" i="2"/>
  <c r="AS738" i="2"/>
  <c r="AS706" i="2"/>
  <c r="AS674" i="2"/>
  <c r="AS642" i="2"/>
  <c r="AU844" i="2"/>
  <c r="AS477" i="2"/>
  <c r="AR763" i="2"/>
  <c r="AU673" i="2"/>
  <c r="AU598" i="2"/>
  <c r="AS971" i="2"/>
  <c r="AU965" i="2"/>
  <c r="AU799" i="2"/>
  <c r="AV682" i="2"/>
  <c r="AV593" i="2"/>
  <c r="AR558" i="2"/>
  <c r="AS761" i="2"/>
  <c r="AU947" i="2"/>
  <c r="AR873" i="2"/>
  <c r="AR816" i="2"/>
  <c r="AR847" i="2"/>
  <c r="AU584" i="2"/>
  <c r="AR600" i="2"/>
  <c r="AU693" i="2"/>
  <c r="AV687" i="2"/>
  <c r="AU852" i="2"/>
  <c r="AS509" i="2"/>
  <c r="AS826" i="2"/>
  <c r="AU915" i="2"/>
  <c r="AU829" i="2"/>
  <c r="AR744" i="2"/>
  <c r="AR625" i="2"/>
  <c r="AS705" i="2"/>
  <c r="AR574" i="2"/>
  <c r="AU938" i="2"/>
  <c r="AU810" i="2"/>
  <c r="AR657" i="2"/>
  <c r="AS667" i="2"/>
  <c r="AV380" i="2"/>
  <c r="AV539" i="2"/>
  <c r="AS754" i="2"/>
  <c r="AU939" i="2"/>
  <c r="AU853" i="2"/>
  <c r="AU768" i="2"/>
  <c r="AR658" i="2"/>
  <c r="AS570" i="2"/>
  <c r="AS513" i="2"/>
  <c r="AV412" i="2"/>
  <c r="AU846" i="2"/>
  <c r="AR693" i="2"/>
  <c r="AS739" i="2"/>
  <c r="AV633" i="2"/>
  <c r="AU591" i="2"/>
  <c r="AR617" i="2"/>
  <c r="AS730" i="2"/>
  <c r="AS666" i="2"/>
  <c r="AV580" i="2"/>
  <c r="AS503" i="2"/>
  <c r="AS439" i="2"/>
  <c r="AR532" i="2"/>
  <c r="AV629" i="2"/>
  <c r="AV487" i="2"/>
  <c r="AU472" i="2"/>
  <c r="AS238" i="2"/>
  <c r="AS440" i="2"/>
  <c r="AS472" i="2"/>
  <c r="AS504" i="2"/>
  <c r="AS536" i="2"/>
  <c r="AS582" i="2"/>
  <c r="AS614" i="2"/>
  <c r="AU432" i="2"/>
  <c r="AV613" i="2"/>
  <c r="AS431" i="2"/>
  <c r="AV564" i="2"/>
  <c r="AS670" i="2"/>
  <c r="AS734" i="2"/>
  <c r="AV648" i="2"/>
  <c r="AU599" i="2"/>
  <c r="AR456" i="2"/>
  <c r="AS574" i="2"/>
  <c r="AR708" i="2"/>
  <c r="AU854" i="2"/>
  <c r="AS377" i="2"/>
  <c r="AS533" i="2"/>
  <c r="AR588" i="2"/>
  <c r="AR663" i="2"/>
  <c r="AU773" i="2"/>
  <c r="AU859" i="2"/>
  <c r="AU944" i="2"/>
  <c r="AS759" i="2"/>
  <c r="AU929" i="2"/>
  <c r="AS735" i="2"/>
  <c r="AR779" i="2"/>
  <c r="AU689" i="2"/>
  <c r="AU625" i="2"/>
  <c r="AV679" i="2"/>
  <c r="AS745" i="2"/>
  <c r="AU841" i="2"/>
  <c r="AR646" i="2"/>
  <c r="AS465" i="2"/>
  <c r="AS697" i="2"/>
  <c r="AS812" i="2"/>
  <c r="AU964" i="2"/>
  <c r="AS890" i="2"/>
  <c r="AS858" i="2"/>
  <c r="AR879" i="2"/>
  <c r="AU666" i="2"/>
  <c r="AU780" i="2"/>
  <c r="AR751" i="2"/>
  <c r="AS567" i="2"/>
  <c r="AU937" i="2"/>
  <c r="AS566" i="2"/>
  <c r="AV348" i="2"/>
  <c r="AU936" i="2"/>
  <c r="AU851" i="2"/>
  <c r="AU765" i="2"/>
  <c r="AR655" i="2"/>
  <c r="AS562" i="2"/>
  <c r="AS501" i="2"/>
  <c r="AV316" i="2"/>
  <c r="AU842" i="2"/>
  <c r="AR689" i="2"/>
  <c r="AS731" i="2"/>
  <c r="AV601" i="2"/>
  <c r="AS627" i="2"/>
  <c r="AS792" i="2"/>
  <c r="AU958" i="2"/>
  <c r="AU875" i="2"/>
  <c r="AU789" i="2"/>
  <c r="AR679" i="2"/>
  <c r="AR620" i="2"/>
  <c r="AS611" i="2"/>
  <c r="AV507" i="2"/>
  <c r="AU878" i="2"/>
  <c r="AU750" i="2"/>
  <c r="AV658" i="2"/>
  <c r="AS441" i="2"/>
  <c r="AR622" i="2"/>
  <c r="AV672" i="2"/>
  <c r="AS556" i="2"/>
  <c r="AS682" i="2"/>
  <c r="AS597" i="2"/>
  <c r="AS519" i="2"/>
  <c r="AS455" i="2"/>
  <c r="AR548" i="2"/>
  <c r="AS380" i="2"/>
  <c r="AV519" i="2"/>
  <c r="AR429" i="2"/>
  <c r="AR249" i="2"/>
  <c r="AS432" i="2"/>
  <c r="AS464" i="2"/>
  <c r="AS496" i="2"/>
  <c r="AS528" i="2"/>
  <c r="AV566" i="2"/>
  <c r="AS606" i="2"/>
  <c r="AU397" i="2"/>
  <c r="AV535" i="2"/>
  <c r="AR556" i="2"/>
  <c r="AS527" i="2"/>
  <c r="AS654" i="2"/>
  <c r="AS718" i="2"/>
  <c r="AR605" i="2"/>
  <c r="AV744" i="2"/>
  <c r="AU536" i="2"/>
  <c r="AS691" i="2"/>
  <c r="AR669" i="2"/>
  <c r="AU822" i="2"/>
  <c r="AU950" i="2"/>
  <c r="AS449" i="2"/>
  <c r="AS721" i="2"/>
  <c r="AR641" i="2"/>
  <c r="AU752" i="2"/>
  <c r="AU837" i="2"/>
  <c r="AU923" i="2"/>
  <c r="AU739" i="2"/>
  <c r="AS914" i="2"/>
  <c r="AR714" i="2"/>
  <c r="AS599" i="2"/>
  <c r="AR623" i="2"/>
  <c r="AU786" i="2"/>
  <c r="AU914" i="2"/>
  <c r="AR488" i="2"/>
  <c r="AS673" i="2"/>
  <c r="AV742" i="2"/>
  <c r="AR712" i="2"/>
  <c r="AU813" i="2"/>
  <c r="AU899" i="2"/>
  <c r="AS757" i="2"/>
  <c r="AV499" i="2"/>
  <c r="AU788" i="2"/>
  <c r="AS958" i="2"/>
  <c r="AU669" i="2"/>
  <c r="AR546" i="2"/>
  <c r="AV665" i="2"/>
  <c r="AR823" i="2"/>
  <c r="AV714" i="2"/>
  <c r="AS904" i="2"/>
  <c r="AV832" i="2"/>
  <c r="AS797" i="2"/>
  <c r="AR898" i="2"/>
  <c r="AS909" i="2"/>
  <c r="AV827" i="2"/>
  <c r="AS681" i="2"/>
  <c r="AS779" i="2"/>
  <c r="AV920" i="2"/>
  <c r="AV856" i="2"/>
  <c r="AV771" i="2"/>
  <c r="AR896" i="2"/>
  <c r="AS957" i="2"/>
  <c r="AV933" i="2"/>
  <c r="AV797" i="2"/>
  <c r="AR778" i="2"/>
  <c r="AS964" i="2"/>
  <c r="AS845" i="2"/>
  <c r="AV903" i="2"/>
  <c r="AU730" i="2"/>
  <c r="AU632" i="2"/>
  <c r="AS872" i="2"/>
  <c r="AS782" i="2"/>
  <c r="AV953" i="2"/>
  <c r="AS873" i="2"/>
  <c r="AS887" i="2"/>
  <c r="AV912" i="2"/>
  <c r="AV755" i="2"/>
  <c r="AS934" i="2"/>
  <c r="AV765" i="2"/>
  <c r="AS953" i="2"/>
  <c r="AV887" i="2"/>
  <c r="AV693" i="2"/>
  <c r="AS771" i="2"/>
  <c r="AV930" i="2"/>
  <c r="AV898" i="2"/>
  <c r="AV866" i="2"/>
  <c r="AV834" i="2"/>
  <c r="AV791" i="2"/>
  <c r="AU710" i="2"/>
  <c r="AR916" i="2"/>
  <c r="AR852" i="2"/>
  <c r="AR766" i="2"/>
  <c r="AR806" i="2"/>
  <c r="AU588" i="2"/>
  <c r="AU955" i="2"/>
  <c r="AR612" i="2"/>
  <c r="AV800" i="2"/>
  <c r="AV768" i="2"/>
  <c r="AU728" i="2"/>
  <c r="AR957" i="2"/>
  <c r="AR925" i="2"/>
  <c r="AR893" i="2"/>
  <c r="AS557" i="2"/>
  <c r="AV674" i="2"/>
  <c r="AU882" i="2"/>
  <c r="AS623" i="2"/>
  <c r="AR682" i="2"/>
  <c r="AU877" i="2"/>
  <c r="AV702" i="2"/>
  <c r="AS789" i="2"/>
  <c r="AR791" i="2"/>
  <c r="AR772" i="2"/>
  <c r="AU679" i="2"/>
  <c r="AS939" i="2"/>
  <c r="AS956" i="2"/>
  <c r="AV725" i="2"/>
  <c r="AV936" i="2"/>
  <c r="AV803" i="2"/>
  <c r="AS825" i="2"/>
  <c r="AV837" i="2"/>
  <c r="AR643" i="2"/>
  <c r="AV935" i="2"/>
  <c r="AR786" i="2"/>
  <c r="AS804" i="2"/>
  <c r="AS639" i="2"/>
  <c r="AV944" i="2"/>
  <c r="AS870" i="2"/>
  <c r="AU839" i="2"/>
  <c r="AR830" i="2"/>
  <c r="AV938" i="2"/>
  <c r="AV874" i="2"/>
  <c r="AV807" i="2"/>
  <c r="AR932" i="2"/>
  <c r="AR798" i="2"/>
  <c r="AU636" i="2"/>
  <c r="AR675" i="2"/>
  <c r="AV776" i="2"/>
  <c r="AR965" i="2"/>
  <c r="AR901" i="2"/>
  <c r="AR853" i="2"/>
  <c r="AR821" i="2"/>
  <c r="AR768" i="2"/>
  <c r="AU678" i="2"/>
  <c r="AU608" i="2"/>
  <c r="AV657" i="2"/>
  <c r="AU701" i="2"/>
  <c r="AU812" i="2"/>
  <c r="AV734" i="2"/>
  <c r="AR472" i="2"/>
  <c r="AR789" i="2"/>
  <c r="AR757" i="2"/>
  <c r="AR955" i="2"/>
  <c r="AU724" i="2"/>
  <c r="AV766" i="2"/>
  <c r="AV798" i="2"/>
  <c r="AS554" i="2"/>
  <c r="AU935" i="2"/>
  <c r="AS563" i="2"/>
  <c r="AR790" i="2"/>
  <c r="AU804" i="2"/>
  <c r="AU889" i="2"/>
  <c r="AU969" i="2"/>
  <c r="AS830" i="2"/>
  <c r="AV651" i="2"/>
  <c r="AV715" i="2"/>
  <c r="AU602" i="2"/>
  <c r="AU643" i="2"/>
  <c r="AU675" i="2"/>
  <c r="AR729" i="2"/>
  <c r="AR801" i="2"/>
  <c r="AR680" i="2"/>
  <c r="AS795" i="2"/>
  <c r="AU638" i="2"/>
  <c r="AR792" i="2"/>
  <c r="AR865" i="2"/>
  <c r="AR929" i="2"/>
  <c r="AU736" i="2"/>
  <c r="AV804" i="2"/>
  <c r="AU725" i="2"/>
  <c r="AR824" i="2"/>
  <c r="AR860" i="2"/>
  <c r="AU726" i="2"/>
  <c r="AV838" i="2"/>
  <c r="AV902" i="2"/>
  <c r="AS793" i="2"/>
  <c r="AV919" i="2"/>
  <c r="AV821" i="2"/>
  <c r="AV787" i="2"/>
  <c r="AU903" i="2"/>
  <c r="AS888" i="2"/>
  <c r="AS777" i="2"/>
  <c r="AS821" i="2"/>
  <c r="AS866" i="2"/>
  <c r="AR590" i="2"/>
  <c r="AS579" i="2"/>
  <c r="AR846" i="2"/>
  <c r="AU698" i="2"/>
  <c r="AV831" i="2"/>
  <c r="AV895" i="2"/>
  <c r="AV959" i="2"/>
  <c r="AS833" i="2"/>
  <c r="AS912" i="2"/>
  <c r="AS959" i="2"/>
  <c r="AU924" i="2"/>
  <c r="AR746" i="2"/>
  <c r="AR906" i="2"/>
  <c r="AV781" i="2"/>
  <c r="AV861" i="2"/>
  <c r="AV925" i="2"/>
  <c r="AS808" i="2"/>
  <c r="AS946" i="2"/>
  <c r="AS894" i="2"/>
  <c r="AR888" i="2"/>
  <c r="AR952" i="2"/>
  <c r="AV763" i="2"/>
  <c r="AV820" i="2"/>
  <c r="AV852" i="2"/>
  <c r="AV884" i="2"/>
  <c r="AV916" i="2"/>
  <c r="AV948" i="2"/>
  <c r="AS774" i="2"/>
  <c r="AS818" i="2"/>
  <c r="AS898" i="2"/>
  <c r="AR802" i="2"/>
  <c r="AV809" i="2"/>
  <c r="AV939" i="2"/>
  <c r="AS897" i="2"/>
  <c r="AR686" i="2"/>
  <c r="AR866" i="2"/>
  <c r="AV841" i="2"/>
  <c r="AV969" i="2"/>
  <c r="AS836" i="2"/>
  <c r="AS925" i="2"/>
  <c r="AS769" i="2"/>
  <c r="AS864" i="2"/>
  <c r="AV945" i="2"/>
  <c r="AV881" i="2"/>
  <c r="AV817" i="2"/>
  <c r="AR946" i="2"/>
  <c r="AV784" i="2"/>
  <c r="AU696" i="2"/>
  <c r="AR909" i="2"/>
  <c r="AS457" i="2"/>
  <c r="AV531" i="2"/>
  <c r="AU792" i="2"/>
  <c r="AR678" i="2"/>
  <c r="AU717" i="2"/>
  <c r="AV910" i="2"/>
  <c r="AV891" i="2"/>
  <c r="AV872" i="2"/>
  <c r="AV965" i="2"/>
  <c r="AS891" i="2"/>
  <c r="AS895" i="2"/>
  <c r="AR731" i="2"/>
  <c r="AV853" i="2"/>
  <c r="AS815" i="2"/>
  <c r="AV842" i="2"/>
  <c r="AR868" i="2"/>
  <c r="AS780" i="2"/>
  <c r="AU744" i="2"/>
  <c r="AR869" i="2"/>
  <c r="AR800" i="2"/>
  <c r="AU646" i="2"/>
  <c r="AS851" i="2"/>
  <c r="AR710" i="2"/>
  <c r="AR805" i="2"/>
  <c r="AR737" i="2"/>
  <c r="AV750" i="2"/>
  <c r="AR413" i="2"/>
  <c r="AS930" i="2"/>
  <c r="AR864" i="2"/>
  <c r="AU932" i="2"/>
  <c r="AS927" i="2"/>
  <c r="AS559" i="2"/>
  <c r="AU659" i="2"/>
  <c r="AR769" i="2"/>
  <c r="AU876" i="2"/>
  <c r="AR711" i="2"/>
  <c r="AR897" i="2"/>
  <c r="AV772" i="2"/>
  <c r="AU620" i="2"/>
  <c r="AR924" i="2"/>
  <c r="AV870" i="2"/>
  <c r="AR699" i="2"/>
  <c r="AS781" i="2"/>
  <c r="AS932" i="2"/>
  <c r="AS799" i="2"/>
  <c r="AS889" i="2"/>
  <c r="AR754" i="2"/>
  <c r="AV785" i="2"/>
  <c r="AV927" i="2"/>
  <c r="AS879" i="2"/>
  <c r="AS725" i="2"/>
  <c r="AR842" i="2"/>
  <c r="AV829" i="2"/>
  <c r="AV957" i="2"/>
  <c r="AS803" i="2"/>
  <c r="AR920" i="2"/>
  <c r="AV795" i="2"/>
  <c r="AV868" i="2"/>
  <c r="AV932" i="2"/>
  <c r="AS796" i="2"/>
  <c r="AS865" i="2"/>
  <c r="AV875" i="2"/>
  <c r="AS944" i="2"/>
  <c r="AU738" i="2"/>
  <c r="AS916" i="2"/>
  <c r="AS859" i="2"/>
  <c r="AS775" i="2"/>
  <c r="AV849" i="2"/>
  <c r="AR882" i="2"/>
  <c r="AU672" i="2"/>
  <c r="AU796" i="2"/>
  <c r="AS950" i="2"/>
  <c r="AS903" i="2"/>
  <c r="AS817" i="2"/>
  <c r="AV947" i="2"/>
  <c r="AV883" i="2"/>
  <c r="AV819" i="2"/>
  <c r="AR950" i="2"/>
  <c r="AR822" i="2"/>
  <c r="AV661" i="2"/>
  <c r="AR526" i="2"/>
  <c r="AS857" i="2"/>
  <c r="AR502" i="2"/>
  <c r="AS683" i="2"/>
  <c r="AU818" i="2"/>
  <c r="AS437" i="2"/>
  <c r="AR635" i="2"/>
  <c r="AU835" i="2"/>
  <c r="AS855" i="2"/>
  <c r="AU873" i="2"/>
  <c r="AR709" i="2"/>
  <c r="AU616" i="2"/>
  <c r="AU815" i="2"/>
  <c r="AS960" i="2"/>
  <c r="AR715" i="2"/>
  <c r="AR966" i="2"/>
  <c r="AV968" i="2"/>
  <c r="AV840" i="2"/>
  <c r="AS954" i="2"/>
  <c r="AV901" i="2"/>
  <c r="AU624" i="2"/>
  <c r="AS800" i="2"/>
  <c r="AR926" i="2"/>
  <c r="AS849" i="2"/>
  <c r="AV825" i="2"/>
  <c r="AS813" i="2"/>
  <c r="AR944" i="2"/>
  <c r="AR890" i="2"/>
  <c r="AV823" i="2"/>
  <c r="AV954" i="2"/>
  <c r="AV890" i="2"/>
  <c r="AV826" i="2"/>
  <c r="AR964" i="2"/>
  <c r="AR836" i="2"/>
  <c r="AR739" i="2"/>
  <c r="AU871" i="2"/>
  <c r="AV792" i="2"/>
  <c r="AU712" i="2"/>
  <c r="AR917" i="2"/>
  <c r="AR861" i="2"/>
  <c r="AR829" i="2"/>
  <c r="AR784" i="2"/>
  <c r="AR695" i="2"/>
  <c r="AU630" i="2"/>
  <c r="AV689" i="2"/>
  <c r="AS756" i="2"/>
  <c r="AU855" i="2"/>
  <c r="AR659" i="2"/>
  <c r="AS517" i="2"/>
  <c r="AR797" i="2"/>
  <c r="AR765" i="2"/>
  <c r="AR721" i="2"/>
  <c r="AU708" i="2"/>
  <c r="AV758" i="2"/>
  <c r="AV790" i="2"/>
  <c r="AS497" i="2"/>
  <c r="AU849" i="2"/>
  <c r="AV685" i="2"/>
  <c r="AR707" i="2"/>
  <c r="AU783" i="2"/>
  <c r="AU868" i="2"/>
  <c r="AU953" i="2"/>
  <c r="AS773" i="2"/>
  <c r="AS951" i="2"/>
  <c r="AV699" i="2"/>
  <c r="AU586" i="2"/>
  <c r="AU635" i="2"/>
  <c r="AU667" i="2"/>
  <c r="AR705" i="2"/>
  <c r="AR785" i="2"/>
  <c r="AV650" i="2"/>
  <c r="AU959" i="2"/>
  <c r="AU592" i="2"/>
  <c r="AR760" i="2"/>
  <c r="AR849" i="2"/>
  <c r="AR913" i="2"/>
  <c r="AU704" i="2"/>
  <c r="AV788" i="2"/>
  <c r="AU828" i="2"/>
  <c r="AU684" i="2"/>
  <c r="AR828" i="2"/>
  <c r="AR956" i="2"/>
  <c r="AV822" i="2"/>
  <c r="AV886" i="2"/>
  <c r="AV950" i="2"/>
  <c r="AV769" i="2"/>
  <c r="AR826" i="2"/>
  <c r="AR912" i="2"/>
  <c r="AS790" i="2"/>
  <c r="AS787" i="2"/>
  <c r="AS877" i="2"/>
  <c r="AR878" i="2"/>
  <c r="AV911" i="2"/>
  <c r="AS924" i="2"/>
  <c r="AR810" i="2"/>
  <c r="AV877" i="2"/>
  <c r="AS919" i="2"/>
  <c r="AV779" i="2"/>
  <c r="AV892" i="2"/>
  <c r="AS784" i="2"/>
  <c r="AR870" i="2"/>
  <c r="AS921" i="2"/>
  <c r="AS842" i="2"/>
  <c r="AS952" i="2"/>
  <c r="AV865" i="2"/>
  <c r="AR762" i="2"/>
  <c r="AS839" i="2"/>
  <c r="AU714" i="2"/>
  <c r="AS581" i="2"/>
  <c r="AV475" i="2"/>
  <c r="AV752" i="2"/>
  <c r="AR941" i="2"/>
  <c r="AR877" i="2"/>
  <c r="AU754" i="2"/>
  <c r="AV654" i="2"/>
  <c r="AU703" i="2"/>
  <c r="AU637" i="2"/>
  <c r="AR959" i="2"/>
  <c r="AV773" i="2"/>
  <c r="AS802" i="2"/>
  <c r="AR928" i="2"/>
  <c r="AR858" i="2"/>
  <c r="AV801" i="2"/>
  <c r="AS791" i="2"/>
  <c r="AV816" i="2"/>
  <c r="AV951" i="2"/>
  <c r="AV906" i="2"/>
  <c r="AU742" i="2"/>
  <c r="AR840" i="2"/>
  <c r="AV808" i="2"/>
  <c r="AR933" i="2"/>
  <c r="AR837" i="2"/>
  <c r="AR727" i="2"/>
  <c r="AV721" i="2"/>
  <c r="AU897" i="2"/>
  <c r="AS671" i="2"/>
  <c r="AR773" i="2"/>
  <c r="AR971" i="2"/>
  <c r="AV782" i="2"/>
  <c r="AU764" i="2"/>
  <c r="AU660" i="2"/>
  <c r="AU847" i="2"/>
  <c r="AS749" i="2"/>
  <c r="AV683" i="2"/>
  <c r="AU627" i="2"/>
  <c r="AU691" i="2"/>
  <c r="AS619" i="2"/>
  <c r="AV705" i="2"/>
  <c r="AR833" i="2"/>
  <c r="AR961" i="2"/>
  <c r="AR621" i="2"/>
  <c r="AR782" i="2"/>
  <c r="AV799" i="2"/>
  <c r="AV934" i="2"/>
  <c r="AS453" i="2"/>
  <c r="AV928" i="2"/>
  <c r="AV966" i="2"/>
  <c r="AS843" i="2"/>
  <c r="AU945" i="2"/>
  <c r="AR910" i="2"/>
  <c r="AV863" i="2"/>
  <c r="AS788" i="2"/>
  <c r="AS935" i="2"/>
  <c r="AV741" i="2"/>
  <c r="AR970" i="2"/>
  <c r="AV893" i="2"/>
  <c r="AS899" i="2"/>
  <c r="AS943" i="2"/>
  <c r="AU718" i="2"/>
  <c r="AV836" i="2"/>
  <c r="AV900" i="2"/>
  <c r="AV964" i="2"/>
  <c r="AS852" i="2"/>
  <c r="AR934" i="2"/>
  <c r="AS806" i="2"/>
  <c r="AU640" i="2"/>
  <c r="AV905" i="2"/>
  <c r="AU222" i="2"/>
  <c r="AS928" i="2"/>
  <c r="AV913" i="2"/>
  <c r="AV757" i="2"/>
  <c r="AR818" i="2"/>
  <c r="AS968" i="2"/>
  <c r="AV573" i="2"/>
  <c r="AS926" i="2"/>
  <c r="AS861" i="2"/>
  <c r="AS772" i="2"/>
  <c r="AV915" i="2"/>
  <c r="AV851" i="2"/>
  <c r="AV761" i="2"/>
  <c r="AR886" i="2"/>
  <c r="AU680" i="2"/>
  <c r="AU817" i="2"/>
  <c r="AS881" i="2"/>
  <c r="AS835" i="2"/>
  <c r="AR445" i="2"/>
  <c r="AR665" i="2"/>
  <c r="AU946" i="2"/>
  <c r="AS717" i="2"/>
  <c r="AU749" i="2"/>
  <c r="AU920" i="2"/>
  <c r="AS607" i="2"/>
  <c r="AV703" i="2"/>
  <c r="AU601" i="2"/>
  <c r="AR855" i="2"/>
  <c r="AR937" i="2"/>
  <c r="AV921" i="2"/>
  <c r="AS828" i="2"/>
  <c r="AS863" i="2"/>
  <c r="AV904" i="2"/>
  <c r="AU734" i="2"/>
  <c r="AS910" i="2"/>
  <c r="AU722" i="2"/>
  <c r="AS941" i="2"/>
  <c r="AV871" i="2"/>
  <c r="AS760" i="2"/>
  <c r="AV970" i="2"/>
  <c r="AV923" i="2"/>
  <c r="AV880" i="2"/>
  <c r="AS786" i="2"/>
  <c r="AS906" i="2"/>
  <c r="AS541" i="2"/>
  <c r="AV922" i="2"/>
  <c r="AV858" i="2"/>
  <c r="AV775" i="2"/>
  <c r="AR900" i="2"/>
  <c r="AR723" i="2"/>
  <c r="AV701" i="2"/>
  <c r="AS595" i="2"/>
  <c r="AV760" i="2"/>
  <c r="AR949" i="2"/>
  <c r="AR885" i="2"/>
  <c r="AR845" i="2"/>
  <c r="AR813" i="2"/>
  <c r="AR752" i="2"/>
  <c r="AU662" i="2"/>
  <c r="AS571" i="2"/>
  <c r="AS937" i="2"/>
  <c r="AU940" i="2"/>
  <c r="AU769" i="2"/>
  <c r="AS578" i="2"/>
  <c r="AU448" i="2"/>
  <c r="AR781" i="2"/>
  <c r="AR749" i="2"/>
  <c r="AR963" i="2"/>
  <c r="AU740" i="2"/>
  <c r="AV774" i="2"/>
  <c r="AV806" i="2"/>
  <c r="AR654" i="2"/>
  <c r="AS751" i="2"/>
  <c r="AU628" i="2"/>
  <c r="AR832" i="2"/>
  <c r="AU825" i="2"/>
  <c r="AU911" i="2"/>
  <c r="AU721" i="2"/>
  <c r="AS883" i="2"/>
  <c r="AV667" i="2"/>
  <c r="AV731" i="2"/>
  <c r="AU618" i="2"/>
  <c r="AU651" i="2"/>
  <c r="AU683" i="2"/>
  <c r="AR753" i="2"/>
  <c r="AV515" i="2"/>
  <c r="AU791" i="2"/>
  <c r="AS961" i="2"/>
  <c r="AU670" i="2"/>
  <c r="AR817" i="2"/>
  <c r="AR881" i="2"/>
  <c r="AR945" i="2"/>
  <c r="AV756" i="2"/>
  <c r="AR570" i="2"/>
  <c r="AV669" i="2"/>
  <c r="AU692" i="2"/>
  <c r="AR892" i="2"/>
  <c r="AV767" i="2"/>
  <c r="AV854" i="2"/>
  <c r="AV918" i="2"/>
  <c r="AS884" i="2"/>
  <c r="AS867" i="2"/>
  <c r="AV949" i="2"/>
  <c r="AV864" i="2"/>
  <c r="AV859" i="2"/>
  <c r="AS765" i="2"/>
  <c r="AS810" i="2"/>
  <c r="AS854" i="2"/>
  <c r="AS409" i="2"/>
  <c r="AS942" i="2"/>
  <c r="AR814" i="2"/>
  <c r="AR942" i="2"/>
  <c r="AV815" i="2"/>
  <c r="AV879" i="2"/>
  <c r="AV943" i="2"/>
  <c r="AS811" i="2"/>
  <c r="AS901" i="2"/>
  <c r="AS947" i="2"/>
  <c r="AU753" i="2"/>
  <c r="AU656" i="2"/>
  <c r="AR874" i="2"/>
  <c r="AV749" i="2"/>
  <c r="AV845" i="2"/>
  <c r="AV909" i="2"/>
  <c r="AS763" i="2"/>
  <c r="AS922" i="2"/>
  <c r="AS847" i="2"/>
  <c r="AS966" i="2"/>
  <c r="AR936" i="2"/>
  <c r="AV747" i="2"/>
  <c r="AV811" i="2"/>
  <c r="AV844" i="2"/>
  <c r="AV876" i="2"/>
  <c r="AV908" i="2"/>
  <c r="AV940" i="2"/>
  <c r="AS755" i="2"/>
  <c r="AS807" i="2"/>
  <c r="AS874" i="2"/>
  <c r="AU648" i="2"/>
  <c r="AV745" i="2"/>
  <c r="AV907" i="2"/>
  <c r="AS850" i="2"/>
  <c r="AS967" i="2"/>
  <c r="AR794" i="2"/>
  <c r="AV805" i="2"/>
  <c r="AV937" i="2"/>
  <c r="AS963" i="2"/>
  <c r="AS949" i="2"/>
  <c r="AS814" i="2"/>
  <c r="AS905" i="2"/>
  <c r="AV961" i="2"/>
  <c r="AV897" i="2"/>
  <c r="AV833" i="2"/>
  <c r="AU706" i="2"/>
  <c r="AR850" i="2"/>
  <c r="AU596" i="2"/>
  <c r="AV670" i="2"/>
  <c r="AS938" i="2"/>
  <c r="AS885" i="2"/>
  <c r="AS794" i="2"/>
  <c r="AV931" i="2"/>
  <c r="AV867" i="2"/>
  <c r="AV793" i="2"/>
  <c r="AR918" i="2"/>
  <c r="AR770" i="2"/>
  <c r="AU709" i="2"/>
  <c r="AS892" i="2"/>
  <c r="AS846" i="2"/>
  <c r="AR962" i="2"/>
  <c r="AS832" i="2"/>
  <c r="AU775" i="2"/>
  <c r="AU664" i="2"/>
  <c r="AV753" i="2"/>
  <c r="AV847" i="2"/>
  <c r="AS766" i="2"/>
  <c r="AS856" i="2"/>
  <c r="AS970" i="2"/>
  <c r="AS917" i="2"/>
  <c r="AR938" i="2"/>
  <c r="AV813" i="2"/>
  <c r="AV941" i="2"/>
  <c r="AS853" i="2"/>
  <c r="AS969" i="2"/>
  <c r="AR904" i="2"/>
  <c r="AR968" i="2"/>
  <c r="AV828" i="2"/>
  <c r="AV860" i="2"/>
  <c r="AV924" i="2"/>
  <c r="AV956" i="2"/>
  <c r="AS829" i="2"/>
  <c r="AR720" i="2"/>
  <c r="AV843" i="2"/>
  <c r="AV971" i="2"/>
  <c r="AS809" i="2"/>
  <c r="AR930" i="2"/>
  <c r="AV873" i="2"/>
  <c r="AS913" i="2"/>
  <c r="AS902" i="2"/>
  <c r="AS820" i="2"/>
  <c r="AV929" i="2"/>
  <c r="AV789" i="2"/>
  <c r="AR914" i="2"/>
  <c r="AU963" i="2"/>
  <c r="AS962" i="2"/>
  <c r="AS915" i="2"/>
  <c r="AV963" i="2"/>
  <c r="AV899" i="2"/>
  <c r="AV835" i="2"/>
  <c r="AR854" i="2"/>
  <c r="AU612" i="2"/>
  <c r="AS869" i="2"/>
  <c r="BL222" i="2"/>
  <c r="BL400" i="2"/>
  <c r="BO531" i="2"/>
  <c r="BP598" i="2"/>
  <c r="BP726" i="2"/>
  <c r="BL677" i="2"/>
  <c r="BO830" i="2"/>
  <c r="BO958" i="2"/>
  <c r="BP514" i="2"/>
  <c r="BL543" i="2"/>
  <c r="BP411" i="2"/>
  <c r="BP297" i="2"/>
  <c r="BM531" i="2"/>
  <c r="BL627" i="2"/>
  <c r="BO908" i="2"/>
  <c r="BP436" i="2"/>
  <c r="BP243" i="2"/>
  <c r="BO571" i="2"/>
  <c r="BM557" i="2"/>
  <c r="BO850" i="2"/>
  <c r="BP426" i="2"/>
  <c r="BP556" i="2"/>
  <c r="BO928" i="2"/>
  <c r="BP381" i="2"/>
  <c r="BM440" i="2"/>
  <c r="BP269" i="2"/>
  <c r="BP380" i="2"/>
  <c r="BP425" i="2"/>
  <c r="BM302" i="2"/>
  <c r="BM276" i="2"/>
  <c r="BL381" i="2"/>
  <c r="BM398" i="2"/>
  <c r="BM442" i="2"/>
  <c r="BP271" i="2"/>
  <c r="BL500" i="2"/>
  <c r="BL528" i="2"/>
  <c r="BP471" i="2"/>
  <c r="BO719" i="2"/>
  <c r="BM705" i="2"/>
  <c r="BP677" i="2"/>
  <c r="BP543" i="2"/>
  <c r="BP673" i="2"/>
  <c r="BO228" i="2"/>
  <c r="BO238" i="2"/>
  <c r="BL769" i="2"/>
  <c r="BO915" i="2"/>
  <c r="BO775" i="2"/>
  <c r="BO953" i="2"/>
  <c r="BL875" i="2"/>
  <c r="BL698" i="2"/>
  <c r="BP752" i="2"/>
  <c r="BP934" i="2"/>
  <c r="BO515" i="2"/>
  <c r="BP718" i="2"/>
  <c r="BO822" i="2"/>
  <c r="BP522" i="2"/>
  <c r="BP419" i="2"/>
  <c r="BL348" i="2"/>
  <c r="BP564" i="2"/>
  <c r="BL651" i="2"/>
  <c r="BO932" i="2"/>
  <c r="BL569" i="2"/>
  <c r="BP292" i="2"/>
  <c r="BM463" i="2"/>
  <c r="BL593" i="2"/>
  <c r="BO874" i="2"/>
  <c r="BP375" i="2"/>
  <c r="BP616" i="2"/>
  <c r="BL703" i="2"/>
  <c r="BP333" i="2"/>
  <c r="BO548" i="2"/>
  <c r="BL239" i="2"/>
  <c r="BO337" i="2"/>
  <c r="BM375" i="2"/>
  <c r="BL434" i="2"/>
  <c r="BO245" i="2"/>
  <c r="BL333" i="2"/>
  <c r="BL548" i="2"/>
  <c r="BO550" i="2"/>
  <c r="BL241" i="2"/>
  <c r="BP230" i="2"/>
  <c r="BM457" i="2"/>
  <c r="BM583" i="2"/>
  <c r="BM301" i="2"/>
  <c r="BM737" i="2"/>
  <c r="BM704" i="2"/>
  <c r="BM589" i="2"/>
  <c r="BP737" i="2"/>
  <c r="BL480" i="2"/>
  <c r="BM445" i="2"/>
  <c r="BL833" i="2"/>
  <c r="BL708" i="2"/>
  <c r="BO839" i="2"/>
  <c r="BM765" i="2"/>
  <c r="BP772" i="2"/>
  <c r="BM840" i="2"/>
  <c r="BM933" i="2"/>
  <c r="BO890" i="2"/>
  <c r="BP454" i="2"/>
  <c r="BP351" i="2"/>
  <c r="BM356" i="2"/>
  <c r="BP640" i="2"/>
  <c r="BO744" i="2"/>
  <c r="BM748" i="2"/>
  <c r="BL501" i="2"/>
  <c r="BP305" i="2"/>
  <c r="BM288" i="2"/>
  <c r="BM329" i="2"/>
  <c r="BO259" i="2"/>
  <c r="BM518" i="2"/>
  <c r="BL290" i="2"/>
  <c r="BO352" i="2"/>
  <c r="BO504" i="2"/>
  <c r="BL440" i="2"/>
  <c r="BL331" i="2"/>
  <c r="BP330" i="2"/>
  <c r="BL530" i="2"/>
  <c r="BL618" i="2"/>
  <c r="BM461" i="2"/>
  <c r="BM702" i="2"/>
  <c r="BL842" i="2"/>
  <c r="BM664" i="2"/>
  <c r="BM956" i="2"/>
  <c r="BL275" i="2"/>
  <c r="BM400" i="2"/>
  <c r="BM503" i="2"/>
  <c r="BP662" i="2"/>
  <c r="BL613" i="2"/>
  <c r="BO766" i="2"/>
  <c r="BO894" i="2"/>
  <c r="BM770" i="2"/>
  <c r="BP450" i="2"/>
  <c r="BL479" i="2"/>
  <c r="BP315" i="2"/>
  <c r="BO431" i="2"/>
  <c r="BP676" i="2"/>
  <c r="BO780" i="2"/>
  <c r="BM784" i="2"/>
  <c r="BL465" i="2"/>
  <c r="BM312" i="2"/>
  <c r="BP618" i="2"/>
  <c r="BO700" i="2"/>
  <c r="BP526" i="2"/>
  <c r="BL340" i="2"/>
  <c r="BL647" i="2"/>
  <c r="BL573" i="2"/>
  <c r="BO302" i="2"/>
  <c r="BM337" i="2"/>
  <c r="BM287" i="2"/>
  <c r="BM526" i="2"/>
  <c r="BL298" i="2"/>
  <c r="BO314" i="2"/>
  <c r="BO512" i="2"/>
  <c r="BP262" i="2"/>
  <c r="BP300" i="2"/>
  <c r="BM339" i="2"/>
  <c r="BM281" i="2"/>
  <c r="BP346" i="2"/>
  <c r="BM650" i="2"/>
  <c r="BO643" i="2"/>
  <c r="BP501" i="2"/>
  <c r="BM628" i="2"/>
  <c r="BO364" i="2"/>
  <c r="BP727" i="2"/>
  <c r="BL746" i="2"/>
  <c r="BP611" i="2"/>
  <c r="BP725" i="2"/>
  <c r="BL836" i="2"/>
  <c r="BP473" i="2"/>
  <c r="BP751" i="2"/>
  <c r="BM858" i="2"/>
  <c r="BM739" i="2"/>
  <c r="BM957" i="2"/>
  <c r="BP887" i="2"/>
  <c r="BL384" i="2"/>
  <c r="BP590" i="2"/>
  <c r="BL669" i="2"/>
  <c r="BO950" i="2"/>
  <c r="BL551" i="2"/>
  <c r="BO397" i="2"/>
  <c r="BO479" i="2"/>
  <c r="BP700" i="2"/>
  <c r="BO804" i="2"/>
  <c r="BM808" i="2"/>
  <c r="BL441" i="2"/>
  <c r="BM360" i="2"/>
  <c r="BP642" i="2"/>
  <c r="BO746" i="2"/>
  <c r="BP478" i="2"/>
  <c r="BM308" i="2"/>
  <c r="BO696" i="2"/>
  <c r="BL525" i="2"/>
  <c r="BO254" i="2"/>
  <c r="BL417" i="2"/>
  <c r="BL398" i="2"/>
  <c r="BM478" i="2"/>
  <c r="BL250" i="2"/>
  <c r="BO423" i="2"/>
  <c r="BO464" i="2"/>
  <c r="BL330" i="2"/>
  <c r="BO256" i="2"/>
  <c r="BL419" i="2"/>
  <c r="BO418" i="2"/>
  <c r="BL464" i="2"/>
  <c r="BM682" i="2"/>
  <c r="BO675" i="2"/>
  <c r="BP552" i="2"/>
  <c r="BM692" i="2"/>
  <c r="BL468" i="2"/>
  <c r="BL582" i="2"/>
  <c r="BP541" i="2"/>
  <c r="BP643" i="2"/>
  <c r="BO660" i="2"/>
  <c r="BL702" i="2"/>
  <c r="BL752" i="2"/>
  <c r="BP862" i="2"/>
  <c r="BP803" i="2"/>
  <c r="BM918" i="2"/>
  <c r="BM921" i="2"/>
  <c r="BP884" i="2"/>
  <c r="BM766" i="2"/>
  <c r="BL483" i="2"/>
  <c r="BP288" i="2"/>
  <c r="BM459" i="2"/>
  <c r="BL591" i="2"/>
  <c r="BO872" i="2"/>
  <c r="BP472" i="2"/>
  <c r="BP313" i="2"/>
  <c r="BO355" i="2"/>
  <c r="BM432" i="2"/>
  <c r="BP261" i="2"/>
  <c r="BM418" i="2"/>
  <c r="BM415" i="2"/>
  <c r="BP324" i="2"/>
  <c r="BM268" i="2"/>
  <c r="BL373" i="2"/>
  <c r="BO243" i="2"/>
  <c r="BL386" i="2"/>
  <c r="BM741" i="2"/>
  <c r="BM625" i="2"/>
  <c r="BO513" i="2"/>
  <c r="BO698" i="2"/>
  <c r="BM699" i="2"/>
  <c r="BM643" i="2"/>
  <c r="BM852" i="2"/>
  <c r="BO709" i="2"/>
  <c r="BL772" i="2"/>
  <c r="BO867" i="2"/>
  <c r="BL694" i="2"/>
  <c r="BM834" i="2"/>
  <c r="BM816" i="2"/>
  <c r="BP268" i="2"/>
  <c r="BL336" i="2"/>
  <c r="BM336" i="2"/>
  <c r="BO467" i="2"/>
  <c r="BM439" i="2"/>
  <c r="BM553" i="2"/>
  <c r="BP630" i="2"/>
  <c r="BP694" i="2"/>
  <c r="BL581" i="2"/>
  <c r="BL645" i="2"/>
  <c r="BO724" i="2"/>
  <c r="BO798" i="2"/>
  <c r="BO862" i="2"/>
  <c r="BO926" i="2"/>
  <c r="BL731" i="2"/>
  <c r="BM802" i="2"/>
  <c r="BP482" i="2"/>
  <c r="BL575" i="2"/>
  <c r="BL511" i="2"/>
  <c r="BL447" i="2"/>
  <c r="BP379" i="2"/>
  <c r="BM226" i="2"/>
  <c r="BM297" i="2"/>
  <c r="BO559" i="2"/>
  <c r="BP612" i="2"/>
  <c r="BP740" i="2"/>
  <c r="BL691" i="2"/>
  <c r="BO844" i="2"/>
  <c r="BL695" i="2"/>
  <c r="BP500" i="2"/>
  <c r="BL529" i="2"/>
  <c r="BP369" i="2"/>
  <c r="BL312" i="2"/>
  <c r="BO443" i="2"/>
  <c r="BM541" i="2"/>
  <c r="BP682" i="2"/>
  <c r="BL633" i="2"/>
  <c r="BO786" i="2"/>
  <c r="BO946" i="2"/>
  <c r="BL555" i="2"/>
  <c r="BO405" i="2"/>
  <c r="BO471" i="2"/>
  <c r="BP696" i="2"/>
  <c r="BO800" i="2"/>
  <c r="BM804" i="2"/>
  <c r="BL445" i="2"/>
  <c r="BO427" i="2"/>
  <c r="BP225" i="2"/>
  <c r="BO468" i="2"/>
  <c r="BL337" i="2"/>
  <c r="BO318" i="2"/>
  <c r="BO537" i="2"/>
  <c r="BO260" i="2"/>
  <c r="BO554" i="2"/>
  <c r="BL423" i="2"/>
  <c r="BL245" i="2"/>
  <c r="BO390" i="2"/>
  <c r="BO343" i="2"/>
  <c r="BM484" i="2"/>
  <c r="BM381" i="2"/>
  <c r="BL256" i="2"/>
  <c r="BP414" i="2"/>
  <c r="BP298" i="2"/>
  <c r="BP227" i="2"/>
  <c r="BO470" i="2"/>
  <c r="BL339" i="2"/>
  <c r="BL314" i="2"/>
  <c r="BL310" i="2"/>
  <c r="BP314" i="2"/>
  <c r="BL422" i="2"/>
  <c r="BP551" i="2"/>
  <c r="BP735" i="2"/>
  <c r="BP689" i="2"/>
  <c r="BO406" i="2"/>
  <c r="BO267" i="2"/>
  <c r="BP619" i="2"/>
  <c r="BO386" i="2"/>
  <c r="BO612" i="2"/>
  <c r="BM318" i="2"/>
  <c r="BL462" i="2"/>
  <c r="BM642" i="2"/>
  <c r="BP439" i="2"/>
  <c r="BO635" i="2"/>
  <c r="BO674" i="2"/>
  <c r="BP485" i="2"/>
  <c r="BM697" i="2"/>
  <c r="BP697" i="2"/>
  <c r="BP613" i="2"/>
  <c r="BO701" i="2"/>
  <c r="BO831" i="2"/>
  <c r="BP850" i="2"/>
  <c r="BL470" i="2"/>
  <c r="BO749" i="2"/>
  <c r="BO573" i="2"/>
  <c r="BP856" i="2"/>
  <c r="BM820" i="2"/>
  <c r="BP787" i="2"/>
  <c r="BP795" i="2"/>
  <c r="BL807" i="2"/>
  <c r="BP890" i="2"/>
  <c r="BM960" i="2"/>
  <c r="BL930" i="2"/>
  <c r="BL259" i="2"/>
  <c r="BM384" i="2"/>
  <c r="BM487" i="2"/>
  <c r="BP654" i="2"/>
  <c r="BL605" i="2"/>
  <c r="BO758" i="2"/>
  <c r="BO886" i="2"/>
  <c r="BM762" i="2"/>
  <c r="BP458" i="2"/>
  <c r="BL487" i="2"/>
  <c r="BP355" i="2"/>
  <c r="BP280" i="2"/>
  <c r="BM348" i="2"/>
  <c r="BM451" i="2"/>
  <c r="BP636" i="2"/>
  <c r="BL587" i="2"/>
  <c r="BO736" i="2"/>
  <c r="BO868" i="2"/>
  <c r="BL743" i="2"/>
  <c r="BP476" i="2"/>
  <c r="BL505" i="2"/>
  <c r="BP321" i="2"/>
  <c r="BL360" i="2"/>
  <c r="BO491" i="2"/>
  <c r="BP576" i="2"/>
  <c r="BP706" i="2"/>
  <c r="BL657" i="2"/>
  <c r="BO810" i="2"/>
  <c r="BL739" i="2"/>
  <c r="BL507" i="2"/>
  <c r="BP235" i="2"/>
  <c r="BO567" i="2"/>
  <c r="BP744" i="2"/>
  <c r="BO848" i="2"/>
  <c r="BP496" i="2"/>
  <c r="BP361" i="2"/>
  <c r="BO379" i="2"/>
  <c r="BM520" i="2"/>
  <c r="BM417" i="2"/>
  <c r="BL292" i="2"/>
  <c r="BP318" i="2"/>
  <c r="BP270" i="2"/>
  <c r="BM270" i="2"/>
  <c r="BO506" i="2"/>
  <c r="BL375" i="2"/>
  <c r="BP278" i="2"/>
  <c r="BL574" i="2"/>
  <c r="BO298" i="2"/>
  <c r="BM436" i="2"/>
  <c r="BM333" i="2"/>
  <c r="BP265" i="2"/>
  <c r="BM244" i="2"/>
  <c r="BP400" i="2"/>
  <c r="BM522" i="2"/>
  <c r="BM419" i="2"/>
  <c r="BL294" i="2"/>
  <c r="BM314" i="2"/>
  <c r="BO332" i="2"/>
  <c r="BM263" i="2"/>
  <c r="BL508" i="2"/>
  <c r="BM597" i="2"/>
  <c r="BL590" i="2"/>
  <c r="BM571" i="2"/>
  <c r="BM587" i="2"/>
  <c r="BL534" i="2"/>
  <c r="BP651" i="2"/>
  <c r="BM477" i="2"/>
  <c r="BO668" i="2"/>
  <c r="BL436" i="2"/>
  <c r="BM441" i="2"/>
  <c r="BM674" i="2"/>
  <c r="BP553" i="2"/>
  <c r="BO667" i="2"/>
  <c r="BL374" i="2"/>
  <c r="BP544" i="2"/>
  <c r="BM729" i="2"/>
  <c r="BO631" i="2"/>
  <c r="BM672" i="2"/>
  <c r="BL864" i="2"/>
  <c r="BM616" i="2"/>
  <c r="BL777" i="2"/>
  <c r="BL868" i="2"/>
  <c r="BP621" i="2"/>
  <c r="BO873" i="2"/>
  <c r="BL907" i="2"/>
  <c r="BL904" i="2"/>
  <c r="BL780" i="2"/>
  <c r="BP847" i="2"/>
  <c r="BM865" i="2"/>
  <c r="BM965" i="2"/>
  <c r="BM851" i="2"/>
  <c r="BP933" i="2"/>
  <c r="BO954" i="2"/>
  <c r="BP518" i="2"/>
  <c r="BL547" i="2"/>
  <c r="BP415" i="2"/>
  <c r="BO389" i="2"/>
  <c r="BL356" i="2"/>
  <c r="BO487" i="2"/>
  <c r="BP572" i="2"/>
  <c r="BP704" i="2"/>
  <c r="BL655" i="2"/>
  <c r="BO808" i="2"/>
  <c r="BO936" i="2"/>
  <c r="BP536" i="2"/>
  <c r="BL565" i="2"/>
  <c r="BL437" i="2"/>
  <c r="BP373" i="2"/>
  <c r="BO419" i="2"/>
  <c r="BO294" i="2"/>
  <c r="BO241" i="2"/>
  <c r="BO460" i="2"/>
  <c r="BL329" i="2"/>
  <c r="BO340" i="2"/>
  <c r="BL558" i="2"/>
  <c r="BO252" i="2"/>
  <c r="BO546" i="2"/>
  <c r="BL415" i="2"/>
  <c r="BL237" i="2"/>
  <c r="BP320" i="2"/>
  <c r="BO335" i="2"/>
  <c r="BM476" i="2"/>
  <c r="BM373" i="2"/>
  <c r="BL248" i="2"/>
  <c r="BL338" i="2"/>
  <c r="BO462" i="2"/>
  <c r="BO334" i="2"/>
  <c r="BP352" i="2"/>
  <c r="BP559" i="2"/>
  <c r="BM700" i="2"/>
  <c r="BO338" i="2"/>
  <c r="BP410" i="2"/>
  <c r="BM338" i="2"/>
  <c r="BP647" i="2"/>
  <c r="BO640" i="2"/>
  <c r="BM497" i="2"/>
  <c r="BM719" i="2"/>
  <c r="BO757" i="2"/>
  <c r="BP866" i="2"/>
  <c r="BL776" i="2"/>
  <c r="BP864" i="2"/>
  <c r="BP806" i="2"/>
  <c r="BM763" i="2"/>
  <c r="BL753" i="2"/>
  <c r="BO883" i="2"/>
  <c r="BO759" i="2"/>
  <c r="BO937" i="2"/>
  <c r="BL736" i="2"/>
  <c r="BM919" i="2"/>
  <c r="BM283" i="2"/>
  <c r="BL430" i="2"/>
  <c r="BO296" i="2"/>
  <c r="BM434" i="2"/>
  <c r="BM331" i="2"/>
  <c r="BP263" i="2"/>
  <c r="BO251" i="2"/>
  <c r="BO521" i="2"/>
  <c r="BM366" i="2"/>
  <c r="BL550" i="2"/>
  <c r="BP655" i="2"/>
  <c r="BM493" i="2"/>
  <c r="BO648" i="2"/>
  <c r="BM241" i="2"/>
  <c r="BM513" i="2"/>
  <c r="BM710" i="2"/>
  <c r="BM639" i="2"/>
  <c r="BO585" i="2"/>
  <c r="BL402" i="2"/>
  <c r="BP548" i="2"/>
  <c r="BM733" i="2"/>
  <c r="BM684" i="2"/>
  <c r="BL257" i="2"/>
  <c r="BP286" i="2"/>
  <c r="BM617" i="2"/>
  <c r="BO310" i="2"/>
  <c r="BO618" i="2"/>
  <c r="BO779" i="2"/>
  <c r="BL876" i="2"/>
  <c r="BM707" i="2"/>
  <c r="BP605" i="2"/>
  <c r="BL786" i="2"/>
  <c r="BM773" i="2"/>
  <c r="BL964" i="2"/>
  <c r="BP873" i="2"/>
  <c r="BM809" i="2"/>
  <c r="BL922" i="2"/>
  <c r="BL738" i="2"/>
  <c r="BP665" i="2"/>
  <c r="BM533" i="2"/>
  <c r="BO633" i="2"/>
  <c r="BO815" i="2"/>
  <c r="BP826" i="2"/>
  <c r="BO903" i="2"/>
  <c r="BL660" i="2"/>
  <c r="BO907" i="2"/>
  <c r="BP844" i="2"/>
  <c r="BM759" i="2"/>
  <c r="BM894" i="2"/>
  <c r="BM909" i="2"/>
  <c r="BO226" i="2"/>
  <c r="BP930" i="2"/>
  <c r="BO935" i="2"/>
  <c r="BM819" i="2"/>
  <c r="BP941" i="2"/>
  <c r="BM871" i="2"/>
  <c r="BM958" i="2"/>
  <c r="BP910" i="2"/>
  <c r="BP900" i="2"/>
  <c r="BP959" i="2"/>
  <c r="BL941" i="2"/>
  <c r="BM931" i="2"/>
  <c r="BP904" i="2"/>
  <c r="BP897" i="2"/>
  <c r="BL775" i="2"/>
  <c r="BM970" i="2"/>
  <c r="BM941" i="2"/>
  <c r="BP931" i="2"/>
  <c r="BM954" i="2"/>
  <c r="BM859" i="2"/>
  <c r="BO689" i="2"/>
  <c r="BP784" i="2"/>
  <c r="BL860" i="2"/>
  <c r="BP927" i="2"/>
  <c r="BM925" i="2"/>
  <c r="BP891" i="2"/>
  <c r="BM944" i="2"/>
  <c r="BM912" i="2"/>
  <c r="BM877" i="2"/>
  <c r="BL722" i="2"/>
  <c r="BM899" i="2"/>
  <c r="BL915" i="2"/>
  <c r="BM848" i="2"/>
  <c r="BM775" i="2"/>
  <c r="BL942" i="2"/>
  <c r="BO657" i="2"/>
  <c r="BP851" i="2"/>
  <c r="BP819" i="2"/>
  <c r="BP779" i="2"/>
  <c r="BP781" i="2"/>
  <c r="BM926" i="2"/>
  <c r="BP808" i="2"/>
  <c r="BM813" i="2"/>
  <c r="BM812" i="2"/>
  <c r="BO865" i="2"/>
  <c r="BP833" i="2"/>
  <c r="BM885" i="2"/>
  <c r="BM854" i="2"/>
  <c r="BM783" i="2"/>
  <c r="BL950" i="2"/>
  <c r="BL747" i="2"/>
  <c r="BM906" i="2"/>
  <c r="BM787" i="2"/>
  <c r="BL764" i="2"/>
  <c r="BM771" i="2"/>
  <c r="BM868" i="2"/>
  <c r="BP801" i="2"/>
  <c r="BL969" i="2"/>
  <c r="BL823" i="2"/>
  <c r="BP861" i="2"/>
  <c r="BP829" i="2"/>
  <c r="BM793" i="2"/>
  <c r="BM869" i="2"/>
  <c r="BP881" i="2"/>
  <c r="BM850" i="2"/>
  <c r="BM818" i="2"/>
  <c r="BP777" i="2"/>
  <c r="BL725" i="2"/>
  <c r="BL945" i="2"/>
  <c r="BO885" i="2"/>
  <c r="BO678" i="2"/>
  <c r="BP868" i="2"/>
  <c r="BP852" i="2"/>
  <c r="BP836" i="2"/>
  <c r="BP820" i="2"/>
  <c r="BP802" i="2"/>
  <c r="BM781" i="2"/>
  <c r="BP759" i="2"/>
  <c r="BL732" i="2"/>
  <c r="BO969" i="2"/>
  <c r="BL948" i="2"/>
  <c r="BL927" i="2"/>
  <c r="BL718" i="2"/>
  <c r="BO941" i="2"/>
  <c r="BO905" i="2"/>
  <c r="BL852" i="2"/>
  <c r="BL767" i="2"/>
  <c r="BM563" i="2"/>
  <c r="BL918" i="2"/>
  <c r="BL897" i="2"/>
  <c r="BO875" i="2"/>
  <c r="BL835" i="2"/>
  <c r="BL792" i="2"/>
  <c r="BP854" i="2"/>
  <c r="BP822" i="2"/>
  <c r="BP783" i="2"/>
  <c r="BL737" i="2"/>
  <c r="BL951" i="2"/>
  <c r="BL729" i="2"/>
  <c r="BL911" i="2"/>
  <c r="BO777" i="2"/>
  <c r="BL297" i="2"/>
  <c r="BL878" i="2"/>
  <c r="BO797" i="2"/>
  <c r="BO711" i="2"/>
  <c r="BO617" i="2"/>
  <c r="BP637" i="2"/>
  <c r="BP392" i="2"/>
  <c r="BO855" i="2"/>
  <c r="BL834" i="2"/>
  <c r="BL813" i="2"/>
  <c r="BO791" i="2"/>
  <c r="BL770" i="2"/>
  <c r="BL748" i="2"/>
  <c r="BL713" i="2"/>
  <c r="BL939" i="2"/>
  <c r="BL903" i="2"/>
  <c r="BL847" i="2"/>
  <c r="BO761" i="2"/>
  <c r="BM728" i="2"/>
  <c r="BL914" i="2"/>
  <c r="BL893" i="2"/>
  <c r="BO869" i="2"/>
  <c r="BL827" i="2"/>
  <c r="BL784" i="2"/>
  <c r="BO722" i="2"/>
  <c r="BO622" i="2"/>
  <c r="BM648" i="2"/>
  <c r="BO517" i="2"/>
  <c r="BL857" i="2"/>
  <c r="BO835" i="2"/>
  <c r="BL814" i="2"/>
  <c r="BL793" i="2"/>
  <c r="BO771" i="2"/>
  <c r="BL750" i="2"/>
  <c r="BO682" i="2"/>
  <c r="BP842" i="2"/>
  <c r="BP810" i="2"/>
  <c r="BP767" i="2"/>
  <c r="BL705" i="2"/>
  <c r="BL935" i="2"/>
  <c r="BO957" i="2"/>
  <c r="BL879" i="2"/>
  <c r="BL652" i="2"/>
  <c r="BL905" i="2"/>
  <c r="BL851" i="2"/>
  <c r="BO765" i="2"/>
  <c r="BO670" i="2"/>
  <c r="BM744" i="2"/>
  <c r="BP566" i="2"/>
  <c r="BL869" i="2"/>
  <c r="BO847" i="2"/>
  <c r="BL826" i="2"/>
  <c r="BL805" i="2"/>
  <c r="BO783" i="2"/>
  <c r="BL762" i="2"/>
  <c r="BP755" i="2"/>
  <c r="BO965" i="2"/>
  <c r="BL924" i="2"/>
  <c r="BL887" i="2"/>
  <c r="BL815" i="2"/>
  <c r="BL684" i="2"/>
  <c r="BM600" i="2"/>
  <c r="BL906" i="2"/>
  <c r="BL885" i="2"/>
  <c r="BO853" i="2"/>
  <c r="BL811" i="2"/>
  <c r="BL768" i="2"/>
  <c r="BL676" i="2"/>
  <c r="BM574" i="2"/>
  <c r="BM584" i="2"/>
  <c r="BL870" i="2"/>
  <c r="BL849" i="2"/>
  <c r="BO827" i="2"/>
  <c r="BL806" i="2"/>
  <c r="BL785" i="2"/>
  <c r="BO763" i="2"/>
  <c r="BO725" i="2"/>
  <c r="BO666" i="2"/>
  <c r="BL624" i="2"/>
  <c r="BM736" i="2"/>
  <c r="BM651" i="2"/>
  <c r="BO669" i="2"/>
  <c r="BP741" i="2"/>
  <c r="BM592" i="2"/>
  <c r="BP447" i="2"/>
  <c r="BL745" i="2"/>
  <c r="BO702" i="2"/>
  <c r="BO676" i="2"/>
  <c r="BO655" i="2"/>
  <c r="BL634" i="2"/>
  <c r="BL640" i="2"/>
  <c r="BM683" i="2"/>
  <c r="BL616" i="2"/>
  <c r="BP511" i="2"/>
  <c r="BO718" i="2"/>
  <c r="BO663" i="2"/>
  <c r="BO620" i="2"/>
  <c r="BO594" i="2"/>
  <c r="BP729" i="2"/>
  <c r="BM687" i="2"/>
  <c r="BM644" i="2"/>
  <c r="BP601" i="2"/>
  <c r="BP545" i="2"/>
  <c r="BP969" i="2"/>
  <c r="BM843" i="2"/>
  <c r="BM878" i="2"/>
  <c r="BP949" i="2"/>
  <c r="BP885" i="2"/>
  <c r="BM696" i="2"/>
  <c r="BP942" i="2"/>
  <c r="BP916" i="2"/>
  <c r="BM964" i="2"/>
  <c r="BP773" i="2"/>
  <c r="BM935" i="2"/>
  <c r="BP936" i="2"/>
  <c r="BP913" i="2"/>
  <c r="BP954" i="2"/>
  <c r="BO967" i="2"/>
  <c r="BM949" i="2"/>
  <c r="BP947" i="2"/>
  <c r="BM485" i="2"/>
  <c r="BM827" i="2"/>
  <c r="BM779" i="2"/>
  <c r="BM855" i="2"/>
  <c r="BP894" i="2"/>
  <c r="BP955" i="2"/>
  <c r="BM929" i="2"/>
  <c r="BP907" i="2"/>
  <c r="BM948" i="2"/>
  <c r="BM916" i="2"/>
  <c r="BM884" i="2"/>
  <c r="BM755" i="2"/>
  <c r="BM907" i="2"/>
  <c r="BO959" i="2"/>
  <c r="BM856" i="2"/>
  <c r="BP785" i="2"/>
  <c r="BL953" i="2"/>
  <c r="BL759" i="2"/>
  <c r="BP855" i="2"/>
  <c r="BP823" i="2"/>
  <c r="BM785" i="2"/>
  <c r="BM821" i="2"/>
  <c r="BP875" i="2"/>
  <c r="BM841" i="2"/>
  <c r="BM875" i="2"/>
  <c r="BM828" i="2"/>
  <c r="BL912" i="2"/>
  <c r="BP841" i="2"/>
  <c r="BM901" i="2"/>
  <c r="BM862" i="2"/>
  <c r="BP793" i="2"/>
  <c r="BL961" i="2"/>
  <c r="BL791" i="2"/>
  <c r="BM914" i="2"/>
  <c r="BL744" i="2"/>
  <c r="BL938" i="2"/>
  <c r="BP963" i="2"/>
  <c r="BM967" i="2"/>
  <c r="BL696" i="2"/>
  <c r="BP962" i="2"/>
  <c r="BP903" i="2"/>
  <c r="BP918" i="2"/>
  <c r="BL899" i="2"/>
  <c r="BM876" i="2"/>
  <c r="BM831" i="2"/>
  <c r="BP952" i="2"/>
  <c r="BP898" i="2"/>
  <c r="BM953" i="2"/>
  <c r="BL796" i="2"/>
  <c r="BM896" i="2"/>
  <c r="BL883" i="2"/>
  <c r="BP876" i="2"/>
  <c r="BL720" i="2"/>
  <c r="BP867" i="2"/>
  <c r="BM801" i="2"/>
  <c r="BO727" i="2"/>
  <c r="BO849" i="2"/>
  <c r="BL709" i="2"/>
  <c r="BP798" i="2"/>
  <c r="BM822" i="2"/>
  <c r="BL896" i="2"/>
  <c r="BM857" i="2"/>
  <c r="BM887" i="2"/>
  <c r="BM836" i="2"/>
  <c r="BL926" i="2"/>
  <c r="BP845" i="2"/>
  <c r="BP771" i="2"/>
  <c r="BM866" i="2"/>
  <c r="BM799" i="2"/>
  <c r="BL966" i="2"/>
  <c r="BL812" i="2"/>
  <c r="BP860" i="2"/>
  <c r="BP828" i="2"/>
  <c r="BP791" i="2"/>
  <c r="BM749" i="2"/>
  <c r="BL959" i="2"/>
  <c r="BM753" i="2"/>
  <c r="BL923" i="2"/>
  <c r="BO809" i="2"/>
  <c r="BP577" i="2"/>
  <c r="BL886" i="2"/>
  <c r="BO813" i="2"/>
  <c r="BP838" i="2"/>
  <c r="BP762" i="2"/>
  <c r="BO929" i="2"/>
  <c r="BL863" i="2"/>
  <c r="BO899" i="2"/>
  <c r="BL760" i="2"/>
  <c r="BM723" i="2"/>
  <c r="BL866" i="2"/>
  <c r="BO823" i="2"/>
  <c r="BL781" i="2"/>
  <c r="BP750" i="2"/>
  <c r="BO921" i="2"/>
  <c r="BL804" i="2"/>
  <c r="BM544" i="2"/>
  <c r="BL882" i="2"/>
  <c r="BO805" i="2"/>
  <c r="BO665" i="2"/>
  <c r="BP549" i="2"/>
  <c r="BL846" i="2"/>
  <c r="BO803" i="2"/>
  <c r="BL761" i="2"/>
  <c r="BP858" i="2"/>
  <c r="BM789" i="2"/>
  <c r="BL956" i="2"/>
  <c r="BL920" i="2"/>
  <c r="BP505" i="2"/>
  <c r="BL808" i="2"/>
  <c r="BL628" i="2"/>
  <c r="BL560" i="2"/>
  <c r="BL837" i="2"/>
  <c r="BL794" i="2"/>
  <c r="BO751" i="2"/>
  <c r="BL944" i="2"/>
  <c r="BO857" i="2"/>
  <c r="BO593" i="2"/>
  <c r="BO895" i="2"/>
  <c r="BL832" i="2"/>
  <c r="BO743" i="2"/>
  <c r="BP669" i="2"/>
  <c r="BO859" i="2"/>
  <c r="BL817" i="2"/>
  <c r="BL774" i="2"/>
  <c r="BL688" i="2"/>
  <c r="BO601" i="2"/>
  <c r="BO730" i="2"/>
  <c r="BM656" i="2"/>
  <c r="BM354" i="2"/>
  <c r="BO687" i="2"/>
  <c r="BO644" i="2"/>
  <c r="BO590" i="2"/>
  <c r="BM635" i="2"/>
  <c r="BO684" i="2"/>
  <c r="BL610" i="2"/>
  <c r="BM708" i="2"/>
  <c r="BM623" i="2"/>
  <c r="BM509" i="2"/>
  <c r="BP944" i="2"/>
  <c r="BP917" i="2"/>
  <c r="BO909" i="2"/>
  <c r="BP757" i="2"/>
  <c r="BM951" i="2"/>
  <c r="BM969" i="2"/>
  <c r="BP966" i="2"/>
  <c r="BM923" i="2"/>
  <c r="BM942" i="2"/>
  <c r="BP937" i="2"/>
  <c r="BP892" i="2"/>
  <c r="BM913" i="2"/>
  <c r="BM932" i="2"/>
  <c r="BM833" i="2"/>
  <c r="BM861" i="2"/>
  <c r="BM824" i="2"/>
  <c r="BO901" i="2"/>
  <c r="BP839" i="2"/>
  <c r="BM897" i="2"/>
  <c r="BM902" i="2"/>
  <c r="BP882" i="2"/>
  <c r="BP316" i="2"/>
  <c r="BO927" i="2"/>
  <c r="BM751" i="2"/>
  <c r="BP441" i="2"/>
  <c r="BM903" i="2"/>
  <c r="BP780" i="2"/>
  <c r="BO706" i="2"/>
  <c r="BP821" i="2"/>
  <c r="BM803" i="2"/>
  <c r="BM842" i="2"/>
  <c r="BM767" i="2"/>
  <c r="BL934" i="2"/>
  <c r="BO582" i="2"/>
  <c r="BP848" i="2"/>
  <c r="BP816" i="2"/>
  <c r="BP775" i="2"/>
  <c r="BL721" i="2"/>
  <c r="BL943" i="2"/>
  <c r="BL697" i="2"/>
  <c r="BL895" i="2"/>
  <c r="BO738" i="2"/>
  <c r="BL913" i="2"/>
  <c r="BL867" i="2"/>
  <c r="BO781" i="2"/>
  <c r="BP814" i="2"/>
  <c r="BL716" i="2"/>
  <c r="BL968" i="2"/>
  <c r="BO695" i="2"/>
  <c r="BO861" i="2"/>
  <c r="BO681" i="2"/>
  <c r="BM595" i="2"/>
  <c r="BL850" i="2"/>
  <c r="BO807" i="2"/>
  <c r="BL765" i="2"/>
  <c r="BL971" i="2"/>
  <c r="BL892" i="2"/>
  <c r="BO717" i="2"/>
  <c r="BL909" i="2"/>
  <c r="BL859" i="2"/>
  <c r="BO773" i="2"/>
  <c r="BO598" i="2"/>
  <c r="BL873" i="2"/>
  <c r="BL830" i="2"/>
  <c r="BO787" i="2"/>
  <c r="BO735" i="2"/>
  <c r="BP834" i="2"/>
  <c r="BM757" i="2"/>
  <c r="BM769" i="2"/>
  <c r="BO841" i="2"/>
  <c r="BL894" i="2"/>
  <c r="BL755" i="2"/>
  <c r="BP701" i="2"/>
  <c r="BO863" i="2"/>
  <c r="BL821" i="2"/>
  <c r="BL778" i="2"/>
  <c r="BM745" i="2"/>
  <c r="BL919" i="2"/>
  <c r="BO793" i="2"/>
  <c r="BP463" i="2"/>
  <c r="BO879" i="2"/>
  <c r="BL800" i="2"/>
  <c r="BO654" i="2"/>
  <c r="BM517" i="2"/>
  <c r="BO843" i="2"/>
  <c r="BL801" i="2"/>
  <c r="BL758" i="2"/>
  <c r="BL656" i="2"/>
  <c r="BM715" i="2"/>
  <c r="BL648" i="2"/>
  <c r="BP561" i="2"/>
  <c r="BO734" i="2"/>
  <c r="BO671" i="2"/>
  <c r="BO628" i="2"/>
  <c r="BM640" i="2"/>
  <c r="BM422" i="2"/>
  <c r="BO652" i="2"/>
  <c r="BL584" i="2"/>
  <c r="BM676" i="2"/>
  <c r="BM591" i="2"/>
  <c r="BP465" i="2"/>
  <c r="BL486" i="2"/>
  <c r="BO599" i="2"/>
  <c r="BM575" i="2"/>
  <c r="BM734" i="2"/>
  <c r="BM713" i="2"/>
  <c r="BP691" i="2"/>
  <c r="BM670" i="2"/>
  <c r="BM649" i="2"/>
  <c r="BP627" i="2"/>
  <c r="BM606" i="2"/>
  <c r="BM585" i="2"/>
  <c r="BM550" i="2"/>
  <c r="BP517" i="2"/>
  <c r="BP475" i="2"/>
  <c r="BM433" i="2"/>
  <c r="BL520" i="2"/>
  <c r="BO378" i="2"/>
  <c r="BO533" i="2"/>
  <c r="BL438" i="2"/>
  <c r="BO410" i="2"/>
  <c r="BO261" i="2"/>
  <c r="BO653" i="2"/>
  <c r="BP709" i="2"/>
  <c r="BP571" i="2"/>
  <c r="BL566" i="2"/>
  <c r="BO737" i="2"/>
  <c r="BO694" i="2"/>
  <c r="BO672" i="2"/>
  <c r="BO651" i="2"/>
  <c r="BL630" i="2"/>
  <c r="BO608" i="2"/>
  <c r="BM560" i="2"/>
  <c r="BP705" i="2"/>
  <c r="BM663" i="2"/>
  <c r="BM620" i="2"/>
  <c r="BP574" i="2"/>
  <c r="BP503" i="2"/>
  <c r="BL570" i="2"/>
  <c r="BL277" i="2"/>
  <c r="BO587" i="2"/>
  <c r="BP743" i="2"/>
  <c r="BM722" i="2"/>
  <c r="BM701" i="2"/>
  <c r="BP679" i="2"/>
  <c r="BM658" i="2"/>
  <c r="BM637" i="2"/>
  <c r="BP615" i="2"/>
  <c r="BM594" i="2"/>
  <c r="BP565" i="2"/>
  <c r="BM537" i="2"/>
  <c r="BP493" i="2"/>
  <c r="BP451" i="2"/>
  <c r="BO557" i="2"/>
  <c r="BM382" i="2"/>
  <c r="BM269" i="2"/>
  <c r="BO497" i="2"/>
  <c r="BM350" i="2"/>
  <c r="BL326" i="2"/>
  <c r="BM228" i="2"/>
  <c r="BL454" i="2"/>
  <c r="BP374" i="2"/>
  <c r="BM298" i="2"/>
  <c r="BL672" i="2"/>
  <c r="BM558" i="2"/>
  <c r="BL680" i="2"/>
  <c r="BM603" i="2"/>
  <c r="BO747" i="2"/>
  <c r="BO679" i="2"/>
  <c r="BO636" i="2"/>
  <c r="BO607" i="2"/>
  <c r="BM555" i="2"/>
  <c r="BM703" i="2"/>
  <c r="BM660" i="2"/>
  <c r="BP617" i="2"/>
  <c r="BP569" i="2"/>
  <c r="BP497" i="2"/>
  <c r="BL562" i="2"/>
  <c r="BM233" i="2"/>
  <c r="BL586" i="2"/>
  <c r="BM742" i="2"/>
  <c r="BM721" i="2"/>
  <c r="BP699" i="2"/>
  <c r="BM678" i="2"/>
  <c r="BM657" i="2"/>
  <c r="BP635" i="2"/>
  <c r="BM614" i="2"/>
  <c r="BM593" i="2"/>
  <c r="BP562" i="2"/>
  <c r="BP533" i="2"/>
  <c r="BP491" i="2"/>
  <c r="BM449" i="2"/>
  <c r="BL554" i="2"/>
  <c r="BP364" i="2"/>
  <c r="BM249" i="2"/>
  <c r="BL490" i="2"/>
  <c r="BP338" i="2"/>
  <c r="BO316" i="2"/>
  <c r="BO685" i="2"/>
  <c r="BL596" i="2"/>
  <c r="BM608" i="2"/>
  <c r="BP479" i="2"/>
  <c r="BL749" i="2"/>
  <c r="BO710" i="2"/>
  <c r="BO680" i="2"/>
  <c r="BO659" i="2"/>
  <c r="BL638" i="2"/>
  <c r="BO616" i="2"/>
  <c r="BO586" i="2"/>
  <c r="BP721" i="2"/>
  <c r="BM679" i="2"/>
  <c r="BM636" i="2"/>
  <c r="BP593" i="2"/>
  <c r="BP535" i="2"/>
  <c r="BP449" i="2"/>
  <c r="BM374" i="2"/>
  <c r="BO595" i="2"/>
  <c r="BM567" i="2"/>
  <c r="BM730" i="2"/>
  <c r="BM709" i="2"/>
  <c r="BP687" i="2"/>
  <c r="BM666" i="2"/>
  <c r="BM645" i="2"/>
  <c r="BP623" i="2"/>
  <c r="BM602" i="2"/>
  <c r="BM581" i="2"/>
  <c r="BM546" i="2"/>
  <c r="BP509" i="2"/>
  <c r="BP467" i="2"/>
  <c r="BL578" i="2"/>
  <c r="BO493" i="2"/>
  <c r="BL322" i="2"/>
  <c r="BL522" i="2"/>
  <c r="BP406" i="2"/>
  <c r="BL382" i="2"/>
  <c r="BM291" i="2"/>
  <c r="BO481" i="2"/>
  <c r="BP402" i="2"/>
  <c r="BP328" i="2"/>
  <c r="BO380" i="2"/>
  <c r="BO304" i="2"/>
  <c r="BL432" i="2"/>
  <c r="BO402" i="2"/>
  <c r="BO275" i="2"/>
  <c r="BM255" i="2"/>
  <c r="BL564" i="2"/>
  <c r="BL478" i="2"/>
  <c r="BP362" i="2"/>
  <c r="BO376" i="2"/>
  <c r="BP408" i="2"/>
  <c r="BL265" i="2"/>
  <c r="BO553" i="2"/>
  <c r="BP348" i="2"/>
  <c r="BL306" i="2"/>
  <c r="BM253" i="2"/>
  <c r="BP420" i="2"/>
  <c r="BP334" i="2"/>
  <c r="BL378" i="2"/>
  <c r="BO295" i="2"/>
  <c r="BM267" i="2"/>
  <c r="BL233" i="2"/>
  <c r="BP247" i="2"/>
  <c r="BP279" i="2"/>
  <c r="BL254" i="2"/>
  <c r="BL286" i="2"/>
  <c r="BL315" i="2"/>
  <c r="BL347" i="2"/>
  <c r="BL379" i="2"/>
  <c r="BL411" i="2"/>
  <c r="BM315" i="2"/>
  <c r="BM347" i="2"/>
  <c r="BM379" i="2"/>
  <c r="BM411" i="2"/>
  <c r="BO446" i="2"/>
  <c r="BO478" i="2"/>
  <c r="BO510" i="2"/>
  <c r="BO542" i="2"/>
  <c r="BO574" i="2"/>
  <c r="BM450" i="2"/>
  <c r="BM482" i="2"/>
  <c r="BM514" i="2"/>
  <c r="BO227" i="2"/>
  <c r="BP238" i="2"/>
  <c r="BM274" i="2"/>
  <c r="BO248" i="2"/>
  <c r="BO280" i="2"/>
  <c r="BO309" i="2"/>
  <c r="BO341" i="2"/>
  <c r="BO441" i="2"/>
  <c r="BL414" i="2"/>
  <c r="BO277" i="2"/>
  <c r="BM261" i="2"/>
  <c r="BO569" i="2"/>
  <c r="BL484" i="2"/>
  <c r="BM370" i="2"/>
  <c r="BO384" i="2"/>
  <c r="BL273" i="2"/>
  <c r="BO234" i="2"/>
  <c r="BM394" i="2"/>
  <c r="BP308" i="2"/>
  <c r="BO350" i="2"/>
  <c r="BL269" i="2"/>
  <c r="BP236" i="2"/>
  <c r="BL243" i="2"/>
  <c r="BP257" i="2"/>
  <c r="BP289" i="2"/>
  <c r="BL264" i="2"/>
  <c r="BL296" i="2"/>
  <c r="BL325" i="2"/>
  <c r="BL357" i="2"/>
  <c r="BL389" i="2"/>
  <c r="BL421" i="2"/>
  <c r="BM325" i="2"/>
  <c r="BM357" i="2"/>
  <c r="BM389" i="2"/>
  <c r="BP421" i="2"/>
  <c r="BO456" i="2"/>
  <c r="BO488" i="2"/>
  <c r="BO520" i="2"/>
  <c r="BO552" i="2"/>
  <c r="BM428" i="2"/>
  <c r="BM460" i="2"/>
  <c r="BM492" i="2"/>
  <c r="BM524" i="2"/>
  <c r="BO237" i="2"/>
  <c r="BM252" i="2"/>
  <c r="BM284" i="2"/>
  <c r="BO258" i="2"/>
  <c r="BO290" i="2"/>
  <c r="BO319" i="2"/>
  <c r="BO351" i="2"/>
  <c r="BO383" i="2"/>
  <c r="BO415" i="2"/>
  <c r="BO361" i="2"/>
  <c r="BL244" i="2"/>
  <c r="BO346" i="2"/>
  <c r="BO244" i="2"/>
  <c r="BO437" i="2"/>
  <c r="BO348" i="2"/>
  <c r="BM295" i="2"/>
  <c r="BL456" i="2"/>
  <c r="BP366" i="2"/>
  <c r="BL410" i="2"/>
  <c r="BO324" i="2"/>
  <c r="BM237" i="2"/>
  <c r="BL232" i="2"/>
  <c r="BM229" i="2"/>
  <c r="BP267" i="2"/>
  <c r="BM238" i="2"/>
  <c r="BL274" i="2"/>
  <c r="BL303" i="2"/>
  <c r="BL335" i="2"/>
  <c r="BL367" i="2"/>
  <c r="BL399" i="2"/>
  <c r="BM303" i="2"/>
  <c r="BM335" i="2"/>
  <c r="BM367" i="2"/>
  <c r="BM399" i="2"/>
  <c r="BO434" i="2"/>
  <c r="BO466" i="2"/>
  <c r="BO498" i="2"/>
  <c r="BO530" i="2"/>
  <c r="BO562" i="2"/>
  <c r="BM438" i="2"/>
  <c r="BM470" i="2"/>
  <c r="BM502" i="2"/>
  <c r="BM534" i="2"/>
  <c r="BP223" i="2"/>
  <c r="BM262" i="2"/>
  <c r="BM294" i="2"/>
  <c r="BO268" i="2"/>
  <c r="BO300" i="2"/>
  <c r="BO329" i="2"/>
  <c r="BL492" i="2"/>
  <c r="BP342" i="2"/>
  <c r="BL318" i="2"/>
  <c r="BP290" i="2"/>
  <c r="BO230" i="2"/>
  <c r="BL516" i="2"/>
  <c r="BP412" i="2"/>
  <c r="BO426" i="2"/>
  <c r="BO312" i="2"/>
  <c r="BM259" i="2"/>
  <c r="BO429" i="2"/>
  <c r="BP340" i="2"/>
  <c r="BO382" i="2"/>
  <c r="BL301" i="2"/>
  <c r="BM273" i="2"/>
  <c r="BL231" i="2"/>
  <c r="BP245" i="2"/>
  <c r="BP277" i="2"/>
  <c r="BL252" i="2"/>
  <c r="BL284" i="2"/>
  <c r="BL313" i="2"/>
  <c r="BL345" i="2"/>
  <c r="BL377" i="2"/>
  <c r="BL409" i="2"/>
  <c r="BM313" i="2"/>
  <c r="BM345" i="2"/>
  <c r="BM377" i="2"/>
  <c r="BM409" i="2"/>
  <c r="BO444" i="2"/>
  <c r="BO476" i="2"/>
  <c r="BO508" i="2"/>
  <c r="BO540" i="2"/>
  <c r="BO572" i="2"/>
  <c r="BM448" i="2"/>
  <c r="BM480" i="2"/>
  <c r="BM512" i="2"/>
  <c r="BO225" i="2"/>
  <c r="BP928" i="2"/>
  <c r="BP922" i="2"/>
  <c r="BM947" i="2"/>
  <c r="BP940" i="2"/>
  <c r="BM938" i="2"/>
  <c r="BP800" i="2"/>
  <c r="BM928" i="2"/>
  <c r="BM829" i="2"/>
  <c r="BL880" i="2"/>
  <c r="BM889" i="2"/>
  <c r="BP874" i="2"/>
  <c r="BP653" i="2"/>
  <c r="BP870" i="2"/>
  <c r="BO625" i="2"/>
  <c r="BM632" i="2"/>
  <c r="BL970" i="2"/>
  <c r="BP756" i="2"/>
  <c r="BP589" i="2"/>
  <c r="BP812" i="2"/>
  <c r="BL710" i="2"/>
  <c r="BL963" i="2"/>
  <c r="BO673" i="2"/>
  <c r="BL856" i="2"/>
  <c r="BM805" i="2"/>
  <c r="BL947" i="2"/>
  <c r="BL840" i="2"/>
  <c r="BP537" i="2"/>
  <c r="BL802" i="2"/>
  <c r="BL960" i="2"/>
  <c r="BO662" i="2"/>
  <c r="BL848" i="2"/>
  <c r="BP733" i="2"/>
  <c r="BL825" i="2"/>
  <c r="BO714" i="2"/>
  <c r="BP746" i="2"/>
  <c r="BL799" i="2"/>
  <c r="BO733" i="2"/>
  <c r="BL858" i="2"/>
  <c r="BL773" i="2"/>
  <c r="BL908" i="2"/>
  <c r="BL917" i="2"/>
  <c r="BO789" i="2"/>
  <c r="BP431" i="2"/>
  <c r="BO795" i="2"/>
  <c r="BO645" i="2"/>
  <c r="BO626" i="2"/>
  <c r="BO723" i="2"/>
  <c r="BO623" i="2"/>
  <c r="BO330" i="2"/>
  <c r="BM566" i="2"/>
  <c r="BP579" i="2"/>
  <c r="BM971" i="2"/>
  <c r="BP970" i="2"/>
  <c r="BP971" i="2"/>
  <c r="BP911" i="2"/>
  <c r="BL604" i="2"/>
  <c r="BO877" i="2"/>
  <c r="BM900" i="2"/>
  <c r="BP880" i="2"/>
  <c r="BP871" i="2"/>
  <c r="BO893" i="2"/>
  <c r="BP748" i="2"/>
  <c r="BM830" i="2"/>
  <c r="BM881" i="2"/>
  <c r="BO947" i="2"/>
  <c r="BP782" i="2"/>
  <c r="BP809" i="2"/>
  <c r="BL855" i="2"/>
  <c r="BP832" i="2"/>
  <c r="BP754" i="2"/>
  <c r="BP763" i="2"/>
  <c r="BL831" i="2"/>
  <c r="BO891" i="2"/>
  <c r="BP846" i="2"/>
  <c r="BL940" i="2"/>
  <c r="BL910" i="2"/>
  <c r="BL588" i="2"/>
  <c r="BL829" i="2"/>
  <c r="BM761" i="2"/>
  <c r="BO825" i="2"/>
  <c r="BO887" i="2"/>
  <c r="BO686" i="2"/>
  <c r="BO851" i="2"/>
  <c r="BL766" i="2"/>
  <c r="BP799" i="2"/>
  <c r="BL936" i="2"/>
  <c r="BO829" i="2"/>
  <c r="BP495" i="2"/>
  <c r="BO799" i="2"/>
  <c r="BL955" i="2"/>
  <c r="BO641" i="2"/>
  <c r="BL843" i="2"/>
  <c r="BM712" i="2"/>
  <c r="BL822" i="2"/>
  <c r="BO703" i="2"/>
  <c r="BP629" i="2"/>
  <c r="BL552" i="2"/>
  <c r="BL650" i="2"/>
  <c r="BM720" i="2"/>
  <c r="BO615" i="2"/>
  <c r="BP633" i="2"/>
  <c r="BO577" i="2"/>
  <c r="BO588" i="2"/>
  <c r="BP723" i="2"/>
  <c r="BM681" i="2"/>
  <c r="BM638" i="2"/>
  <c r="BP595" i="2"/>
  <c r="BM539" i="2"/>
  <c r="BP453" i="2"/>
  <c r="BM402" i="2"/>
  <c r="BL504" i="2"/>
  <c r="BO336" i="2"/>
  <c r="BO610" i="2"/>
  <c r="BM501" i="2"/>
  <c r="BO715" i="2"/>
  <c r="BL662" i="2"/>
  <c r="BO619" i="2"/>
  <c r="BM727" i="2"/>
  <c r="BP641" i="2"/>
  <c r="BP542" i="2"/>
  <c r="BO453" i="2"/>
  <c r="BM572" i="2"/>
  <c r="BP711" i="2"/>
  <c r="BM669" i="2"/>
  <c r="BM626" i="2"/>
  <c r="BP583" i="2"/>
  <c r="BP515" i="2"/>
  <c r="BP429" i="2"/>
  <c r="BO358" i="2"/>
  <c r="BL428" i="2"/>
  <c r="BO253" i="2"/>
  <c r="BM414" i="2"/>
  <c r="BL390" i="2"/>
  <c r="BP661" i="2"/>
  <c r="BM469" i="2"/>
  <c r="BL658" i="2"/>
  <c r="BO589" i="2"/>
  <c r="BP681" i="2"/>
  <c r="BM596" i="2"/>
  <c r="BP455" i="2"/>
  <c r="BO596" i="2"/>
  <c r="BP731" i="2"/>
  <c r="BM689" i="2"/>
  <c r="BM646" i="2"/>
  <c r="BP603" i="2"/>
  <c r="BP547" i="2"/>
  <c r="BP469" i="2"/>
  <c r="BL506" i="2"/>
  <c r="BO525" i="2"/>
  <c r="BO392" i="2"/>
  <c r="BO642" i="2"/>
  <c r="BM552" i="2"/>
  <c r="BO731" i="2"/>
  <c r="BL670" i="2"/>
  <c r="BO627" i="2"/>
  <c r="BM743" i="2"/>
  <c r="BP657" i="2"/>
  <c r="BP563" i="2"/>
  <c r="BL556" i="2"/>
  <c r="BO584" i="2"/>
  <c r="BP719" i="2"/>
  <c r="BM677" i="2"/>
  <c r="BM634" i="2"/>
  <c r="BP591" i="2"/>
  <c r="BP531" i="2"/>
  <c r="BP445" i="2"/>
  <c r="BP344" i="2"/>
  <c r="BL482" i="2"/>
  <c r="BO306" i="2"/>
  <c r="BL446" i="2"/>
  <c r="BL418" i="2"/>
  <c r="BL498" i="2"/>
  <c r="BO328" i="2"/>
  <c r="BL236" i="2"/>
  <c r="BP418" i="2"/>
  <c r="BO297" i="2"/>
  <c r="BM247" i="2"/>
  <c r="BO362" i="2"/>
  <c r="BL466" i="2"/>
  <c r="BO420" i="2"/>
  <c r="BL253" i="2"/>
  <c r="BM225" i="2"/>
  <c r="BP295" i="2"/>
  <c r="BL302" i="2"/>
  <c r="BL363" i="2"/>
  <c r="BL427" i="2"/>
  <c r="BM363" i="2"/>
  <c r="BO430" i="2"/>
  <c r="BO494" i="2"/>
  <c r="BO558" i="2"/>
  <c r="BM466" i="2"/>
  <c r="BM530" i="2"/>
  <c r="BM258" i="2"/>
  <c r="BO264" i="2"/>
  <c r="BO325" i="2"/>
  <c r="BP360" i="2"/>
  <c r="BM236" i="2"/>
  <c r="BL526" i="2"/>
  <c r="BP312" i="2"/>
  <c r="BP274" i="2"/>
  <c r="BP350" i="2"/>
  <c r="BO308" i="2"/>
  <c r="BL227" i="2"/>
  <c r="BP273" i="2"/>
  <c r="BL280" i="2"/>
  <c r="BL341" i="2"/>
  <c r="BL405" i="2"/>
  <c r="BM341" i="2"/>
  <c r="BM405" i="2"/>
  <c r="BO472" i="2"/>
  <c r="BO536" i="2"/>
  <c r="BM444" i="2"/>
  <c r="BM508" i="2"/>
  <c r="BP229" i="2"/>
  <c r="BM239" i="2"/>
  <c r="BO303" i="2"/>
  <c r="BO367" i="2"/>
  <c r="BP303" i="2"/>
  <c r="BP370" i="2"/>
  <c r="BL532" i="2"/>
  <c r="BO293" i="2"/>
  <c r="BM410" i="2"/>
  <c r="BO366" i="2"/>
  <c r="BM257" i="2"/>
  <c r="BP251" i="2"/>
  <c r="BL258" i="2"/>
  <c r="BL319" i="2"/>
  <c r="BL383" i="2"/>
  <c r="BM319" i="2"/>
  <c r="BM383" i="2"/>
  <c r="BO450" i="2"/>
  <c r="BO514" i="2"/>
  <c r="BO578" i="2"/>
  <c r="BM486" i="2"/>
  <c r="BO231" i="2"/>
  <c r="BM278" i="2"/>
  <c r="BO284" i="2"/>
  <c r="BO345" i="2"/>
  <c r="BO394" i="2"/>
  <c r="BP250" i="2"/>
  <c r="BO473" i="2"/>
  <c r="BL370" i="2"/>
  <c r="BL472" i="2"/>
  <c r="BL426" i="2"/>
  <c r="BO257" i="2"/>
  <c r="BM223" i="2"/>
  <c r="BP293" i="2"/>
  <c r="BL300" i="2"/>
  <c r="BL361" i="2"/>
  <c r="BL425" i="2"/>
  <c r="BM361" i="2"/>
  <c r="BO428" i="2"/>
  <c r="BO492" i="2"/>
  <c r="BO556" i="2"/>
  <c r="BM464" i="2"/>
  <c r="BM528" i="2"/>
  <c r="BP234" i="2"/>
  <c r="BM272" i="2"/>
  <c r="BO246" i="2"/>
  <c r="BO278" i="2"/>
  <c r="BO307" i="2"/>
  <c r="BO339" i="2"/>
  <c r="BO371" i="2"/>
  <c r="BO403" i="2"/>
  <c r="BP307" i="2"/>
  <c r="BO401" i="2"/>
  <c r="BP325" i="2"/>
  <c r="BP357" i="2"/>
  <c r="BP389" i="2"/>
  <c r="BP422" i="2"/>
  <c r="BP345" i="2"/>
  <c r="BP409" i="2"/>
  <c r="BL453" i="2"/>
  <c r="BL485" i="2"/>
  <c r="BL517" i="2"/>
  <c r="BL549" i="2"/>
  <c r="BM421" i="2"/>
  <c r="BP456" i="2"/>
  <c r="BP488" i="2"/>
  <c r="BP520" i="2"/>
  <c r="BM796" i="2"/>
  <c r="BM764" i="2"/>
  <c r="BL719" i="2"/>
  <c r="BO952" i="2"/>
  <c r="BO920" i="2"/>
  <c r="BO888" i="2"/>
  <c r="BO856" i="2"/>
  <c r="BO824" i="2"/>
  <c r="BO792" i="2"/>
  <c r="BO760" i="2"/>
  <c r="BO712" i="2"/>
  <c r="BL671" i="2"/>
  <c r="BL639" i="2"/>
  <c r="BL607" i="2"/>
  <c r="BM569" i="2"/>
  <c r="BP720" i="2"/>
  <c r="BP688" i="2"/>
  <c r="BP656" i="2"/>
  <c r="BP624" i="2"/>
  <c r="BP592" i="2"/>
  <c r="BM547" i="2"/>
  <c r="BM491" i="2"/>
  <c r="BM426" i="2"/>
  <c r="BO519" i="2"/>
  <c r="BO455" i="2"/>
  <c r="BM388" i="2"/>
  <c r="BM324" i="2"/>
  <c r="BL388" i="2"/>
  <c r="BL324" i="2"/>
  <c r="BL263" i="2"/>
  <c r="BP256" i="2"/>
  <c r="BO357" i="2"/>
  <c r="BO421" i="2"/>
  <c r="BP335" i="2"/>
  <c r="BP367" i="2"/>
  <c r="BP399" i="2"/>
  <c r="BL435" i="2"/>
  <c r="BL467" i="2"/>
  <c r="BL499" i="2"/>
  <c r="BL531" i="2"/>
  <c r="BL563" i="2"/>
  <c r="BP438" i="2"/>
  <c r="BP470" i="2"/>
  <c r="BP502" i="2"/>
  <c r="BP534" i="2"/>
  <c r="BM782" i="2"/>
  <c r="BM750" i="2"/>
  <c r="BO970" i="2"/>
  <c r="BO938" i="2"/>
  <c r="BO906" i="2"/>
  <c r="BP965" i="2"/>
  <c r="BL728" i="2"/>
  <c r="BM839" i="2"/>
  <c r="BM874" i="2"/>
  <c r="BP951" i="2"/>
  <c r="BM747" i="2"/>
  <c r="BM880" i="2"/>
  <c r="BM962" i="2"/>
  <c r="BP915" i="2"/>
  <c r="BP950" i="2"/>
  <c r="BO951" i="2"/>
  <c r="BP895" i="2"/>
  <c r="BM863" i="2"/>
  <c r="BM908" i="2"/>
  <c r="BL965" i="2"/>
  <c r="BO785" i="2"/>
  <c r="BP764" i="2"/>
  <c r="BP717" i="2"/>
  <c r="BP815" i="2"/>
  <c r="BL733" i="2"/>
  <c r="BP765" i="2"/>
  <c r="BM791" i="2"/>
  <c r="BP825" i="2"/>
  <c r="BM846" i="2"/>
  <c r="BO939" i="2"/>
  <c r="BM898" i="2"/>
  <c r="BP878" i="2"/>
  <c r="BP869" i="2"/>
  <c r="BL828" i="2"/>
  <c r="BP745" i="2"/>
  <c r="BP872" i="2"/>
  <c r="BP807" i="2"/>
  <c r="BL700" i="2"/>
  <c r="BL952" i="2"/>
  <c r="BO630" i="2"/>
  <c r="BO845" i="2"/>
  <c r="BP794" i="2"/>
  <c r="BO925" i="2"/>
  <c r="BL819" i="2"/>
  <c r="BM453" i="2"/>
  <c r="BL797" i="2"/>
  <c r="BO949" i="2"/>
  <c r="BL620" i="2"/>
  <c r="BO837" i="2"/>
  <c r="BM691" i="2"/>
  <c r="BO819" i="2"/>
  <c r="BO693" i="2"/>
  <c r="BL726" i="2"/>
  <c r="BL756" i="2"/>
  <c r="BL692" i="2"/>
  <c r="BL853" i="2"/>
  <c r="BO767" i="2"/>
  <c r="BO897" i="2"/>
  <c r="BO911" i="2"/>
  <c r="BL779" i="2"/>
  <c r="BO368" i="2"/>
  <c r="BL790" i="2"/>
  <c r="BO634" i="2"/>
  <c r="BO605" i="2"/>
  <c r="BO713" i="2"/>
  <c r="BO661" i="2"/>
  <c r="BO739" i="2"/>
  <c r="BM740" i="2"/>
  <c r="BP558" i="2"/>
  <c r="BP336" i="2"/>
  <c r="BM564" i="2"/>
  <c r="BP707" i="2"/>
  <c r="BM665" i="2"/>
  <c r="BM622" i="2"/>
  <c r="BP578" i="2"/>
  <c r="BP507" i="2"/>
  <c r="BL576" i="2"/>
  <c r="BP301" i="2"/>
  <c r="BP396" i="2"/>
  <c r="BO741" i="2"/>
  <c r="BM667" i="2"/>
  <c r="BO433" i="2"/>
  <c r="BO688" i="2"/>
  <c r="BL646" i="2"/>
  <c r="BO602" i="2"/>
  <c r="BM695" i="2"/>
  <c r="BP609" i="2"/>
  <c r="BP481" i="2"/>
  <c r="BO603" i="2"/>
  <c r="BM738" i="2"/>
  <c r="BP695" i="2"/>
  <c r="BM653" i="2"/>
  <c r="BM610" i="2"/>
  <c r="BP554" i="2"/>
  <c r="BP483" i="2"/>
  <c r="BO541" i="2"/>
  <c r="BL544" i="2"/>
  <c r="BP310" i="2"/>
  <c r="BL502" i="2"/>
  <c r="BM358" i="2"/>
  <c r="BO650" i="2"/>
  <c r="BO637" i="2"/>
  <c r="BO729" i="2"/>
  <c r="BL626" i="2"/>
  <c r="BM735" i="2"/>
  <c r="BP649" i="2"/>
  <c r="BP550" i="2"/>
  <c r="BL524" i="2"/>
  <c r="BM580" i="2"/>
  <c r="BP715" i="2"/>
  <c r="BM673" i="2"/>
  <c r="BM630" i="2"/>
  <c r="BP587" i="2"/>
  <c r="BP523" i="2"/>
  <c r="BP437" i="2"/>
  <c r="BO416" i="2"/>
  <c r="BO457" i="2"/>
  <c r="BO281" i="2"/>
  <c r="BM731" i="2"/>
  <c r="BM437" i="2"/>
  <c r="BO699" i="2"/>
  <c r="BL654" i="2"/>
  <c r="BO611" i="2"/>
  <c r="BM711" i="2"/>
  <c r="BP625" i="2"/>
  <c r="BP513" i="2"/>
  <c r="BL350" i="2"/>
  <c r="BM556" i="2"/>
  <c r="BP703" i="2"/>
  <c r="BM661" i="2"/>
  <c r="BM618" i="2"/>
  <c r="BP570" i="2"/>
  <c r="BP499" i="2"/>
  <c r="BO565" i="2"/>
  <c r="BL249" i="2"/>
  <c r="BP368" i="2"/>
  <c r="BP254" i="2"/>
  <c r="BM386" i="2"/>
  <c r="BO360" i="2"/>
  <c r="BM390" i="2"/>
  <c r="BO255" i="2"/>
  <c r="BL542" i="2"/>
  <c r="BM334" i="2"/>
  <c r="BP332" i="2"/>
  <c r="BL510" i="2"/>
  <c r="BL281" i="2"/>
  <c r="BP398" i="2"/>
  <c r="BO356" i="2"/>
  <c r="BP246" i="2"/>
  <c r="BP255" i="2"/>
  <c r="BL262" i="2"/>
  <c r="BL323" i="2"/>
  <c r="BL387" i="2"/>
  <c r="BM323" i="2"/>
  <c r="BM387" i="2"/>
  <c r="BO454" i="2"/>
  <c r="BO518" i="2"/>
  <c r="BM424" i="2"/>
  <c r="BM490" i="2"/>
  <c r="BO235" i="2"/>
  <c r="BM282" i="2"/>
  <c r="BO288" i="2"/>
  <c r="BP282" i="2"/>
  <c r="BO374" i="2"/>
  <c r="BP239" i="2"/>
  <c r="BL458" i="2"/>
  <c r="BO354" i="2"/>
  <c r="BO461" i="2"/>
  <c r="BO414" i="2"/>
  <c r="BO247" i="2"/>
  <c r="BM227" i="2"/>
  <c r="BM234" i="2"/>
  <c r="BP299" i="2"/>
  <c r="BL365" i="2"/>
  <c r="BM299" i="2"/>
  <c r="BM365" i="2"/>
  <c r="BO432" i="2"/>
  <c r="BO496" i="2"/>
  <c r="BO560" i="2"/>
  <c r="BM468" i="2"/>
  <c r="BM532" i="2"/>
  <c r="BM260" i="2"/>
  <c r="BO266" i="2"/>
  <c r="BO327" i="2"/>
  <c r="BO391" i="2"/>
  <c r="BO377" i="2"/>
  <c r="BO283" i="2"/>
  <c r="BP376" i="2"/>
  <c r="BP266" i="2"/>
  <c r="BM346" i="2"/>
  <c r="BP302" i="2"/>
  <c r="BL229" i="2"/>
  <c r="BP275" i="2"/>
  <c r="BL282" i="2"/>
  <c r="BL343" i="2"/>
  <c r="BL407" i="2"/>
  <c r="BM343" i="2"/>
  <c r="BM407" i="2"/>
  <c r="BO474" i="2"/>
  <c r="BO538" i="2"/>
  <c r="BM446" i="2"/>
  <c r="BM510" i="2"/>
  <c r="BP231" i="2"/>
  <c r="BM243" i="2"/>
  <c r="BO305" i="2"/>
  <c r="BL460" i="2"/>
  <c r="BL289" i="2"/>
  <c r="BL580" i="2"/>
  <c r="BP384" i="2"/>
  <c r="BO287" i="2"/>
  <c r="BP404" i="2"/>
  <c r="BL362" i="2"/>
  <c r="BM251" i="2"/>
  <c r="BP253" i="2"/>
  <c r="BL260" i="2"/>
  <c r="BL321" i="2"/>
  <c r="BL385" i="2"/>
  <c r="BM321" i="2"/>
  <c r="BM385" i="2"/>
  <c r="BO452" i="2"/>
  <c r="BO516" i="2"/>
  <c r="BO580" i="2"/>
  <c r="BM488" i="2"/>
  <c r="BO233" i="2"/>
  <c r="BM280" i="2"/>
  <c r="BO286" i="2"/>
  <c r="BO347" i="2"/>
  <c r="BO411" i="2"/>
  <c r="BO417" i="2"/>
  <c r="BP365" i="2"/>
  <c r="BO409" i="2"/>
  <c r="BL429" i="2"/>
  <c r="BL493" i="2"/>
  <c r="BL557" i="2"/>
  <c r="BP464" i="2"/>
  <c r="BP528" i="2"/>
  <c r="BM756" i="2"/>
  <c r="BO944" i="2"/>
  <c r="BO880" i="2"/>
  <c r="BO816" i="2"/>
  <c r="BO752" i="2"/>
  <c r="BL663" i="2"/>
  <c r="BL599" i="2"/>
  <c r="BP712" i="2"/>
  <c r="BP648" i="2"/>
  <c r="BP584" i="2"/>
  <c r="BM475" i="2"/>
  <c r="BO503" i="2"/>
  <c r="BM372" i="2"/>
  <c r="BL372" i="2"/>
  <c r="BL247" i="2"/>
  <c r="BO373" i="2"/>
  <c r="BP343" i="2"/>
  <c r="BP407" i="2"/>
  <c r="BL475" i="2"/>
  <c r="BL539" i="2"/>
  <c r="BP446" i="2"/>
  <c r="BP510" i="2"/>
  <c r="BM774" i="2"/>
  <c r="BO962" i="2"/>
  <c r="BO898" i="2"/>
  <c r="BO858" i="2"/>
  <c r="BO826" i="2"/>
  <c r="BO794" i="2"/>
  <c r="BO762" i="2"/>
  <c r="BO716" i="2"/>
  <c r="BL673" i="2"/>
  <c r="BL641" i="2"/>
  <c r="BL609" i="2"/>
  <c r="BM573" i="2"/>
  <c r="BP722" i="2"/>
  <c r="BP690" i="2"/>
  <c r="BP658" i="2"/>
  <c r="BP626" i="2"/>
  <c r="BP594" i="2"/>
  <c r="BM549" i="2"/>
  <c r="BM495" i="2"/>
  <c r="BM431" i="2"/>
  <c r="BO523" i="2"/>
  <c r="BO459" i="2"/>
  <c r="BM392" i="2"/>
  <c r="BM328" i="2"/>
  <c r="BL392" i="2"/>
  <c r="BL328" i="2"/>
  <c r="BL267" i="2"/>
  <c r="BP260" i="2"/>
  <c r="BO393" i="2"/>
  <c r="BP353" i="2"/>
  <c r="BP417" i="2"/>
  <c r="BL457" i="2"/>
  <c r="BL489" i="2"/>
  <c r="BL521" i="2"/>
  <c r="BL553" i="2"/>
  <c r="BP428" i="2"/>
  <c r="BP460" i="2"/>
  <c r="BP492" i="2"/>
  <c r="BP524" i="2"/>
  <c r="BM792" i="2"/>
  <c r="BM760" i="2"/>
  <c r="BL711" i="2"/>
  <c r="BO948" i="2"/>
  <c r="BO916" i="2"/>
  <c r="BO884" i="2"/>
  <c r="BO852" i="2"/>
  <c r="BO820" i="2"/>
  <c r="BO788" i="2"/>
  <c r="BO756" i="2"/>
  <c r="BO704" i="2"/>
  <c r="BL667" i="2"/>
  <c r="BL635" i="2"/>
  <c r="BL603" i="2"/>
  <c r="BM561" i="2"/>
  <c r="BP716" i="2"/>
  <c r="BP684" i="2"/>
  <c r="BP652" i="2"/>
  <c r="BP620" i="2"/>
  <c r="BP588" i="2"/>
  <c r="BM543" i="2"/>
  <c r="BM483" i="2"/>
  <c r="BO575" i="2"/>
  <c r="BO511" i="2"/>
  <c r="BO447" i="2"/>
  <c r="BM380" i="2"/>
  <c r="BM316" i="2"/>
  <c r="BL380" i="2"/>
  <c r="BL316" i="2"/>
  <c r="BL255" i="2"/>
  <c r="BP248" i="2"/>
  <c r="BO365" i="2"/>
  <c r="BM300" i="2"/>
  <c r="BP339" i="2"/>
  <c r="BP371" i="2"/>
  <c r="BP403" i="2"/>
  <c r="BL439" i="2"/>
  <c r="BL471" i="2"/>
  <c r="BL503" i="2"/>
  <c r="BL535" i="2"/>
  <c r="BL567" i="2"/>
  <c r="BP442" i="2"/>
  <c r="BP474" i="2"/>
  <c r="BP506" i="2"/>
  <c r="BM810" i="2"/>
  <c r="BM778" i="2"/>
  <c r="BM746" i="2"/>
  <c r="BO966" i="2"/>
  <c r="BO934" i="2"/>
  <c r="BO902" i="2"/>
  <c r="BO870" i="2"/>
  <c r="BO838" i="2"/>
  <c r="BO806" i="2"/>
  <c r="BO774" i="2"/>
  <c r="BO740" i="2"/>
  <c r="BL685" i="2"/>
  <c r="BL653" i="2"/>
  <c r="BL621" i="2"/>
  <c r="BL589" i="2"/>
  <c r="BP734" i="2"/>
  <c r="BP702" i="2"/>
  <c r="BP670" i="2"/>
  <c r="BP638" i="2"/>
  <c r="BP606" i="2"/>
  <c r="BP568" i="2"/>
  <c r="BM519" i="2"/>
  <c r="BM455" i="2"/>
  <c r="BO547" i="2"/>
  <c r="BO483" i="2"/>
  <c r="BM416" i="2"/>
  <c r="BM352" i="2"/>
  <c r="BL416" i="2"/>
  <c r="BL352" i="2"/>
  <c r="BL291" i="2"/>
  <c r="BP284" i="2"/>
  <c r="BL238" i="2"/>
  <c r="BP912" i="2"/>
  <c r="BP901" i="2"/>
  <c r="BP789" i="2"/>
  <c r="BM611" i="2"/>
  <c r="BM943" i="2"/>
  <c r="BP945" i="2"/>
  <c r="BP908" i="2"/>
  <c r="BM915" i="2"/>
  <c r="BM934" i="2"/>
  <c r="BP905" i="2"/>
  <c r="BO817" i="2"/>
  <c r="BP939" i="2"/>
  <c r="BM924" i="2"/>
  <c r="BP797" i="2"/>
  <c r="BP792" i="2"/>
  <c r="BM807" i="2"/>
  <c r="BL844" i="2"/>
  <c r="BP831" i="2"/>
  <c r="BM879" i="2"/>
  <c r="BM886" i="2"/>
  <c r="BM860" i="2"/>
  <c r="BP857" i="2"/>
  <c r="BP877" i="2"/>
  <c r="BL714" i="2"/>
  <c r="BM930" i="2"/>
  <c r="BM845" i="2"/>
  <c r="BL891" i="2"/>
  <c r="BM893" i="2"/>
  <c r="BP788" i="2"/>
  <c r="BO769" i="2"/>
  <c r="BP824" i="2"/>
  <c r="BL742" i="2"/>
  <c r="BL740" i="2"/>
  <c r="BL788" i="2"/>
  <c r="BL881" i="2"/>
  <c r="BP830" i="2"/>
  <c r="BP758" i="2"/>
  <c r="BL889" i="2"/>
  <c r="BM680" i="2"/>
  <c r="BL818" i="2"/>
  <c r="BL734" i="2"/>
  <c r="BL783" i="2"/>
  <c r="BL877" i="2"/>
  <c r="BL644" i="2"/>
  <c r="BL841" i="2"/>
  <c r="BO755" i="2"/>
  <c r="BP778" i="2"/>
  <c r="BL900" i="2"/>
  <c r="BL787" i="2"/>
  <c r="BM277" i="2"/>
  <c r="BL789" i="2"/>
  <c r="BO933" i="2"/>
  <c r="BP685" i="2"/>
  <c r="BO821" i="2"/>
  <c r="BM627" i="2"/>
  <c r="BO811" i="2"/>
  <c r="BO677" i="2"/>
  <c r="BO690" i="2"/>
  <c r="BP232" i="2"/>
  <c r="BO639" i="2"/>
  <c r="BP581" i="2"/>
  <c r="BO604" i="2"/>
  <c r="BM612" i="2"/>
  <c r="BO549" i="2"/>
  <c r="BO583" i="2"/>
  <c r="BM718" i="2"/>
  <c r="BP675" i="2"/>
  <c r="BM633" i="2"/>
  <c r="BM590" i="2"/>
  <c r="BM529" i="2"/>
  <c r="BP443" i="2"/>
  <c r="BM326" i="2"/>
  <c r="BL476" i="2"/>
  <c r="BO299" i="2"/>
  <c r="BM568" i="2"/>
  <c r="BP457" i="2"/>
  <c r="BO705" i="2"/>
  <c r="BO656" i="2"/>
  <c r="BL614" i="2"/>
  <c r="BM716" i="2"/>
  <c r="BM631" i="2"/>
  <c r="BM525" i="2"/>
  <c r="BO424" i="2"/>
  <c r="BM562" i="2"/>
  <c r="BM706" i="2"/>
  <c r="BP663" i="2"/>
  <c r="BM621" i="2"/>
  <c r="BP575" i="2"/>
  <c r="BM505" i="2"/>
  <c r="BL572" i="2"/>
  <c r="BO285" i="2"/>
  <c r="BP386" i="2"/>
  <c r="BM271" i="2"/>
  <c r="BP394" i="2"/>
  <c r="BO370" i="2"/>
  <c r="BM619" i="2"/>
  <c r="BO501" i="2"/>
  <c r="BO647" i="2"/>
  <c r="BM576" i="2"/>
  <c r="BM671" i="2"/>
  <c r="BP585" i="2"/>
  <c r="BP433" i="2"/>
  <c r="BO591" i="2"/>
  <c r="BM726" i="2"/>
  <c r="BP683" i="2"/>
  <c r="BM641" i="2"/>
  <c r="BM598" i="2"/>
  <c r="BM542" i="2"/>
  <c r="BP459" i="2"/>
  <c r="BL442" i="2"/>
  <c r="BL512" i="2"/>
  <c r="BL354" i="2"/>
  <c r="BO621" i="2"/>
  <c r="BP521" i="2"/>
  <c r="BO721" i="2"/>
  <c r="BO664" i="2"/>
  <c r="BL622" i="2"/>
  <c r="BM732" i="2"/>
  <c r="BM647" i="2"/>
  <c r="BM548" i="2"/>
  <c r="BO509" i="2"/>
  <c r="BM578" i="2"/>
  <c r="BM714" i="2"/>
  <c r="BP671" i="2"/>
  <c r="BM629" i="2"/>
  <c r="BM586" i="2"/>
  <c r="BM521" i="2"/>
  <c r="BP435" i="2"/>
  <c r="BO396" i="2"/>
  <c r="BL448" i="2"/>
  <c r="BO271" i="2"/>
  <c r="BP424" i="2"/>
  <c r="BO400" i="2"/>
  <c r="BO469" i="2"/>
  <c r="BL293" i="2"/>
  <c r="BM429" i="2"/>
  <c r="BP390" i="2"/>
  <c r="BO485" i="2"/>
  <c r="BO224" i="2"/>
  <c r="BL334" i="2"/>
  <c r="BO445" i="2"/>
  <c r="BO398" i="2"/>
  <c r="BM289" i="2"/>
  <c r="BP233" i="2"/>
  <c r="BL246" i="2"/>
  <c r="BL307" i="2"/>
  <c r="BL371" i="2"/>
  <c r="BM307" i="2"/>
  <c r="BM371" i="2"/>
  <c r="BO438" i="2"/>
  <c r="BO502" i="2"/>
  <c r="BO566" i="2"/>
  <c r="BM474" i="2"/>
  <c r="BM538" i="2"/>
  <c r="BM266" i="2"/>
  <c r="BO272" i="2"/>
  <c r="BO333" i="2"/>
  <c r="BP322" i="2"/>
  <c r="BM279" i="2"/>
  <c r="BO505" i="2"/>
  <c r="BO412" i="2"/>
  <c r="BP244" i="2"/>
  <c r="BM330" i="2"/>
  <c r="BO289" i="2"/>
  <c r="BL235" i="2"/>
  <c r="BP281" i="2"/>
  <c r="BL288" i="2"/>
  <c r="BL349" i="2"/>
  <c r="BL413" i="2"/>
  <c r="BM349" i="2"/>
  <c r="BM413" i="2"/>
  <c r="BO480" i="2"/>
  <c r="BO544" i="2"/>
  <c r="BM452" i="2"/>
  <c r="BM516" i="2"/>
  <c r="BP242" i="2"/>
  <c r="BO250" i="2"/>
  <c r="BO311" i="2"/>
  <c r="BO375" i="2"/>
  <c r="BP311" i="2"/>
  <c r="BO422" i="2"/>
  <c r="BO489" i="2"/>
  <c r="BO265" i="2"/>
  <c r="BP388" i="2"/>
  <c r="BL346" i="2"/>
  <c r="BP228" i="2"/>
  <c r="BP259" i="2"/>
  <c r="BL266" i="2"/>
  <c r="BL327" i="2"/>
  <c r="BL391" i="2"/>
  <c r="BM327" i="2"/>
  <c r="BM391" i="2"/>
  <c r="BO458" i="2"/>
  <c r="BO522" i="2"/>
  <c r="BM430" i="2"/>
  <c r="BM494" i="2"/>
  <c r="BO239" i="2"/>
  <c r="BM286" i="2"/>
  <c r="BO292" i="2"/>
  <c r="BP240" i="2"/>
  <c r="BL358" i="2"/>
  <c r="BP226" i="2"/>
  <c r="BL444" i="2"/>
  <c r="BL342" i="2"/>
  <c r="BL450" i="2"/>
  <c r="BO404" i="2"/>
  <c r="BP294" i="2"/>
  <c r="BM231" i="2"/>
  <c r="BM242" i="2"/>
  <c r="BL305" i="2"/>
  <c r="BL369" i="2"/>
  <c r="BM305" i="2"/>
  <c r="BM369" i="2"/>
  <c r="BO436" i="2"/>
  <c r="BO500" i="2"/>
  <c r="BO564" i="2"/>
  <c r="BM472" i="2"/>
  <c r="BM536" i="2"/>
  <c r="BM264" i="2"/>
  <c r="BO270" i="2"/>
  <c r="BO331" i="2"/>
  <c r="BO395" i="2"/>
  <c r="BO385" i="2"/>
  <c r="BP349" i="2"/>
  <c r="BP413" i="2"/>
  <c r="BP393" i="2"/>
  <c r="BL477" i="2"/>
  <c r="BL541" i="2"/>
  <c r="BP448" i="2"/>
  <c r="BP512" i="2"/>
  <c r="BM772" i="2"/>
  <c r="BO960" i="2"/>
  <c r="BO896" i="2"/>
  <c r="BO832" i="2"/>
  <c r="BO768" i="2"/>
  <c r="BL679" i="2"/>
  <c r="BL615" i="2"/>
  <c r="BP728" i="2"/>
  <c r="BP664" i="2"/>
  <c r="BP600" i="2"/>
  <c r="BM507" i="2"/>
  <c r="BO535" i="2"/>
  <c r="BM404" i="2"/>
  <c r="BL404" i="2"/>
  <c r="BL279" i="2"/>
  <c r="BL226" i="2"/>
  <c r="BP327" i="2"/>
  <c r="BP391" i="2"/>
  <c r="BL459" i="2"/>
  <c r="BL523" i="2"/>
  <c r="BP430" i="2"/>
  <c r="BP494" i="2"/>
  <c r="BM790" i="2"/>
  <c r="BL707" i="2"/>
  <c r="BO914" i="2"/>
  <c r="BO866" i="2"/>
  <c r="BO834" i="2"/>
  <c r="BO802" i="2"/>
  <c r="BO770" i="2"/>
  <c r="BO732" i="2"/>
  <c r="BL681" i="2"/>
  <c r="BL649" i="2"/>
  <c r="BL617" i="2"/>
  <c r="BL585" i="2"/>
  <c r="BP730" i="2"/>
  <c r="BP698" i="2"/>
  <c r="BP666" i="2"/>
  <c r="BP634" i="2"/>
  <c r="BP602" i="2"/>
  <c r="BP560" i="2"/>
  <c r="BM511" i="2"/>
  <c r="BM447" i="2"/>
  <c r="BO539" i="2"/>
  <c r="BO475" i="2"/>
  <c r="BM408" i="2"/>
  <c r="BM344" i="2"/>
  <c r="BL408" i="2"/>
  <c r="BL344" i="2"/>
  <c r="BL283" i="2"/>
  <c r="BP276" i="2"/>
  <c r="BL230" i="2"/>
  <c r="BP337" i="2"/>
  <c r="BP401" i="2"/>
  <c r="BL449" i="2"/>
  <c r="BL481" i="2"/>
  <c r="BL513" i="2"/>
  <c r="BL545" i="2"/>
  <c r="BL577" i="2"/>
  <c r="BP452" i="2"/>
  <c r="BP484" i="2"/>
  <c r="BP516" i="2"/>
  <c r="BM800" i="2"/>
  <c r="BM768" i="2"/>
  <c r="BL727" i="2"/>
  <c r="BO956" i="2"/>
  <c r="BO924" i="2"/>
  <c r="BO892" i="2"/>
  <c r="BO860" i="2"/>
  <c r="BO828" i="2"/>
  <c r="BO796" i="2"/>
  <c r="BO764" i="2"/>
  <c r="BO720" i="2"/>
  <c r="BL675" i="2"/>
  <c r="BL643" i="2"/>
  <c r="BL611" i="2"/>
  <c r="BM577" i="2"/>
  <c r="BP724" i="2"/>
  <c r="BP692" i="2"/>
  <c r="BP660" i="2"/>
  <c r="BP628" i="2"/>
  <c r="BP596" i="2"/>
  <c r="BM551" i="2"/>
  <c r="BM499" i="2"/>
  <c r="BM435" i="2"/>
  <c r="BO527" i="2"/>
  <c r="BO463" i="2"/>
  <c r="BM396" i="2"/>
  <c r="BM332" i="2"/>
  <c r="BL396" i="2"/>
  <c r="BL332" i="2"/>
  <c r="BL271" i="2"/>
  <c r="BP264" i="2"/>
  <c r="BO349" i="2"/>
  <c r="BO413" i="2"/>
  <c r="BP331" i="2"/>
  <c r="BP363" i="2"/>
  <c r="BM230" i="2"/>
  <c r="BM240" i="2"/>
  <c r="BL304" i="2"/>
  <c r="BL368" i="2"/>
  <c r="BM304" i="2"/>
  <c r="BM368" i="2"/>
  <c r="BO435" i="2"/>
  <c r="BO499" i="2"/>
  <c r="BO563" i="2"/>
  <c r="BM471" i="2"/>
  <c r="BM535" i="2"/>
  <c r="BP582" i="2"/>
  <c r="BP614" i="2"/>
  <c r="BP646" i="2"/>
  <c r="BP678" i="2"/>
  <c r="BP710" i="2"/>
  <c r="BP742" i="2"/>
  <c r="BL597" i="2"/>
  <c r="BL629" i="2"/>
  <c r="BL661" i="2"/>
  <c r="BL693" i="2"/>
  <c r="BO750" i="2"/>
  <c r="BO782" i="2"/>
  <c r="BO814" i="2"/>
  <c r="BO846" i="2"/>
  <c r="BO878" i="2"/>
  <c r="BO910" i="2"/>
  <c r="BO942" i="2"/>
  <c r="BL699" i="2"/>
  <c r="BM754" i="2"/>
  <c r="BM786" i="2"/>
  <c r="BP530" i="2"/>
  <c r="BP498" i="2"/>
  <c r="BP466" i="2"/>
  <c r="BP434" i="2"/>
  <c r="BL559" i="2"/>
  <c r="BL527" i="2"/>
  <c r="BL495" i="2"/>
  <c r="BL463" i="2"/>
  <c r="BL431" i="2"/>
  <c r="BP395" i="2"/>
  <c r="BP347" i="2"/>
  <c r="BO381" i="2"/>
  <c r="BP296" i="2"/>
  <c r="BL364" i="2"/>
  <c r="BM364" i="2"/>
  <c r="BO495" i="2"/>
  <c r="BM467" i="2"/>
  <c r="BP580" i="2"/>
  <c r="BP644" i="2"/>
  <c r="BP708" i="2"/>
  <c r="BL595" i="2"/>
  <c r="BL659" i="2"/>
  <c r="BO748" i="2"/>
  <c r="BO812" i="2"/>
  <c r="BO876" i="2"/>
  <c r="BO940" i="2"/>
  <c r="BM752" i="2"/>
  <c r="BP532" i="2"/>
  <c r="BP468" i="2"/>
  <c r="BL561" i="2"/>
  <c r="BL497" i="2"/>
  <c r="BL433" i="2"/>
  <c r="BO425" i="2"/>
  <c r="BL251" i="2"/>
  <c r="BL376" i="2"/>
  <c r="BM376" i="2"/>
  <c r="BO507" i="2"/>
  <c r="BM479" i="2"/>
  <c r="BP586" i="2"/>
  <c r="BP650" i="2"/>
  <c r="BP714" i="2"/>
  <c r="BL601" i="2"/>
  <c r="BL665" i="2"/>
  <c r="BO754" i="2"/>
  <c r="BO818" i="2"/>
  <c r="BO882" i="2"/>
  <c r="BM758" i="2"/>
  <c r="BP462" i="2"/>
  <c r="BL491" i="2"/>
  <c r="BP359" i="2"/>
  <c r="BP272" i="2"/>
  <c r="BM340" i="2"/>
  <c r="BM443" i="2"/>
  <c r="BP632" i="2"/>
  <c r="BL583" i="2"/>
  <c r="BO728" i="2"/>
  <c r="BO864" i="2"/>
  <c r="BL735" i="2"/>
  <c r="BP480" i="2"/>
  <c r="BL509" i="2"/>
  <c r="BP329" i="2"/>
  <c r="BP317" i="2"/>
  <c r="BO363" i="2"/>
  <c r="BM296" i="2"/>
  <c r="BM504" i="2"/>
  <c r="BO532" i="2"/>
  <c r="BM401" i="2"/>
  <c r="BL401" i="2"/>
  <c r="BL276" i="2"/>
  <c r="BL223" i="2"/>
  <c r="BM362" i="2"/>
  <c r="BP326" i="2"/>
  <c r="BO249" i="2"/>
  <c r="BO321" i="2"/>
  <c r="BM254" i="2"/>
  <c r="BM462" i="2"/>
  <c r="BO490" i="2"/>
  <c r="BM359" i="2"/>
  <c r="BL359" i="2"/>
  <c r="BP291" i="2"/>
  <c r="BO263" i="2"/>
  <c r="BL228" i="2"/>
  <c r="BM265" i="2"/>
  <c r="BO407" i="2"/>
  <c r="BO282" i="2"/>
  <c r="BO229" i="2"/>
  <c r="BO576" i="2"/>
  <c r="BO448" i="2"/>
  <c r="BM317" i="2"/>
  <c r="BL317" i="2"/>
  <c r="BP249" i="2"/>
  <c r="BO372" i="2"/>
  <c r="BO301" i="2"/>
  <c r="BO222" i="2"/>
  <c r="BO477" i="2"/>
  <c r="BM235" i="2"/>
  <c r="BM506" i="2"/>
  <c r="BO534" i="2"/>
  <c r="BM403" i="2"/>
  <c r="BL403" i="2"/>
  <c r="BL278" i="2"/>
  <c r="BL225" i="2"/>
  <c r="BP356" i="2"/>
  <c r="BM406" i="2"/>
  <c r="BL406" i="2"/>
  <c r="BM275" i="2"/>
  <c r="BO322" i="2"/>
  <c r="BL496" i="2"/>
  <c r="BL536" i="2"/>
  <c r="BP477" i="2"/>
  <c r="BP607" i="2"/>
  <c r="BM693" i="2"/>
  <c r="BO600" i="2"/>
  <c r="BM604" i="2"/>
  <c r="BO597" i="2"/>
  <c r="BL686" i="2"/>
  <c r="BP645" i="2"/>
  <c r="BP378" i="2"/>
  <c r="BL568" i="2"/>
  <c r="BP573" i="2"/>
  <c r="BM662" i="2"/>
  <c r="BM559" i="2"/>
  <c r="BP519" i="2"/>
  <c r="BP713" i="2"/>
  <c r="BL690" i="2"/>
  <c r="BL608" i="2"/>
  <c r="BL474" i="2"/>
  <c r="BL514" i="2"/>
  <c r="BP461" i="2"/>
  <c r="BP599" i="2"/>
  <c r="BM685" i="2"/>
  <c r="BO592" i="2"/>
  <c r="BM588" i="2"/>
  <c r="BO581" i="2"/>
  <c r="BL678" i="2"/>
  <c r="BP597" i="2"/>
  <c r="BM322" i="2"/>
  <c r="BL546" i="2"/>
  <c r="BP557" i="2"/>
  <c r="BM654" i="2"/>
  <c r="BP739" i="2"/>
  <c r="BP487" i="2"/>
  <c r="BL674" i="2"/>
  <c r="BL682" i="2"/>
  <c r="BM579" i="2"/>
  <c r="BL854" i="2"/>
  <c r="BL890" i="2"/>
  <c r="BP766" i="2"/>
  <c r="BO606" i="2"/>
  <c r="BO945" i="2"/>
  <c r="BL798" i="2"/>
  <c r="BL795" i="2"/>
  <c r="BO913" i="2"/>
  <c r="BL861" i="2"/>
  <c r="BL820" i="2"/>
  <c r="BL803" i="2"/>
  <c r="BL916" i="2"/>
  <c r="BP786" i="2"/>
  <c r="BO955" i="2"/>
  <c r="BP837" i="2"/>
  <c r="BM825" i="2"/>
  <c r="BM814" i="2"/>
  <c r="BL958" i="2"/>
  <c r="BO545" i="2"/>
  <c r="BP863" i="2"/>
  <c r="BM872" i="2"/>
  <c r="BM892" i="2"/>
  <c r="BM945" i="2"/>
  <c r="BP920" i="2"/>
  <c r="BL717" i="2"/>
  <c r="BP768" i="2"/>
  <c r="BP948" i="2"/>
  <c r="BM963" i="2"/>
  <c r="BP252" i="2"/>
  <c r="BL320" i="2"/>
  <c r="BM320" i="2"/>
  <c r="BO451" i="2"/>
  <c r="BO579" i="2"/>
  <c r="BM545" i="2"/>
  <c r="BP622" i="2"/>
  <c r="BP686" i="2"/>
  <c r="BM565" i="2"/>
  <c r="BL637" i="2"/>
  <c r="BO708" i="2"/>
  <c r="BO790" i="2"/>
  <c r="BO854" i="2"/>
  <c r="BO918" i="2"/>
  <c r="BL715" i="2"/>
  <c r="BM794" i="2"/>
  <c r="BP490" i="2"/>
  <c r="BM425" i="2"/>
  <c r="BL519" i="2"/>
  <c r="BL455" i="2"/>
  <c r="BP387" i="2"/>
  <c r="BP323" i="2"/>
  <c r="BL234" i="2"/>
  <c r="BL287" i="2"/>
  <c r="BL412" i="2"/>
  <c r="BM412" i="2"/>
  <c r="BO543" i="2"/>
  <c r="BM515" i="2"/>
  <c r="BP604" i="2"/>
  <c r="BP668" i="2"/>
  <c r="BP732" i="2"/>
  <c r="BL619" i="2"/>
  <c r="BL683" i="2"/>
  <c r="BO772" i="2"/>
  <c r="BO836" i="2"/>
  <c r="BO900" i="2"/>
  <c r="BO964" i="2"/>
  <c r="BM776" i="2"/>
  <c r="BP508" i="2"/>
  <c r="BP444" i="2"/>
  <c r="BL537" i="2"/>
  <c r="BL473" i="2"/>
  <c r="BP385" i="2"/>
  <c r="BM222" i="2"/>
  <c r="BL299" i="2"/>
  <c r="BL424" i="2"/>
  <c r="BP427" i="2"/>
  <c r="BO555" i="2"/>
  <c r="BM527" i="2"/>
  <c r="BP610" i="2"/>
  <c r="BP674" i="2"/>
  <c r="BP738" i="2"/>
  <c r="BL625" i="2"/>
  <c r="BL689" i="2"/>
  <c r="BO778" i="2"/>
  <c r="BO842" i="2"/>
  <c r="BO930" i="2"/>
  <c r="BM806" i="2"/>
  <c r="BL571" i="2"/>
  <c r="BL443" i="2"/>
  <c r="BP309" i="2"/>
  <c r="BL308" i="2"/>
  <c r="BO439" i="2"/>
  <c r="BP538" i="2"/>
  <c r="BP680" i="2"/>
  <c r="BL631" i="2"/>
  <c r="BO784" i="2"/>
  <c r="BO912" i="2"/>
  <c r="BM788" i="2"/>
  <c r="BP432" i="2"/>
  <c r="BL461" i="2"/>
  <c r="BP397" i="2"/>
  <c r="BO353" i="2"/>
  <c r="BO315" i="2"/>
  <c r="BM248" i="2"/>
  <c r="BM456" i="2"/>
  <c r="BO484" i="2"/>
  <c r="BM353" i="2"/>
  <c r="BL353" i="2"/>
  <c r="BP285" i="2"/>
  <c r="BO279" i="2"/>
  <c r="BP224" i="2"/>
  <c r="BL494" i="2"/>
  <c r="BP304" i="2"/>
  <c r="BO276" i="2"/>
  <c r="BO223" i="2"/>
  <c r="BO570" i="2"/>
  <c r="BO442" i="2"/>
  <c r="BM311" i="2"/>
  <c r="BL311" i="2"/>
  <c r="BP241" i="2"/>
  <c r="BO388" i="2"/>
  <c r="BO320" i="2"/>
  <c r="BO449" i="2"/>
  <c r="BO359" i="2"/>
  <c r="BM292" i="2"/>
  <c r="BM500" i="2"/>
  <c r="BO528" i="2"/>
  <c r="BM397" i="2"/>
  <c r="BL397" i="2"/>
  <c r="BL272" i="2"/>
  <c r="BO236" i="2"/>
  <c r="BP372" i="2"/>
  <c r="BM342" i="2"/>
  <c r="BL261" i="2"/>
  <c r="BO317" i="2"/>
  <c r="BM250" i="2"/>
  <c r="BM458" i="2"/>
  <c r="BO486" i="2"/>
  <c r="BM355" i="2"/>
  <c r="BL355" i="2"/>
  <c r="BP287" i="2"/>
  <c r="BO273" i="2"/>
  <c r="BO240" i="2"/>
  <c r="BM285" i="2"/>
  <c r="BL452" i="2"/>
  <c r="BL366" i="2"/>
  <c r="BM310" i="2"/>
  <c r="BO344" i="2"/>
  <c r="BP423" i="2"/>
  <c r="BP540" i="2"/>
  <c r="BP639" i="2"/>
  <c r="BM725" i="2"/>
  <c r="BM427" i="2"/>
  <c r="BM668" i="2"/>
  <c r="BO632" i="2"/>
  <c r="BO742" i="2"/>
  <c r="BL664" i="2"/>
  <c r="BL540" i="2"/>
  <c r="BM481" i="2"/>
  <c r="BM609" i="2"/>
  <c r="BM694" i="2"/>
  <c r="BL602" i="2"/>
  <c r="BM607" i="2"/>
  <c r="BL600" i="2"/>
  <c r="BP546" i="2"/>
  <c r="BO408" i="2"/>
  <c r="BO291" i="2"/>
  <c r="BP306" i="2"/>
  <c r="BP525" i="2"/>
  <c r="BP631" i="2"/>
  <c r="BM717" i="2"/>
  <c r="BL538" i="2"/>
  <c r="BM652" i="2"/>
  <c r="BO624" i="2"/>
  <c r="BO726" i="2"/>
  <c r="BL632" i="2"/>
  <c r="BL518" i="2"/>
  <c r="BM465" i="2"/>
  <c r="BM601" i="2"/>
  <c r="BM686" i="2"/>
  <c r="BL594" i="2"/>
  <c r="BM655" i="2"/>
  <c r="BO658" i="2"/>
  <c r="BP489" i="2"/>
  <c r="BO745" i="2"/>
  <c r="BL612" i="2"/>
  <c r="BL751" i="2"/>
  <c r="BL810" i="2"/>
  <c r="BL872" i="2"/>
  <c r="BP818" i="2"/>
  <c r="BL862" i="2"/>
  <c r="BL898" i="2"/>
  <c r="BL754" i="2"/>
  <c r="BO638" i="2"/>
  <c r="BO961" i="2"/>
  <c r="BL902" i="2"/>
  <c r="BL932" i="2"/>
  <c r="BP840" i="2"/>
  <c r="BM826" i="2"/>
  <c r="BL730" i="2"/>
  <c r="BL636" i="2"/>
  <c r="BM837" i="2"/>
  <c r="BL712" i="2"/>
  <c r="BP774" i="2"/>
  <c r="BO931" i="2"/>
  <c r="BM891" i="2"/>
  <c r="BM940" i="2"/>
  <c r="BP956" i="2"/>
  <c r="BM950" i="2"/>
  <c r="BP926" i="2"/>
  <c r="BO646" i="2"/>
  <c r="BM882" i="2"/>
  <c r="BP968" i="2"/>
  <c r="BO922" i="2"/>
  <c r="BL723" i="2"/>
  <c r="BM798" i="2"/>
  <c r="BP486" i="2"/>
  <c r="BL579" i="2"/>
  <c r="BL515" i="2"/>
  <c r="BL451" i="2"/>
  <c r="BP383" i="2"/>
  <c r="BP319" i="2"/>
  <c r="BL242" i="2"/>
  <c r="BL295" i="2"/>
  <c r="BL420" i="2"/>
  <c r="BM420" i="2"/>
  <c r="BO551" i="2"/>
  <c r="BM523" i="2"/>
  <c r="BP608" i="2"/>
  <c r="BP672" i="2"/>
  <c r="BP736" i="2"/>
  <c r="BL623" i="2"/>
  <c r="BL687" i="2"/>
  <c r="BO776" i="2"/>
  <c r="BO840" i="2"/>
  <c r="BO904" i="2"/>
  <c r="BO968" i="2"/>
  <c r="BM780" i="2"/>
  <c r="BP504" i="2"/>
  <c r="BP440" i="2"/>
  <c r="BL533" i="2"/>
  <c r="BL469" i="2"/>
  <c r="BP377" i="2"/>
  <c r="BP405" i="2"/>
  <c r="BP341" i="2"/>
  <c r="BO369" i="2"/>
  <c r="BO387" i="2"/>
  <c r="BO323" i="2"/>
  <c r="BO262" i="2"/>
  <c r="BM256" i="2"/>
  <c r="BM496" i="2"/>
  <c r="BO524" i="2"/>
  <c r="BM393" i="2"/>
  <c r="BL393" i="2"/>
  <c r="BL268" i="2"/>
  <c r="BM224" i="2"/>
  <c r="BP382" i="2"/>
  <c r="BP354" i="2"/>
  <c r="BO269" i="2"/>
  <c r="BO313" i="2"/>
  <c r="BM246" i="2"/>
  <c r="BM454" i="2"/>
  <c r="BO482" i="2"/>
  <c r="BM351" i="2"/>
  <c r="BL351" i="2"/>
  <c r="BP283" i="2"/>
  <c r="BL285" i="2"/>
  <c r="BM232" i="2"/>
  <c r="BM245" i="2"/>
  <c r="BO399" i="2"/>
  <c r="BO274" i="2"/>
  <c r="BM540" i="2"/>
  <c r="BO568" i="2"/>
  <c r="BO440" i="2"/>
  <c r="BM309" i="2"/>
  <c r="BL309" i="2"/>
  <c r="BP237" i="2"/>
  <c r="BL394" i="2"/>
  <c r="BO326" i="2"/>
  <c r="BL240" i="2"/>
  <c r="BL224" i="2"/>
  <c r="BM290" i="2"/>
  <c r="BM498" i="2"/>
  <c r="BO526" i="2"/>
  <c r="BM395" i="2"/>
  <c r="BL395" i="2"/>
  <c r="BL270" i="2"/>
  <c r="BO242" i="2"/>
  <c r="BM378" i="2"/>
  <c r="BO465" i="2"/>
  <c r="BM306" i="2"/>
  <c r="BM293" i="2"/>
  <c r="BO342" i="2"/>
  <c r="BO232" i="2"/>
  <c r="BP222" i="2"/>
  <c r="BM489" i="2"/>
  <c r="BM613" i="2"/>
  <c r="BM698" i="2"/>
  <c r="BP258" i="2"/>
  <c r="BM615" i="2"/>
  <c r="BL606" i="2"/>
  <c r="BO691" i="2"/>
  <c r="BM688" i="2"/>
  <c r="BP416" i="2"/>
  <c r="BM423" i="2"/>
  <c r="BM582" i="2"/>
  <c r="BP667" i="2"/>
  <c r="BM570" i="2"/>
  <c r="BP539" i="2"/>
  <c r="BM724" i="2"/>
  <c r="BO707" i="2"/>
  <c r="BO629" i="2"/>
  <c r="BL488" i="2"/>
  <c r="BO529" i="2"/>
  <c r="BM473" i="2"/>
  <c r="BM605" i="2"/>
  <c r="BM690" i="2"/>
  <c r="BL598" i="2"/>
  <c r="BM599" i="2"/>
  <c r="BL592" i="2"/>
  <c r="BO683" i="2"/>
  <c r="BM624" i="2"/>
  <c r="BP358" i="2"/>
  <c r="BO561" i="2"/>
  <c r="BP567" i="2"/>
  <c r="BP659" i="2"/>
  <c r="BM554" i="2"/>
  <c r="BP529" i="2"/>
  <c r="BO697" i="2"/>
  <c r="BO692" i="2"/>
  <c r="BO613" i="2"/>
  <c r="BL865" i="2"/>
  <c r="BL901" i="2"/>
  <c r="BL757" i="2"/>
  <c r="BO649" i="2"/>
  <c r="BL967" i="2"/>
  <c r="BL809" i="2"/>
  <c r="BL816" i="2"/>
  <c r="BL928" i="2"/>
  <c r="BO871" i="2"/>
  <c r="BO889" i="2"/>
  <c r="BL824" i="2"/>
  <c r="BL931" i="2"/>
  <c r="BM797" i="2"/>
  <c r="BL704" i="2"/>
  <c r="BP853" i="2"/>
  <c r="BO917" i="2"/>
  <c r="BL933" i="2"/>
  <c r="BL741" i="2"/>
  <c r="BL962" i="2"/>
  <c r="BP883" i="2"/>
  <c r="BP919" i="2"/>
  <c r="BL957" i="2"/>
  <c r="BL642" i="2"/>
  <c r="BL666" i="2"/>
  <c r="BP693" i="2"/>
  <c r="BL838" i="2"/>
  <c r="BL874" i="2"/>
  <c r="BL724" i="2"/>
  <c r="BM659" i="2"/>
  <c r="BP747" i="2"/>
  <c r="BL782" i="2"/>
  <c r="BL763" i="2"/>
  <c r="BO881" i="2"/>
  <c r="BL845" i="2"/>
  <c r="BO609" i="2"/>
  <c r="BL771" i="2"/>
  <c r="BL884" i="2"/>
  <c r="BP770" i="2"/>
  <c r="BO923" i="2"/>
  <c r="BP813" i="2"/>
  <c r="BL954" i="2"/>
  <c r="BP865" i="2"/>
  <c r="BP835" i="2"/>
  <c r="BM817" i="2"/>
  <c r="BP921" i="2"/>
  <c r="BM961" i="2"/>
  <c r="BP909" i="2"/>
  <c r="BM890" i="2"/>
  <c r="BM922" i="2"/>
  <c r="BM675" i="2"/>
  <c r="BO833" i="2"/>
  <c r="BL929" i="2"/>
  <c r="BO971" i="2"/>
  <c r="BP761" i="2"/>
  <c r="BP804" i="2"/>
  <c r="BM838" i="2"/>
  <c r="BM870" i="2"/>
  <c r="BP760" i="2"/>
  <c r="BM777" i="2"/>
  <c r="BP817" i="2"/>
  <c r="BP849" i="2"/>
  <c r="BO614" i="2"/>
  <c r="BL937" i="2"/>
  <c r="BP769" i="2"/>
  <c r="BM844" i="2"/>
  <c r="BL871" i="2"/>
  <c r="BM895" i="2"/>
  <c r="BL701" i="2"/>
  <c r="BM873" i="2"/>
  <c r="BM910" i="2"/>
  <c r="BP879" i="2"/>
  <c r="BL949" i="2"/>
  <c r="BM853" i="2"/>
  <c r="BM905" i="2"/>
  <c r="BP790" i="2"/>
  <c r="BP811" i="2"/>
  <c r="BP827" i="2"/>
  <c r="BP843" i="2"/>
  <c r="BP859" i="2"/>
  <c r="BP527" i="2"/>
  <c r="BO801" i="2"/>
  <c r="BL921" i="2"/>
  <c r="BO963" i="2"/>
  <c r="BP753" i="2"/>
  <c r="BP796" i="2"/>
  <c r="BM832" i="2"/>
  <c r="BM864" i="2"/>
  <c r="BP555" i="2"/>
  <c r="BP749" i="2"/>
  <c r="BM883" i="2"/>
  <c r="BL668" i="2"/>
  <c r="BO943" i="2"/>
  <c r="BP776" i="2"/>
  <c r="BM849" i="2"/>
  <c r="BM888" i="2"/>
  <c r="BM904" i="2"/>
  <c r="BM920" i="2"/>
  <c r="BM936" i="2"/>
  <c r="BM952" i="2"/>
  <c r="BM795" i="2"/>
  <c r="BP923" i="2"/>
  <c r="BM917" i="2"/>
  <c r="BM937" i="2"/>
  <c r="BM815" i="2"/>
  <c r="BM966" i="2"/>
  <c r="BP924" i="2"/>
  <c r="BP958" i="2"/>
  <c r="BO753" i="2"/>
  <c r="BP889" i="2"/>
  <c r="BP953" i="2"/>
  <c r="BP888" i="2"/>
  <c r="BP886" i="2"/>
  <c r="BP946" i="2"/>
  <c r="BM946" i="2"/>
  <c r="BO919" i="2"/>
  <c r="BP899" i="2"/>
  <c r="BM911" i="2"/>
  <c r="BM927" i="2"/>
  <c r="BM959" i="2"/>
  <c r="BP943" i="2"/>
  <c r="BM867" i="2"/>
  <c r="BM811" i="2"/>
  <c r="BP914" i="2"/>
  <c r="BM823" i="2"/>
  <c r="BP929" i="2"/>
  <c r="BL946" i="2"/>
  <c r="BP964" i="2"/>
  <c r="BP938" i="2"/>
  <c r="BM939" i="2"/>
  <c r="BM955" i="2"/>
  <c r="BM847" i="2"/>
  <c r="BP935" i="2"/>
  <c r="BM968" i="2"/>
  <c r="BM835" i="2"/>
  <c r="BP932" i="2"/>
  <c r="BL706" i="2"/>
  <c r="BP967" i="2"/>
  <c r="BP961" i="2"/>
  <c r="BL839" i="2"/>
  <c r="BP805" i="2"/>
  <c r="BP893" i="2"/>
  <c r="BP925" i="2"/>
  <c r="BP957" i="2"/>
  <c r="BL888" i="2"/>
  <c r="BP896" i="2"/>
  <c r="BP960" i="2"/>
  <c r="BP902" i="2"/>
  <c r="BP906" i="2"/>
  <c r="H11" i="7"/>
  <c r="J12" i="7"/>
  <c r="N201" i="2"/>
  <c r="AS936" i="2" l="1"/>
  <c r="AR468" i="2"/>
  <c r="AS680" i="2"/>
  <c r="AR474" i="2"/>
  <c r="AU494" i="2"/>
  <c r="AU527" i="2"/>
  <c r="AV644" i="2"/>
  <c r="AV441" i="2"/>
  <c r="AU499" i="2"/>
  <c r="AR419" i="2"/>
  <c r="AR347" i="2"/>
  <c r="AV367" i="2"/>
  <c r="AV446" i="2"/>
  <c r="AS688" i="2"/>
  <c r="AR484" i="2"/>
  <c r="AR367" i="2"/>
  <c r="AU735" i="2"/>
  <c r="AR405" i="2"/>
  <c r="AV530" i="2"/>
  <c r="AU763" i="2"/>
  <c r="AR273" i="2"/>
  <c r="AS307" i="2"/>
  <c r="AV319" i="2"/>
  <c r="AS304" i="2"/>
  <c r="AR234" i="2"/>
  <c r="AU227" i="2"/>
  <c r="AV692" i="2"/>
  <c r="AV635" i="2"/>
  <c r="AU430" i="2"/>
  <c r="AU439" i="2"/>
  <c r="AU411" i="2"/>
  <c r="AU420" i="2"/>
  <c r="AS633" i="2"/>
  <c r="AS389" i="2"/>
  <c r="AV308" i="2"/>
  <c r="AS886" i="2"/>
  <c r="AV561" i="2"/>
  <c r="AU290" i="2"/>
  <c r="AV415" i="2"/>
  <c r="AR255" i="2"/>
  <c r="AU328" i="2"/>
  <c r="AU503" i="2"/>
  <c r="AR404" i="2"/>
  <c r="AS732" i="2"/>
  <c r="AS604" i="2"/>
  <c r="AS408" i="2"/>
  <c r="AR482" i="2"/>
  <c r="AV500" i="2"/>
  <c r="AU498" i="2"/>
  <c r="AR343" i="2"/>
  <c r="AU376" i="2"/>
  <c r="AS413" i="2"/>
  <c r="AR253" i="2"/>
  <c r="AU414" i="2"/>
  <c r="AR348" i="2"/>
  <c r="AS442" i="2"/>
  <c r="AU447" i="2"/>
  <c r="AU428" i="2"/>
  <c r="AV485" i="2"/>
  <c r="AU495" i="2"/>
  <c r="AS692" i="2"/>
  <c r="AV544" i="2"/>
  <c r="AS387" i="2"/>
  <c r="AU250" i="2"/>
  <c r="AU566" i="2"/>
  <c r="AS398" i="2"/>
  <c r="AS342" i="2"/>
  <c r="AR298" i="2"/>
  <c r="AV303" i="2"/>
  <c r="AS269" i="2"/>
  <c r="AV262" i="2"/>
  <c r="AU477" i="2"/>
  <c r="AR328" i="2"/>
  <c r="AU231" i="2"/>
  <c r="AR358" i="2"/>
  <c r="AV284" i="2"/>
  <c r="AR246" i="2"/>
  <c r="AS355" i="2"/>
  <c r="AV528" i="2"/>
  <c r="AS660" i="2"/>
  <c r="AV408" i="2"/>
  <c r="AU322" i="2"/>
  <c r="AU358" i="2"/>
  <c r="AS294" i="2"/>
  <c r="AV276" i="2"/>
  <c r="AS292" i="2"/>
  <c r="AS644" i="2"/>
  <c r="AV520" i="2"/>
  <c r="AV363" i="2"/>
  <c r="AS550" i="2"/>
  <c r="AU458" i="2"/>
  <c r="AS311" i="2"/>
  <c r="AU474" i="2"/>
  <c r="AV309" i="2"/>
  <c r="AR229" i="2"/>
  <c r="AR394" i="2"/>
  <c r="AU300" i="2"/>
  <c r="AR276" i="2"/>
  <c r="AR223" i="2"/>
  <c r="AU269" i="2"/>
  <c r="AU279" i="2"/>
  <c r="AR375" i="2"/>
  <c r="AU262" i="2"/>
  <c r="AS267" i="2"/>
  <c r="AV321" i="2"/>
  <c r="AR238" i="2"/>
  <c r="AV297" i="2"/>
  <c r="AS226" i="2"/>
  <c r="AU297" i="2"/>
  <c r="AU244" i="2"/>
  <c r="AV406" i="2"/>
  <c r="AV301" i="2"/>
  <c r="AV325" i="2"/>
  <c r="AR423" i="2"/>
  <c r="AU557" i="2"/>
  <c r="AR465" i="2"/>
  <c r="AS290" i="2"/>
  <c r="AR397" i="2"/>
  <c r="AV331" i="2"/>
  <c r="AS271" i="2"/>
  <c r="AS276" i="2"/>
  <c r="AV401" i="2"/>
  <c r="AR314" i="2"/>
  <c r="AU388" i="2"/>
  <c r="AS281" i="2"/>
  <c r="AR257" i="2"/>
  <c r="AS539" i="2"/>
  <c r="AR380" i="2"/>
  <c r="AU295" i="2"/>
  <c r="AV302" i="2"/>
  <c r="AV283" i="2"/>
  <c r="AR433" i="2"/>
  <c r="AR411" i="2"/>
  <c r="AR247" i="2"/>
  <c r="AS475" i="2"/>
  <c r="AV595" i="2"/>
  <c r="AV480" i="2"/>
  <c r="AV240" i="2"/>
  <c r="AU453" i="2"/>
  <c r="AU241" i="2"/>
  <c r="AV285" i="2"/>
  <c r="AU517" i="2"/>
  <c r="AR323" i="2"/>
  <c r="AR385" i="2"/>
  <c r="AS275" i="2"/>
  <c r="AR336" i="2"/>
  <c r="AV337" i="2"/>
  <c r="AS314" i="2"/>
  <c r="AS229" i="2"/>
  <c r="AV222" i="2"/>
  <c r="AU304" i="2"/>
  <c r="AS241" i="2"/>
  <c r="AS230" i="2"/>
  <c r="AR362" i="2"/>
  <c r="AU301" i="2"/>
  <c r="AV294" i="2"/>
  <c r="AV223" i="2"/>
  <c r="AV288" i="2"/>
  <c r="AS365" i="2"/>
  <c r="AU533" i="2"/>
  <c r="AU357" i="2"/>
  <c r="AR406" i="2"/>
  <c r="AR282" i="2"/>
  <c r="AR392" i="2"/>
  <c r="AV280" i="2"/>
  <c r="AU379" i="2"/>
  <c r="AR291" i="2"/>
  <c r="AU284" i="2"/>
  <c r="AU348" i="2"/>
  <c r="AR272" i="2"/>
  <c r="AS265" i="2"/>
  <c r="AR390" i="2"/>
  <c r="AR326" i="2"/>
  <c r="AU265" i="2"/>
  <c r="AV258" i="2"/>
  <c r="AU271" i="2"/>
  <c r="AV234" i="2"/>
  <c r="AR471" i="2"/>
  <c r="AV368" i="2"/>
  <c r="AU239" i="2"/>
  <c r="AS310" i="2"/>
  <c r="AU437" i="2"/>
  <c r="AU378" i="2"/>
  <c r="AV424" i="2"/>
  <c r="AR487" i="2"/>
  <c r="AV464" i="2"/>
  <c r="AV400" i="2"/>
  <c r="AV453" i="2"/>
  <c r="AV638" i="2"/>
  <c r="AV517" i="2"/>
  <c r="AS518" i="2"/>
  <c r="AR568" i="2"/>
  <c r="AV226" i="2"/>
  <c r="AV504" i="2"/>
  <c r="AV378" i="2"/>
  <c r="AS363" i="2"/>
  <c r="AS247" i="2"/>
  <c r="AU457" i="2"/>
  <c r="AR250" i="2"/>
  <c r="AS239" i="2"/>
  <c r="AS253" i="2"/>
  <c r="AV246" i="2"/>
  <c r="AV374" i="2"/>
  <c r="AU299" i="2"/>
  <c r="AU402" i="2"/>
  <c r="AR342" i="2"/>
  <c r="AV264" i="2"/>
  <c r="AR299" i="2"/>
  <c r="AV432" i="2"/>
  <c r="AR412" i="2"/>
  <c r="AV562" i="2"/>
  <c r="AV369" i="2"/>
  <c r="AS272" i="2"/>
  <c r="AR329" i="2"/>
  <c r="AV740" i="2"/>
  <c r="AV233" i="2"/>
  <c r="AV312" i="2"/>
  <c r="AR444" i="2"/>
  <c r="AU339" i="2"/>
  <c r="AV361" i="2"/>
  <c r="AU311" i="2"/>
  <c r="AS494" i="2"/>
  <c r="AR308" i="2"/>
  <c r="AU314" i="2"/>
  <c r="AV232" i="2"/>
  <c r="AV275" i="2"/>
  <c r="AU415" i="2"/>
  <c r="AR368" i="2"/>
  <c r="AS346" i="2"/>
  <c r="AV293" i="2"/>
  <c r="AR260" i="2"/>
  <c r="AR378" i="2"/>
  <c r="AU253" i="2"/>
  <c r="AU251" i="2"/>
  <c r="AV440" i="2"/>
  <c r="AV405" i="2"/>
  <c r="AS228" i="2"/>
  <c r="AR418" i="2"/>
  <c r="AR345" i="2"/>
  <c r="AR288" i="2"/>
  <c r="AR235" i="2"/>
  <c r="AU281" i="2"/>
  <c r="AU228" i="2"/>
  <c r="AU493" i="2"/>
  <c r="AU356" i="2"/>
  <c r="AV389" i="2"/>
  <c r="AV358" i="2"/>
  <c r="AV496" i="2"/>
  <c r="AV511" i="2"/>
  <c r="AV333" i="2"/>
  <c r="AV245" i="2"/>
  <c r="AV642" i="2"/>
  <c r="AU395" i="2"/>
  <c r="AR384" i="2"/>
  <c r="AR459" i="2"/>
  <c r="AV241" i="2"/>
  <c r="AV422" i="2"/>
  <c r="AV606" i="2"/>
  <c r="AS316" i="2"/>
  <c r="AS331" i="2"/>
  <c r="AU605" i="2"/>
  <c r="AR498" i="2"/>
  <c r="AS612" i="2"/>
  <c r="AU396" i="2"/>
  <c r="AV411" i="2"/>
  <c r="AR503" i="2"/>
  <c r="AR332" i="2"/>
  <c r="AU372" i="2"/>
  <c r="AR371" i="2"/>
  <c r="AV352" i="2"/>
  <c r="AU685" i="2"/>
  <c r="AV409" i="2"/>
  <c r="AR372" i="2"/>
  <c r="AR254" i="2"/>
  <c r="AV269" i="2"/>
  <c r="AS350" i="2"/>
  <c r="AS319" i="2"/>
  <c r="AU513" i="2"/>
  <c r="AU461" i="2"/>
  <c r="AU429" i="2"/>
  <c r="AU422" i="2"/>
  <c r="AV239" i="2"/>
  <c r="AR304" i="2"/>
  <c r="AR426" i="2"/>
  <c r="AU390" i="2"/>
  <c r="AR361" i="2"/>
  <c r="AU410" i="2"/>
  <c r="AR292" i="2"/>
  <c r="AS285" i="2"/>
  <c r="AR239" i="2"/>
  <c r="AR346" i="2"/>
  <c r="AU285" i="2"/>
  <c r="AV278" i="2"/>
  <c r="AU232" i="2"/>
  <c r="AV268" i="2"/>
  <c r="AV304" i="2"/>
  <c r="AR439" i="2"/>
  <c r="AR269" i="2"/>
  <c r="AU327" i="2"/>
  <c r="AS237" i="2"/>
  <c r="AR360" i="2"/>
  <c r="AV385" i="2"/>
  <c r="AS338" i="2"/>
  <c r="AS284" i="2"/>
  <c r="AV277" i="2"/>
  <c r="AU316" i="2"/>
  <c r="AR256" i="2"/>
  <c r="AS249" i="2"/>
  <c r="AR374" i="2"/>
  <c r="AR310" i="2"/>
  <c r="AU249" i="2"/>
  <c r="AV238" i="2"/>
  <c r="AU247" i="2"/>
  <c r="AU238" i="2"/>
  <c r="AU549" i="2"/>
  <c r="AR274" i="2"/>
  <c r="AU292" i="2"/>
  <c r="AU387" i="2"/>
  <c r="AV287" i="2"/>
  <c r="AS343" i="2"/>
  <c r="AS419" i="2"/>
  <c r="AR401" i="2"/>
  <c r="AS376" i="2"/>
  <c r="AU307" i="2"/>
  <c r="AS470" i="2"/>
  <c r="AV296" i="2"/>
  <c r="AS256" i="2"/>
  <c r="AU398" i="2"/>
  <c r="AU466" i="2"/>
  <c r="AS577" i="2"/>
  <c r="AU315" i="2"/>
  <c r="AV495" i="2"/>
  <c r="AU485" i="2"/>
  <c r="AU565" i="2"/>
  <c r="AS289" i="2"/>
  <c r="AV300" i="2"/>
  <c r="AV549" i="2"/>
  <c r="AV329" i="2"/>
  <c r="AV463" i="2"/>
  <c r="AR302" i="2"/>
  <c r="AR491" i="2"/>
  <c r="AS273" i="2"/>
  <c r="AV417" i="2"/>
  <c r="AU469" i="2"/>
  <c r="AU525" i="2"/>
  <c r="AR311" i="2"/>
  <c r="AU490" i="2"/>
  <c r="AR466" i="2"/>
  <c r="AS596" i="2"/>
  <c r="AU368" i="2"/>
  <c r="AV263" i="2"/>
  <c r="AV590" i="2"/>
  <c r="AS560" i="2"/>
  <c r="AU535" i="2"/>
  <c r="AR278" i="2"/>
  <c r="AU561" i="2"/>
  <c r="AS479" i="2"/>
  <c r="AS279" i="2"/>
  <c r="AU343" i="2"/>
  <c r="AS395" i="2"/>
  <c r="AS414" i="2"/>
  <c r="AS324" i="2"/>
  <c r="AV351" i="2"/>
  <c r="AV583" i="2"/>
  <c r="AS351" i="2"/>
  <c r="AR224" i="2"/>
  <c r="AU530" i="2"/>
  <c r="AR504" i="2"/>
  <c r="AS262" i="2"/>
  <c r="AR252" i="2"/>
  <c r="AS507" i="2"/>
  <c r="AU445" i="2"/>
  <c r="AR316" i="2"/>
  <c r="AV252" i="2"/>
  <c r="AR248" i="2"/>
  <c r="AV469" i="2"/>
  <c r="AS443" i="2"/>
  <c r="AU365" i="2"/>
  <c r="AS232" i="2"/>
  <c r="AU434" i="2"/>
  <c r="AU483" i="2"/>
  <c r="AS224" i="2"/>
  <c r="AR230" i="2"/>
  <c r="AV452" i="2"/>
  <c r="AU431" i="2"/>
  <c r="AU261" i="2"/>
  <c r="AU277" i="2"/>
  <c r="AU347" i="2"/>
  <c r="AV313" i="2"/>
  <c r="AU546" i="2"/>
  <c r="AV567" i="2"/>
  <c r="AS417" i="2"/>
  <c r="AS454" i="2"/>
  <c r="AV565" i="2"/>
  <c r="AS724" i="2"/>
  <c r="AV298" i="2"/>
  <c r="AR396" i="2"/>
  <c r="AU463" i="2"/>
  <c r="AU562" i="2"/>
  <c r="AU524" i="2"/>
  <c r="AV637" i="2"/>
  <c r="AR333" i="2"/>
  <c r="AR277" i="2"/>
  <c r="AR516" i="2"/>
  <c r="AR225" i="2"/>
  <c r="AR305" i="2"/>
  <c r="AS301" i="2"/>
  <c r="AV614" i="2"/>
  <c r="AR400" i="2"/>
  <c r="AU267" i="2"/>
  <c r="AR233" i="2"/>
  <c r="AR286" i="2"/>
  <c r="AR337" i="2"/>
  <c r="AV365" i="2"/>
  <c r="AV334" i="2"/>
  <c r="AU577" i="2"/>
  <c r="AV484" i="2"/>
  <c r="AV611" i="2"/>
  <c r="AS668" i="2"/>
  <c r="AU471" i="2"/>
  <c r="AS248" i="2"/>
  <c r="AR441" i="2"/>
  <c r="AV698" i="2"/>
  <c r="AS227" i="2"/>
  <c r="AV516" i="2"/>
  <c r="AS242" i="2"/>
  <c r="AR521" i="2"/>
  <c r="AU272" i="2"/>
  <c r="AU468" i="2"/>
  <c r="AV410" i="2"/>
  <c r="AS617" i="2"/>
  <c r="AV512" i="2"/>
  <c r="AR353" i="2"/>
  <c r="AS291" i="2"/>
  <c r="AS268" i="2"/>
  <c r="AS244" i="2"/>
  <c r="AR599" i="2"/>
  <c r="AV336" i="2"/>
  <c r="AR386" i="2"/>
  <c r="AU407" i="2"/>
  <c r="AV282" i="2"/>
  <c r="AS403" i="2"/>
  <c r="AU380" i="2"/>
  <c r="AR300" i="2"/>
  <c r="AS259" i="2"/>
  <c r="AS270" i="2"/>
  <c r="AV455" i="2"/>
  <c r="AS366" i="2"/>
  <c r="AS534" i="2"/>
  <c r="AR624" i="2"/>
  <c r="AV347" i="2"/>
  <c r="AS373" i="2"/>
  <c r="AU303" i="2"/>
  <c r="AU306" i="2"/>
  <c r="AU441" i="2"/>
  <c r="AV468" i="2"/>
  <c r="AS347" i="2"/>
  <c r="AV587" i="2"/>
  <c r="AR356" i="2"/>
  <c r="AS295" i="2"/>
  <c r="AU223" i="2"/>
  <c r="BV1033" i="2" s="1"/>
  <c r="AS300" i="2"/>
  <c r="AV398" i="2"/>
  <c r="AS430" i="2"/>
  <c r="AR262" i="2"/>
  <c r="AR290" i="2"/>
  <c r="AU473" i="2"/>
  <c r="AU236" i="2"/>
  <c r="AS222" i="2"/>
  <c r="AS283" i="2"/>
  <c r="AS261" i="2"/>
  <c r="AU257" i="2"/>
  <c r="AR313" i="2"/>
  <c r="AU406" i="2"/>
  <c r="AS250" i="2"/>
  <c r="AU294" i="2"/>
  <c r="AU581" i="2"/>
  <c r="AR267" i="2"/>
  <c r="AR352" i="2"/>
  <c r="AS330" i="2"/>
  <c r="AV261" i="2"/>
  <c r="AR370" i="2"/>
  <c r="AS240" i="2"/>
  <c r="AV341" i="2"/>
  <c r="AS255" i="2"/>
  <c r="AR428" i="2"/>
  <c r="AU345" i="2"/>
  <c r="AU268" i="2"/>
  <c r="AU263" i="2"/>
  <c r="AR312" i="2"/>
  <c r="AU418" i="2"/>
  <c r="AR350" i="2"/>
  <c r="AV272" i="2"/>
  <c r="AR365" i="2"/>
  <c r="AU426" i="2"/>
  <c r="AU275" i="2"/>
  <c r="AR334" i="2"/>
  <c r="AR464" i="2"/>
  <c r="AV353" i="2"/>
  <c r="AU340" i="2"/>
  <c r="AU417" i="2"/>
  <c r="AV395" i="2"/>
  <c r="AV346" i="2"/>
  <c r="AV594" i="2"/>
  <c r="AR497" i="2"/>
  <c r="AV536" i="2"/>
  <c r="AS341" i="2"/>
  <c r="AR563" i="2"/>
  <c r="AU488" i="2"/>
  <c r="AS676" i="2"/>
  <c r="AV265" i="2"/>
  <c r="AS332" i="2"/>
  <c r="AU270" i="2"/>
  <c r="AU479" i="2"/>
  <c r="AS712" i="2"/>
  <c r="AV393" i="2"/>
  <c r="AR364" i="2"/>
  <c r="AS245" i="2"/>
  <c r="AV230" i="2"/>
  <c r="AS318" i="2"/>
  <c r="AU401" i="2"/>
  <c r="AR495" i="2"/>
  <c r="AV429" i="2"/>
  <c r="AS425" i="2"/>
  <c r="AR309" i="2"/>
  <c r="AU831" i="2"/>
  <c r="AV260" i="2"/>
  <c r="AR324" i="2"/>
  <c r="AR388" i="2"/>
  <c r="AS263" i="2"/>
  <c r="AR270" i="2"/>
  <c r="AU342" i="2"/>
  <c r="AU276" i="2"/>
  <c r="AR283" i="2"/>
  <c r="AS299" i="2"/>
  <c r="AU313" i="2"/>
  <c r="AR463" i="2"/>
  <c r="AU522" i="2"/>
  <c r="AS515" i="2"/>
  <c r="AV494" i="2"/>
  <c r="AS708" i="2"/>
  <c r="AS397" i="2"/>
  <c r="AR245" i="2"/>
  <c r="AV231" i="2"/>
  <c r="AR301" i="2"/>
  <c r="AR377" i="2"/>
  <c r="AR320" i="2"/>
  <c r="AU436" i="2"/>
  <c r="AR284" i="2"/>
  <c r="AU405" i="2"/>
  <c r="AR279" i="2"/>
  <c r="AR266" i="2"/>
  <c r="AU442" i="2"/>
  <c r="AR264" i="2"/>
  <c r="AS246" i="2"/>
  <c r="AV286" i="2"/>
  <c r="AU291" i="2"/>
  <c r="AV235" i="2"/>
  <c r="AV244" i="2"/>
  <c r="AR307" i="2"/>
  <c r="AR399" i="2"/>
  <c r="AU489" i="2"/>
  <c r="AU545" i="2"/>
  <c r="AS337" i="2"/>
  <c r="AV548" i="2"/>
  <c r="AV249" i="2"/>
  <c r="AS320" i="2"/>
  <c r="AU729" i="2"/>
  <c r="AU529" i="2"/>
  <c r="AS391" i="2"/>
  <c r="AV552" i="2"/>
  <c r="AS628" i="2"/>
  <c r="AU389" i="2"/>
  <c r="AV373" i="2"/>
  <c r="AR410" i="2"/>
  <c r="AV243" i="2"/>
  <c r="AV310" i="2"/>
  <c r="AV488" i="2"/>
  <c r="AU363" i="2"/>
  <c r="AS251" i="2"/>
  <c r="AR243" i="2"/>
  <c r="AV578" i="2"/>
  <c r="AS326" i="2"/>
  <c r="AV506" i="2"/>
  <c r="AU230" i="2"/>
  <c r="AS236" i="2"/>
  <c r="AR231" i="2"/>
  <c r="AU224" i="2"/>
  <c r="AR387" i="2"/>
  <c r="AR251" i="2"/>
  <c r="AV442" i="2"/>
  <c r="AU374" i="2"/>
  <c r="AR275" i="2"/>
  <c r="AV254" i="2"/>
  <c r="AR376" i="2"/>
  <c r="AU252" i="2"/>
  <c r="AR382" i="2"/>
  <c r="AU259" i="2"/>
  <c r="AV558" i="2"/>
  <c r="AU423" i="2"/>
  <c r="AR237" i="2"/>
  <c r="AR227" i="2"/>
  <c r="AR434" i="2"/>
  <c r="AR258" i="2"/>
  <c r="AU326" i="2"/>
  <c r="AU240" i="2"/>
  <c r="AV292" i="2"/>
  <c r="AV420" i="2"/>
  <c r="AV451" i="2"/>
  <c r="AV295" i="2"/>
  <c r="AV236" i="2"/>
  <c r="AU381" i="2"/>
  <c r="AV569" i="2"/>
  <c r="AS467" i="2"/>
  <c r="AU595" i="2"/>
  <c r="AR398" i="2"/>
  <c r="AU246" i="2"/>
  <c r="AU367" i="2"/>
  <c r="AS438" i="2"/>
  <c r="AU540" i="2"/>
  <c r="AU412" i="2"/>
  <c r="AR515" i="2"/>
  <c r="AU541" i="2"/>
  <c r="AR422" i="2"/>
  <c r="AV342" i="2"/>
  <c r="AU334" i="2"/>
  <c r="AU287" i="2"/>
  <c r="AU335" i="2"/>
  <c r="AU312" i="2"/>
  <c r="AR306" i="2"/>
  <c r="AU234" i="2"/>
  <c r="AU310" i="2"/>
  <c r="AV314" i="2"/>
  <c r="AS486" i="2"/>
  <c r="AU355" i="2"/>
  <c r="AR268" i="2"/>
  <c r="AV472" i="2"/>
  <c r="AV305" i="2"/>
  <c r="AR296" i="2"/>
  <c r="AU289" i="2"/>
  <c r="AU444" i="2"/>
  <c r="AV448" i="2"/>
  <c r="AR354" i="2"/>
  <c r="AU319" i="2"/>
  <c r="AV266" i="2"/>
  <c r="AV255" i="2"/>
  <c r="AU308" i="2"/>
  <c r="AU578" i="2"/>
  <c r="AS322" i="2"/>
  <c r="AU394" i="2"/>
  <c r="AS277" i="2"/>
  <c r="AR338" i="2"/>
  <c r="AV270" i="2"/>
  <c r="AV256" i="2"/>
  <c r="AS371" i="2"/>
  <c r="AS260" i="2"/>
  <c r="AR520" i="2"/>
  <c r="AV345" i="2"/>
  <c r="AV627" i="2"/>
  <c r="AR603" i="2"/>
  <c r="AR455" i="2"/>
  <c r="AS327" i="2"/>
  <c r="AV242" i="2"/>
  <c r="AU338" i="2"/>
  <c r="AR322" i="2"/>
  <c r="AV229" i="2"/>
  <c r="AV253" i="2"/>
  <c r="AU226" i="2"/>
  <c r="AR259" i="2"/>
  <c r="AU330" i="2"/>
  <c r="AS257" i="2"/>
  <c r="AR318" i="2"/>
  <c r="AV250" i="2"/>
  <c r="AV225" i="2"/>
  <c r="AV379" i="2"/>
  <c r="AV431" i="2"/>
  <c r="AU260" i="2"/>
  <c r="AS293" i="2"/>
  <c r="AU501" i="2"/>
  <c r="AR402" i="2"/>
  <c r="AR280" i="2"/>
  <c r="AU273" i="2"/>
  <c r="AS282" i="2"/>
  <c r="AV390" i="2"/>
  <c r="AU293" i="2"/>
  <c r="AS252" i="2"/>
  <c r="AV227" i="2"/>
  <c r="AU337" i="2"/>
  <c r="AR222" i="2"/>
  <c r="AR344" i="2"/>
  <c r="AR366" i="2"/>
  <c r="BN1028" i="2"/>
  <c r="BX1025" i="2"/>
  <c r="AY1026" i="2"/>
  <c r="BM999" i="2" s="1"/>
  <c r="BD1033" i="2"/>
  <c r="BO1018" i="2" s="1"/>
  <c r="BX1027" i="2"/>
  <c r="AY1027" i="2"/>
  <c r="BM1000" i="2" s="1"/>
  <c r="BX1029" i="2"/>
  <c r="AY1034" i="2"/>
  <c r="BM1007" i="2" s="1"/>
  <c r="BD1026" i="2"/>
  <c r="BO1011" i="2" s="1"/>
  <c r="BX1036" i="2"/>
  <c r="BX1035" i="2"/>
  <c r="BD1030" i="2"/>
  <c r="BO1015" i="2" s="1"/>
  <c r="BD1036" i="2"/>
  <c r="BO1021" i="2" s="1"/>
  <c r="BX1034" i="2"/>
  <c r="BD1035" i="2"/>
  <c r="BO1020" i="2" s="1"/>
  <c r="BD1037" i="2"/>
  <c r="BO1022" i="2" s="1"/>
  <c r="AT1028" i="2"/>
  <c r="BL989" i="2" s="1"/>
  <c r="AY1033" i="2"/>
  <c r="BM1006" i="2" s="1"/>
  <c r="AT1037" i="2"/>
  <c r="BL998" i="2" s="1"/>
  <c r="AY1035" i="2"/>
  <c r="BM1008" i="2" s="1"/>
  <c r="AY1036" i="2"/>
  <c r="BM1009" i="2" s="1"/>
  <c r="AT1032" i="2"/>
  <c r="BL993" i="2" s="1"/>
  <c r="AT1033" i="2"/>
  <c r="BL994" i="2" s="1"/>
  <c r="AT1030" i="2"/>
  <c r="BL991" i="2" s="1"/>
  <c r="AT1027" i="2"/>
  <c r="BL988" i="2" s="1"/>
  <c r="BN1027" i="2"/>
  <c r="AT1035" i="2"/>
  <c r="BL996" i="2" s="1"/>
  <c r="BX1033" i="2"/>
  <c r="AY1029" i="2"/>
  <c r="BM1002" i="2" s="1"/>
  <c r="BN1026" i="2"/>
  <c r="AY1028" i="2"/>
  <c r="BM1001" i="2" s="1"/>
  <c r="AY1037" i="2"/>
  <c r="BM1010" i="2" s="1"/>
  <c r="AY1031" i="2"/>
  <c r="BM1004" i="2" s="1"/>
  <c r="AY1030" i="2"/>
  <c r="BM1003" i="2" s="1"/>
  <c r="AY1032" i="2"/>
  <c r="BM1005" i="2" s="1"/>
  <c r="BX1028" i="2"/>
  <c r="BD1027" i="2"/>
  <c r="BO1012" i="2" s="1"/>
  <c r="BD1032" i="2"/>
  <c r="BO1017" i="2" s="1"/>
  <c r="BD1034" i="2"/>
  <c r="BO1019" i="2" s="1"/>
  <c r="BD1029" i="2"/>
  <c r="BO1014" i="2" s="1"/>
  <c r="BX1030" i="2"/>
  <c r="BX1031" i="2"/>
  <c r="BD1028" i="2"/>
  <c r="BO1013" i="2" s="1"/>
  <c r="BX1032" i="2"/>
  <c r="BX1026" i="2"/>
  <c r="BD1031" i="2"/>
  <c r="BO1016" i="2" s="1"/>
  <c r="AT1034" i="2"/>
  <c r="BL995" i="2" s="1"/>
  <c r="AT1026" i="2"/>
  <c r="BL987" i="2" s="1"/>
  <c r="AT1029" i="2"/>
  <c r="BL990" i="2" s="1"/>
  <c r="AT1031" i="2"/>
  <c r="BL992" i="2" s="1"/>
  <c r="AT1036" i="2"/>
  <c r="BL997" i="2" s="1"/>
  <c r="J11" i="7"/>
  <c r="L12" i="7"/>
  <c r="N202" i="2"/>
  <c r="BB1027" i="2" l="1"/>
  <c r="AU1012" i="2" s="1"/>
  <c r="AW1026" i="2"/>
  <c r="AS999" i="2" s="1"/>
  <c r="AW1035" i="2"/>
  <c r="AS1008" i="2" s="1"/>
  <c r="AR1031" i="2"/>
  <c r="AR992" i="2" s="1"/>
  <c r="BL1028" i="2"/>
  <c r="AR1026" i="2"/>
  <c r="AR987" i="2" s="1"/>
  <c r="AW1029" i="2"/>
  <c r="AS1002" i="2" s="1"/>
  <c r="AW1033" i="2"/>
  <c r="AS1006" i="2" s="1"/>
  <c r="AR1035" i="2"/>
  <c r="AR996" i="2" s="1"/>
  <c r="AR1032" i="2"/>
  <c r="AR993" i="2" s="1"/>
  <c r="BB1028" i="2"/>
  <c r="AU1013" i="2" s="1"/>
  <c r="AR1028" i="2"/>
  <c r="AR989" i="2" s="1"/>
  <c r="AR1029" i="2"/>
  <c r="AR990" i="2" s="1"/>
  <c r="AR1036" i="2"/>
  <c r="AR997" i="2" s="1"/>
  <c r="BL1026" i="2"/>
  <c r="BB1036" i="2"/>
  <c r="AU1021" i="2" s="1"/>
  <c r="AW1030" i="2"/>
  <c r="AS1003" i="2" s="1"/>
  <c r="AR1030" i="2"/>
  <c r="AR991" i="2" s="1"/>
  <c r="AR1033" i="2"/>
  <c r="AR994" i="2" s="1"/>
  <c r="AR1037" i="2"/>
  <c r="AR998" i="2" s="1"/>
  <c r="AR1034" i="2"/>
  <c r="AR995" i="2" s="1"/>
  <c r="AR1027" i="2"/>
  <c r="AR988" i="2" s="1"/>
  <c r="BL1027" i="2"/>
  <c r="AW1027" i="2"/>
  <c r="AS1000" i="2" s="1"/>
  <c r="AW1032" i="2"/>
  <c r="AS1005" i="2" s="1"/>
  <c r="AW1034" i="2"/>
  <c r="AS1007" i="2" s="1"/>
  <c r="BV1029" i="2"/>
  <c r="BB1026" i="2"/>
  <c r="AU1011" i="2" s="1"/>
  <c r="AW1028" i="2"/>
  <c r="AS1001" i="2" s="1"/>
  <c r="AW1031" i="2"/>
  <c r="AS1004" i="2" s="1"/>
  <c r="AW1036" i="2"/>
  <c r="AS1009" i="2" s="1"/>
  <c r="AW1037" i="2"/>
  <c r="AS1010" i="2" s="1"/>
  <c r="BV1036" i="2"/>
  <c r="BV1030" i="2"/>
  <c r="BB1035" i="2"/>
  <c r="AU1020" i="2" s="1"/>
  <c r="BB1029" i="2"/>
  <c r="AU1014" i="2" s="1"/>
  <c r="BB1034" i="2"/>
  <c r="AU1019" i="2" s="1"/>
  <c r="BB1031" i="2"/>
  <c r="AU1016" i="2" s="1"/>
  <c r="BV1035" i="2"/>
  <c r="BB1032" i="2"/>
  <c r="AU1017" i="2" s="1"/>
  <c r="BB1037" i="2"/>
  <c r="AU1022" i="2" s="1"/>
  <c r="BV1031" i="2"/>
  <c r="BB1033" i="2"/>
  <c r="AU1018" i="2" s="1"/>
  <c r="BV1028" i="2"/>
  <c r="BV1027" i="2"/>
  <c r="BV1034" i="2"/>
  <c r="BV1026" i="2"/>
  <c r="BV1025" i="2"/>
  <c r="BV1032" i="2"/>
  <c r="BB1030" i="2"/>
  <c r="AU1015" i="2" s="1"/>
  <c r="BN1031" i="2"/>
  <c r="BN1030" i="2"/>
  <c r="BN1032" i="2"/>
  <c r="L11" i="7"/>
  <c r="N12" i="7"/>
  <c r="N203" i="2"/>
  <c r="BL1032" i="2" l="1"/>
  <c r="BP1029" i="2"/>
  <c r="BL1031" i="2"/>
  <c r="BL1030" i="2"/>
  <c r="N11" i="7"/>
  <c r="P12" i="7"/>
  <c r="P11" i="7" s="1"/>
  <c r="N204" i="2"/>
  <c r="N205" i="2" l="1"/>
  <c r="N206" i="2" l="1"/>
  <c r="N207" i="2" l="1"/>
  <c r="O183" i="2" l="1"/>
  <c r="O184" i="2" l="1"/>
  <c r="O185" i="2" l="1"/>
  <c r="O186" i="2" l="1"/>
  <c r="O187" i="2" l="1"/>
  <c r="O188" i="2" l="1"/>
  <c r="O189" i="2" s="1"/>
  <c r="O190" i="2" s="1"/>
  <c r="O191" i="2" l="1"/>
  <c r="O192" i="2" l="1"/>
  <c r="O193" i="2" l="1"/>
  <c r="O194" i="2" l="1"/>
  <c r="O195" i="2" l="1"/>
  <c r="O196" i="2" l="1"/>
  <c r="O197" i="2" l="1"/>
  <c r="O198" i="2" l="1"/>
  <c r="O199" i="2" l="1"/>
  <c r="O200" i="2" l="1"/>
  <c r="O201" i="2" l="1"/>
  <c r="O202" i="2" l="1"/>
  <c r="O203" i="2" l="1"/>
  <c r="O204" i="2" l="1"/>
  <c r="O205" i="2" l="1"/>
  <c r="O206" i="2" l="1"/>
  <c r="O207" i="2" l="1"/>
  <c r="P183" i="2" l="1"/>
  <c r="P184" i="2" s="1"/>
  <c r="W184" i="2" s="1"/>
  <c r="P185" i="2" l="1"/>
  <c r="W185" i="2" s="1"/>
  <c r="P186" i="2" l="1"/>
  <c r="W186" i="2" l="1"/>
  <c r="P187" i="2"/>
  <c r="W187" i="2" s="1"/>
  <c r="P188" i="2" l="1"/>
  <c r="P189" i="2" s="1"/>
  <c r="W189" i="2" s="1"/>
  <c r="W188" i="2" l="1"/>
  <c r="P190" i="2"/>
  <c r="W190" i="2" s="1"/>
  <c r="P191" i="2" l="1"/>
  <c r="W191" i="2" s="1"/>
  <c r="P192" i="2" l="1"/>
  <c r="W192" i="2" s="1"/>
  <c r="P193" i="2" l="1"/>
  <c r="W193" i="2" s="1"/>
  <c r="P194" i="2" l="1"/>
  <c r="W194" i="2" s="1"/>
  <c r="P195" i="2"/>
  <c r="W195" i="2" s="1"/>
  <c r="P196" i="2" l="1"/>
  <c r="P197" i="2" l="1"/>
  <c r="W197" i="2" s="1"/>
  <c r="W196" i="2"/>
  <c r="P199" i="2"/>
  <c r="P200" i="2" s="1"/>
  <c r="W200" i="2" s="1"/>
  <c r="P198" i="2" l="1"/>
  <c r="W198" i="2" s="1"/>
  <c r="P201" i="2"/>
  <c r="W201" i="2" s="1"/>
  <c r="W199" i="2"/>
  <c r="P202" i="2" l="1"/>
  <c r="W202" i="2" s="1"/>
  <c r="P203" i="2" l="1"/>
  <c r="P204" i="2" s="1"/>
  <c r="W203" i="2" l="1"/>
  <c r="W204" i="2"/>
  <c r="P205" i="2"/>
  <c r="P206" i="2" l="1"/>
  <c r="W205" i="2"/>
  <c r="W206" i="2" l="1"/>
  <c r="P207" i="2"/>
  <c r="W207" i="2" s="1"/>
  <c r="AC189" i="2" l="1"/>
  <c r="AF189" i="2" s="1"/>
  <c r="AH189" i="2" s="1"/>
  <c r="Z25" i="1" s="1"/>
  <c r="AG25" i="1" s="1"/>
  <c r="AD25" i="1" s="1"/>
  <c r="AC185" i="2"/>
  <c r="AF185" i="2" s="1"/>
  <c r="AH185" i="2" s="1"/>
  <c r="Z21" i="1" s="1"/>
  <c r="AG21" i="1" s="1"/>
  <c r="AD21" i="1" s="1"/>
  <c r="AC187" i="2"/>
  <c r="AF187" i="2" s="1"/>
  <c r="AH187" i="2" s="1"/>
  <c r="Z23" i="1" s="1"/>
  <c r="AG23" i="1" s="1"/>
  <c r="AD23" i="1" s="1"/>
  <c r="AC188" i="2"/>
  <c r="AF188" i="2" s="1"/>
  <c r="AH188" i="2" s="1"/>
  <c r="Z24" i="1" s="1"/>
  <c r="AG24" i="1" s="1"/>
  <c r="AD24" i="1" s="1"/>
  <c r="AC186" i="2"/>
  <c r="AF186" i="2" s="1"/>
  <c r="AH186" i="2" s="1"/>
  <c r="Z22" i="1" s="1"/>
  <c r="AC184" i="2"/>
  <c r="AF184" i="2" s="1"/>
  <c r="AH184" i="2" s="1"/>
  <c r="Z20" i="1" s="1"/>
  <c r="AG22" i="1" l="1"/>
  <c r="AD22" i="1" s="1"/>
  <c r="AG20" i="1"/>
  <c r="AD20" i="1" l="1"/>
</calcChain>
</file>

<file path=xl/sharedStrings.xml><?xml version="1.0" encoding="utf-8"?>
<sst xmlns="http://schemas.openxmlformats.org/spreadsheetml/2006/main" count="4467" uniqueCount="317">
  <si>
    <t>School:</t>
  </si>
  <si>
    <t>Student:</t>
  </si>
  <si>
    <t>Grade:</t>
  </si>
  <si>
    <t>School year:</t>
  </si>
  <si>
    <t>Teacher:</t>
  </si>
  <si>
    <t>Assessment period:</t>
  </si>
  <si>
    <t>Report prepared by:</t>
  </si>
  <si>
    <t>FREQUENCY OF BEHAVIORS</t>
  </si>
  <si>
    <t>Each bar in the graph below represents the number of behaviors observed in each 30 minute time segment during this assessment period.</t>
  </si>
  <si>
    <t>Most Active Times of Day</t>
  </si>
  <si>
    <t>% of Total Activity</t>
  </si>
  <si>
    <t># of Events</t>
  </si>
  <si>
    <t>BEHAVIORS PER DAY</t>
  </si>
  <si>
    <t>Number of:     Mondays</t>
  </si>
  <si>
    <t>Tuesdays</t>
  </si>
  <si>
    <t>Wednesdays</t>
  </si>
  <si>
    <t>Thursdays</t>
  </si>
  <si>
    <t>Fridays</t>
  </si>
  <si>
    <t>EVENT DURATION</t>
  </si>
  <si>
    <t>hr:min</t>
  </si>
  <si>
    <t>Behavior A</t>
  </si>
  <si>
    <t>Behavior B</t>
  </si>
  <si>
    <t>Behavior C</t>
  </si>
  <si>
    <t>OVERALL:</t>
  </si>
  <si>
    <t>STUDENT REACTION</t>
  </si>
  <si>
    <t xml:space="preserve"> (How student reacted to staff intervention/consequences)</t>
  </si>
  <si>
    <t>www.behaviordoctor.org</t>
  </si>
  <si>
    <t>page 2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</si>
  <si>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</si>
  <si>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</si>
  <si>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</si>
  <si>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</si>
  <si>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</si>
  <si>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</si>
  <si>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</si>
  <si>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</si>
  <si>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</si>
  <si>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</si>
  <si>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</si>
  <si>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</si>
  <si>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Antecedent is the trigger, the event that started the behavioral incident.</t>
  </si>
  <si>
    <t xml:space="preserve">Consequence describes what happened as the result of a behavior. </t>
  </si>
  <si>
    <t>NoBehaviors</t>
  </si>
  <si>
    <t>M</t>
  </si>
  <si>
    <t>pre</t>
  </si>
  <si>
    <t>Calendar</t>
  </si>
  <si>
    <r>
      <t xml:space="preserve">DATE OF </t>
    </r>
    <r>
      <rPr>
        <b/>
        <sz val="8"/>
        <color indexed="12"/>
        <rFont val="Arial"/>
        <family val="2"/>
      </rPr>
      <t>FIRST DAY</t>
    </r>
    <r>
      <rPr>
        <sz val="8"/>
        <color indexed="12"/>
        <rFont val="Arial"/>
        <family val="2"/>
      </rPr>
      <t xml:space="preserve"> OF ASSESSMENT PERIOD</t>
    </r>
  </si>
  <si>
    <r>
      <t xml:space="preserve">DATE OF </t>
    </r>
    <r>
      <rPr>
        <b/>
        <sz val="8"/>
        <color indexed="12"/>
        <rFont val="Arial"/>
        <family val="2"/>
      </rPr>
      <t>LAST DAY</t>
    </r>
    <r>
      <rPr>
        <sz val="8"/>
        <color indexed="12"/>
        <rFont val="Arial"/>
        <family val="2"/>
      </rPr>
      <t xml:space="preserve"> OF ASSESSMENT PERIOD</t>
    </r>
  </si>
  <si>
    <t xml:space="preserve">dates from DateTime pg </t>
  </si>
  <si>
    <t>wkday</t>
  </si>
  <si>
    <t># of this date</t>
  </si>
  <si>
    <t>determines date of first Monday</t>
  </si>
  <si>
    <t>first month on calendar</t>
  </si>
  <si>
    <t>second month on calendar</t>
  </si>
  <si>
    <t>(NOTE: If AJ4 or BA4 is blank this will read January)</t>
  </si>
  <si>
    <t>% of day WITH behaviors</t>
  </si>
  <si>
    <t>January</t>
  </si>
  <si>
    <t>Number of days data was collected:</t>
  </si>
  <si>
    <t>N</t>
  </si>
  <si>
    <t>February</t>
  </si>
  <si>
    <t>O</t>
  </si>
  <si>
    <t>March</t>
  </si>
  <si>
    <t>Total number of hours data was collected:</t>
  </si>
  <si>
    <t>P</t>
  </si>
  <si>
    <t>April</t>
  </si>
  <si>
    <t>Q</t>
  </si>
  <si>
    <t>May</t>
  </si>
  <si>
    <t>Number of Mondays</t>
  </si>
  <si>
    <t>Mon</t>
  </si>
  <si>
    <t>T</t>
  </si>
  <si>
    <t>W</t>
  </si>
  <si>
    <t>R</t>
  </si>
  <si>
    <t>June</t>
  </si>
  <si>
    <t>Number of Tuesdays</t>
  </si>
  <si>
    <t>Tue</t>
  </si>
  <si>
    <t>wk1</t>
  </si>
  <si>
    <t>S</t>
  </si>
  <si>
    <t>July</t>
  </si>
  <si>
    <t>Number of Wednesdays</t>
  </si>
  <si>
    <t>Wed</t>
  </si>
  <si>
    <t>wk2</t>
  </si>
  <si>
    <t>August</t>
  </si>
  <si>
    <t>Number of Thursdays</t>
  </si>
  <si>
    <t>Thu</t>
  </si>
  <si>
    <t>wk3</t>
  </si>
  <si>
    <t>U</t>
  </si>
  <si>
    <t>September</t>
  </si>
  <si>
    <t>Number of Fridays</t>
  </si>
  <si>
    <t>Fri</t>
  </si>
  <si>
    <t>October</t>
  </si>
  <si>
    <t>#Behaviors per Day</t>
  </si>
  <si>
    <t>November</t>
  </si>
  <si>
    <t>December</t>
  </si>
  <si>
    <t>start time (text)</t>
  </si>
  <si>
    <t>Number of behaviors</t>
  </si>
  <si>
    <t>start/arrival times agree = 1</t>
  </si>
  <si>
    <t>total abs/susp/NoSch:</t>
  </si>
  <si>
    <t>Day of the week</t>
  </si>
  <si>
    <t>daily start time</t>
  </si>
  <si>
    <t>Daily dismissal time</t>
  </si>
  <si>
    <t>total # of partial days:</t>
  </si>
  <si>
    <t>Calculates total time for each behavior:</t>
  </si>
  <si>
    <t>Number of minutes of school scheduled daily</t>
  </si>
  <si>
    <t>Attendance</t>
  </si>
  <si>
    <t>total # OF DAYS ATTENDED:</t>
  </si>
  <si>
    <t>Arrive time</t>
  </si>
  <si>
    <t>Depart time</t>
  </si>
  <si>
    <t>Day 1</t>
  </si>
  <si>
    <t>No behaviors Reported</t>
  </si>
  <si>
    <t>Attended FULL DAY</t>
  </si>
  <si>
    <t>Absent</t>
  </si>
  <si>
    <t>DATA1</t>
  </si>
  <si>
    <t>Context</t>
  </si>
  <si>
    <t>If true 1 if false 0</t>
  </si>
  <si>
    <t>attn errors</t>
  </si>
  <si>
    <t>Antecedent</t>
  </si>
  <si>
    <t>Attended part Day</t>
  </si>
  <si>
    <t>Suspended</t>
  </si>
  <si>
    <t>abs/susp/NoSch</t>
  </si>
  <si>
    <t>BEHAVIOR</t>
  </si>
  <si>
    <t># min behavior A</t>
  </si>
  <si>
    <t>data was entered</t>
  </si>
  <si>
    <t>Consequence</t>
  </si>
  <si>
    <t># min behavior B</t>
  </si>
  <si>
    <t>No School</t>
  </si>
  <si>
    <t>error if 2</t>
  </si>
  <si>
    <t>Student Reaction</t>
  </si>
  <si>
    <t># min behavior C</t>
  </si>
  <si>
    <t># minutes in school this day:</t>
  </si>
  <si>
    <t>total time of behaviors day 1</t>
  </si>
  <si>
    <t>DATA2</t>
  </si>
  <si>
    <t>no behaviors</t>
  </si>
  <si>
    <t>not in sch today</t>
  </si>
  <si>
    <t>DATA3</t>
  </si>
  <si>
    <t>DATA4</t>
  </si>
  <si>
    <t>DATA5</t>
  </si>
  <si>
    <t>DATA6</t>
  </si>
  <si>
    <t>total behavior time</t>
  </si>
  <si>
    <t>Total min Behavior A</t>
  </si>
  <si>
    <t>DATA7</t>
  </si>
  <si>
    <t>Total min Behavior B</t>
  </si>
  <si>
    <t>Total min Behavior C</t>
  </si>
  <si>
    <t>OVERALL</t>
  </si>
  <si>
    <t>DATA8</t>
  </si>
  <si>
    <t>AA</t>
  </si>
  <si>
    <t>BA</t>
  </si>
  <si>
    <t>CA</t>
  </si>
  <si>
    <t>DA</t>
  </si>
  <si>
    <t>EA</t>
  </si>
  <si>
    <t>FA</t>
  </si>
  <si>
    <t>GA</t>
  </si>
  <si>
    <t>DATA9</t>
  </si>
  <si>
    <t>HA</t>
  </si>
  <si>
    <t>IA</t>
  </si>
  <si>
    <t>JA</t>
  </si>
  <si>
    <t>KA</t>
  </si>
  <si>
    <t>LA</t>
  </si>
  <si>
    <t>DATA10</t>
  </si>
  <si>
    <t>DATA11</t>
  </si>
  <si>
    <t>DATA12</t>
  </si>
  <si>
    <t>DATA13</t>
  </si>
  <si>
    <t>DATA14</t>
  </si>
  <si>
    <t>DATA15</t>
  </si>
  <si>
    <t>Totals:</t>
  </si>
  <si>
    <t>Total # min behavior A</t>
  </si>
  <si>
    <t>Total # of FULL DAYs attended</t>
  </si>
  <si>
    <t>Total # min behavior B</t>
  </si>
  <si>
    <t>Total # of PART DAYs attended</t>
  </si>
  <si>
    <t>Total # min behavior C</t>
  </si>
  <si>
    <t>Total # of days ABSENT</t>
  </si>
  <si>
    <t>Total # of days SUSPENDED</t>
  </si>
  <si>
    <t>Total # behaviors reported</t>
  </si>
  <si>
    <t>Total # of days NO SCHOOL</t>
  </si>
  <si>
    <t>Behavior Frequency by Time of Day</t>
  </si>
  <si>
    <t>Total # of days NO BEHAVIORS</t>
  </si>
  <si>
    <t>Start</t>
  </si>
  <si>
    <t>End</t>
  </si>
  <si>
    <t>#Events</t>
  </si>
  <si>
    <t>% Involved</t>
  </si>
  <si>
    <t>max</t>
  </si>
  <si>
    <t>max-1</t>
  </si>
  <si>
    <t>max-2</t>
  </si>
  <si>
    <t>Ranking</t>
  </si>
  <si>
    <t>start time</t>
  </si>
  <si>
    <t>Max</t>
  </si>
  <si>
    <t>TOTAL # of Events:</t>
  </si>
  <si>
    <t>Data collection START TIME</t>
  </si>
  <si>
    <t>END TIME</t>
  </si>
  <si>
    <t>ERROR: start &amp; end time same?</t>
  </si>
  <si>
    <t>ERROR: End time is BEFORE start time</t>
  </si>
  <si>
    <t>Antec</t>
  </si>
  <si>
    <t>Behav</t>
  </si>
  <si>
    <t>Conseq</t>
  </si>
  <si>
    <t>React</t>
  </si>
  <si>
    <t>wrksheet</t>
  </si>
  <si>
    <t>Calculates start time to the half hour</t>
  </si>
  <si>
    <t>start</t>
  </si>
  <si>
    <t>end</t>
  </si>
  <si>
    <t>MAX</t>
  </si>
  <si>
    <t>ABC</t>
  </si>
  <si>
    <t>CONTEXT</t>
  </si>
  <si>
    <t>ANTECEDENT</t>
  </si>
  <si>
    <t>CONSEQUENCE</t>
  </si>
  <si>
    <t>overall</t>
  </si>
  <si>
    <t>Enter information about the student</t>
  </si>
  <si>
    <t>Select criteria for reporting on behaviors</t>
  </si>
  <si>
    <t>Print paper data collection forms and begin Data Collection.</t>
  </si>
  <si>
    <t>Go to Calendar and Enter Data</t>
  </si>
  <si>
    <t>After entering ten days of data, print report.</t>
  </si>
  <si>
    <t>Program written by Denise Wilson.</t>
  </si>
  <si>
    <t>contact: wilsond101@comcast.net</t>
  </si>
  <si>
    <r>
      <t>INSTRUCTIONS</t>
    </r>
    <r>
      <rPr>
        <b/>
        <sz val="10"/>
        <color indexed="9"/>
        <rFont val="Arial"/>
        <family val="2"/>
      </rPr>
      <t>:</t>
    </r>
    <r>
      <rPr>
        <sz val="10"/>
        <rFont val="Arial"/>
        <family val="2"/>
      </rPr>
      <t xml:space="preserve">  Complete ALL  </t>
    </r>
    <r>
      <rPr>
        <b/>
        <sz val="10"/>
        <color indexed="13"/>
        <rFont val="Arial"/>
        <family val="2"/>
      </rPr>
      <t xml:space="preserve">yellow  </t>
    </r>
    <r>
      <rPr>
        <sz val="10"/>
        <rFont val="Arial"/>
        <family val="2"/>
      </rPr>
      <t>fields.</t>
    </r>
  </si>
  <si>
    <t>Student Name:</t>
  </si>
  <si>
    <t>First</t>
  </si>
  <si>
    <t>Last</t>
  </si>
  <si>
    <t>Name of School:</t>
  </si>
  <si>
    <t>Gender:</t>
  </si>
  <si>
    <t xml:space="preserve">Person responsible                                           for this data collection: </t>
  </si>
  <si>
    <r>
      <t>NOTE</t>
    </r>
    <r>
      <rPr>
        <sz val="10"/>
        <rFont val="Arial"/>
        <family val="2"/>
      </rPr>
      <t>: Before you begin, we recommend saving a BLANK copy of this program as a MASTER COPY.</t>
    </r>
  </si>
  <si>
    <t>Next:</t>
  </si>
  <si>
    <t>Data must be collected consistently for 3-10 days depending on results. Enter the time of day you will start and end data collection.</t>
  </si>
  <si>
    <r>
      <t>INSTRUCTIONS</t>
    </r>
    <r>
      <rPr>
        <b/>
        <sz val="10"/>
        <color indexed="9"/>
        <rFont val="Arial"/>
        <family val="2"/>
      </rPr>
      <t>:</t>
    </r>
    <r>
      <rPr>
        <sz val="10"/>
        <rFont val="Arial"/>
        <family val="2"/>
      </rPr>
      <t xml:space="preserve"> </t>
    </r>
  </si>
  <si>
    <r>
      <t xml:space="preserve">Complete ALL </t>
    </r>
    <r>
      <rPr>
        <b/>
        <sz val="10"/>
        <color indexed="13"/>
        <rFont val="Arial"/>
        <family val="2"/>
      </rPr>
      <t>yellow</t>
    </r>
    <r>
      <rPr>
        <sz val="10"/>
        <rFont val="Arial"/>
        <family val="2"/>
      </rPr>
      <t xml:space="preserve"> fields.</t>
    </r>
  </si>
  <si>
    <t>Time must be between 6:00 in the morning and 5:59 in the evening.</t>
  </si>
  <si>
    <t>Start Time</t>
  </si>
  <si>
    <t>End Time</t>
  </si>
  <si>
    <r>
      <t xml:space="preserve">Do </t>
    </r>
    <r>
      <rPr>
        <b/>
        <u/>
        <sz val="9"/>
        <color indexed="54"/>
        <rFont val="Arial"/>
        <family val="2"/>
      </rPr>
      <t>NOT</t>
    </r>
    <r>
      <rPr>
        <sz val="9"/>
        <color indexed="54"/>
        <rFont val="Arial"/>
        <family val="2"/>
      </rPr>
      <t xml:space="preserve"> enter AM or PM.</t>
    </r>
  </si>
  <si>
    <t>ex:  8:05</t>
  </si>
  <si>
    <t>ex:  2:46</t>
  </si>
  <si>
    <t>Enter the date you will begin Data Collection:</t>
  </si>
  <si>
    <t>Date:</t>
  </si>
  <si>
    <t>NOTE: Please include year (ex: 1/26/10)</t>
  </si>
  <si>
    <t>ex:  2010</t>
  </si>
  <si>
    <t>INSTRUCTIONS:</t>
  </si>
  <si>
    <t>Change or enter new criteria by typing directly in light blue areas.</t>
  </si>
  <si>
    <r>
      <t xml:space="preserve">Context </t>
    </r>
    <r>
      <rPr>
        <sz val="11"/>
        <rFont val="Arial"/>
        <family val="2"/>
      </rPr>
      <t>(Setting)</t>
    </r>
  </si>
  <si>
    <t>Antecedent Event</t>
  </si>
  <si>
    <t>Behavior</t>
  </si>
  <si>
    <t>Student             Reaction</t>
  </si>
  <si>
    <t>Transition</t>
  </si>
  <si>
    <t>Choice given</t>
  </si>
  <si>
    <t>Stopped</t>
  </si>
  <si>
    <t>Redirection</t>
  </si>
  <si>
    <t>Continued</t>
  </si>
  <si>
    <t>Instruction/Directive</t>
  </si>
  <si>
    <t>Intensified</t>
  </si>
  <si>
    <t>New Task</t>
  </si>
  <si>
    <t>Personal space given</t>
  </si>
  <si>
    <t>To enter Data,</t>
  </si>
  <si>
    <t>Spelling</t>
  </si>
  <si>
    <t>Tchr attn to other</t>
  </si>
  <si>
    <t>Changed activity</t>
  </si>
  <si>
    <t>go to Calendar:</t>
  </si>
  <si>
    <t>Social Studies</t>
  </si>
  <si>
    <t>Told NO</t>
  </si>
  <si>
    <t>Science</t>
  </si>
  <si>
    <t>Verbal reprimand</t>
  </si>
  <si>
    <t>Physical prompt</t>
  </si>
  <si>
    <t>Routine task</t>
  </si>
  <si>
    <t>Waiting</t>
  </si>
  <si>
    <t>Centers</t>
  </si>
  <si>
    <t>Sun</t>
  </si>
  <si>
    <t>Monday</t>
  </si>
  <si>
    <t>Tuesday</t>
  </si>
  <si>
    <t>Wednesday</t>
  </si>
  <si>
    <t>Thursday</t>
  </si>
  <si>
    <t>Friday</t>
  </si>
  <si>
    <t>Sat</t>
  </si>
  <si>
    <r>
      <t>Every day</t>
    </r>
    <r>
      <rPr>
        <b/>
        <sz val="11"/>
        <rFont val="Arial"/>
        <family val="2"/>
      </rPr>
      <t>, do one of the following:</t>
    </r>
  </si>
  <si>
    <t>a) Enter data (and, IF tardy or left early, enter time at top of sheet)</t>
  </si>
  <si>
    <t>b) Check "Absent", "Suspended", or "NoSchool" -- IF out of school FULL DAY.</t>
  </si>
  <si>
    <t xml:space="preserve">    OR</t>
  </si>
  <si>
    <t>c) Check the "NoBehaviors" box on the calendar (and, IF tardy or left early, enter time at top of sheet).</t>
  </si>
  <si>
    <t>STUDENT:</t>
  </si>
  <si>
    <t>GR:</t>
  </si>
  <si>
    <t>TCHR:</t>
  </si>
  <si>
    <t>Please note under the date - time of arrival if TARDY or time of departure if LEFT EARLY.</t>
  </si>
  <si>
    <t>This page is READ ONLY. Changes must be done within the program. Return to Table of Contents.</t>
  </si>
  <si>
    <t>DATE</t>
  </si>
  <si>
    <t>START TIME</t>
  </si>
  <si>
    <t>ATTENDANCE</t>
  </si>
  <si>
    <r>
      <t xml:space="preserve">IF </t>
    </r>
    <r>
      <rPr>
        <b/>
        <u/>
        <sz val="10"/>
        <color indexed="12"/>
        <rFont val="Arial"/>
        <family val="2"/>
      </rPr>
      <t>tardy</t>
    </r>
    <r>
      <rPr>
        <b/>
        <sz val="10"/>
        <color indexed="12"/>
        <rFont val="Arial"/>
        <family val="2"/>
      </rPr>
      <t>, arrival time:</t>
    </r>
  </si>
  <si>
    <r>
      <t xml:space="preserve">If </t>
    </r>
    <r>
      <rPr>
        <b/>
        <u/>
        <sz val="10"/>
        <color indexed="12"/>
        <rFont val="Arial"/>
        <family val="2"/>
      </rPr>
      <t>left early</t>
    </r>
    <r>
      <rPr>
        <b/>
        <sz val="10"/>
        <color indexed="12"/>
        <rFont val="Arial"/>
        <family val="2"/>
      </rPr>
      <t>, departure time:</t>
    </r>
  </si>
  <si>
    <r>
      <t xml:space="preserve">Do </t>
    </r>
    <r>
      <rPr>
        <b/>
        <u/>
        <sz val="9"/>
        <color indexed="23"/>
        <rFont val="Arial"/>
        <family val="2"/>
      </rPr>
      <t>NOT</t>
    </r>
    <r>
      <rPr>
        <sz val="9"/>
        <color indexed="23"/>
        <rFont val="Arial"/>
        <family val="2"/>
      </rPr>
      <t xml:space="preserve"> enter AM or PM.</t>
    </r>
  </si>
  <si>
    <t>Min.</t>
  </si>
  <si>
    <t xml:space="preserve">START Time        </t>
  </si>
  <si>
    <r>
      <t>END                Time</t>
    </r>
    <r>
      <rPr>
        <sz val="11"/>
        <rFont val="Arial"/>
        <family val="2"/>
      </rPr>
      <t xml:space="preserve">                    </t>
    </r>
  </si>
  <si>
    <r>
      <t>Top</t>
    </r>
    <r>
      <rPr>
        <sz val="10"/>
        <color indexed="53"/>
        <rFont val="Arial Black"/>
        <family val="2"/>
      </rPr>
      <t xml:space="preserve"> of </t>
    </r>
    <r>
      <rPr>
        <sz val="16"/>
        <color indexed="53"/>
        <rFont val="Arial Black"/>
        <family val="2"/>
      </rPr>
      <t>Page</t>
    </r>
  </si>
  <si>
    <r>
      <t xml:space="preserve">Do </t>
    </r>
    <r>
      <rPr>
        <b/>
        <u/>
        <sz val="8"/>
        <color indexed="23"/>
        <rFont val="Arial"/>
        <family val="2"/>
      </rPr>
      <t>NOT</t>
    </r>
    <r>
      <rPr>
        <sz val="8"/>
        <color indexed="23"/>
        <rFont val="Arial"/>
        <family val="2"/>
      </rPr>
      <t xml:space="preserve"> enter AM or PM.</t>
    </r>
  </si>
  <si>
    <t>A = Stopped.</t>
  </si>
  <si>
    <t>B = Continued</t>
  </si>
  <si>
    <t>C = Intensified.</t>
  </si>
  <si>
    <t>update 9/29/11</t>
  </si>
  <si>
    <t>consequence</t>
  </si>
  <si>
    <t>reaction</t>
  </si>
  <si>
    <t>conseq/reaction</t>
  </si>
  <si>
    <t>Overall # of incidents</t>
  </si>
  <si>
    <t>Total</t>
  </si>
  <si>
    <t>Denied access</t>
  </si>
  <si>
    <t>Seat work</t>
  </si>
  <si>
    <t>Reading (gen ed)</t>
  </si>
  <si>
    <t>Reading (LS)</t>
  </si>
  <si>
    <t>Special (name)</t>
  </si>
  <si>
    <t>Social Skills</t>
  </si>
  <si>
    <t>Writing</t>
  </si>
  <si>
    <t>Redirection to task</t>
  </si>
  <si>
    <t>Kept the demand on</t>
  </si>
  <si>
    <t>directed to quiet area</t>
  </si>
  <si>
    <t>removal from area/room</t>
  </si>
  <si>
    <t xml:space="preserve">Attention given (peer adult </t>
  </si>
  <si>
    <t>staff withheld attention</t>
  </si>
  <si>
    <t xml:space="preserve">Math </t>
  </si>
  <si>
    <t>Recess/lunch</t>
  </si>
  <si>
    <t>hr</t>
  </si>
  <si>
    <t>min</t>
  </si>
  <si>
    <t>total time in school</t>
  </si>
  <si>
    <t>update 1-28-12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</si>
</sst>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dddd&quot;, &quot;mmmm\ dd&quot;, &quot;yyyy"/>
    <numFmt numFmtId="165" formatCode="h:mm\ AM/PM;@"/>
    <numFmt numFmtId="166" formatCode="d\-mmm;@"/>
    <numFmt numFmtId="167" formatCode="h:mm;@"/>
    <numFmt numFmtId="168" formatCode="m/d/yy;@"/>
    <numFmt numFmtId="169" formatCode="0.0%"/>
    <numFmt numFmtId="170" formatCode="mm/dd/yy;@"/>
    <numFmt numFmtId="171" formatCode="&quot;TRUE&quot;;&quot;TRUE&quot;;&quot;FALSE&quot;"/>
    <numFmt numFmtId="172" formatCode="m/d;@"/>
    <numFmt numFmtId="173" formatCode="0.000"/>
    <numFmt numFmtId="174" formatCode="mmm"/>
    <numFmt numFmtId="175" formatCode="d"/>
    <numFmt numFmtId="176" formatCode="m"/>
    <numFmt numFmtId="177" formatCode="mm"/>
  </numFmts>
  <fonts count="98" x14ac:knownFonts="1">
    <font>
      <sz val="10"/>
      <name val="Arial"/>
      <family val="2"/>
    </font>
    <font>
      <b/>
      <sz val="10"/>
      <color indexed="23"/>
      <name val="Arial"/>
      <family val="2"/>
    </font>
    <font>
      <u/>
      <sz val="11"/>
      <name val="Arial"/>
      <family val="2"/>
    </font>
    <font>
      <b/>
      <sz val="2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color indexed="63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4"/>
      <name val="Arial"/>
      <family val="2"/>
    </font>
    <font>
      <b/>
      <sz val="9"/>
      <color indexed="23"/>
      <name val="Arial"/>
      <family val="2"/>
    </font>
    <font>
      <sz val="8"/>
      <color indexed="55"/>
      <name val="Arial"/>
      <family val="2"/>
    </font>
    <font>
      <b/>
      <sz val="18"/>
      <color indexed="62"/>
      <name val="Arial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b/>
      <sz val="11"/>
      <color indexed="18"/>
      <name val="Arial"/>
      <family val="2"/>
    </font>
    <font>
      <b/>
      <sz val="14"/>
      <color indexed="23"/>
      <name val="Arial"/>
      <family val="2"/>
    </font>
    <font>
      <b/>
      <sz val="8"/>
      <color indexed="50"/>
      <name val="Arial"/>
      <family val="2"/>
    </font>
    <font>
      <b/>
      <sz val="11"/>
      <color indexed="54"/>
      <name val="Arial"/>
      <family val="2"/>
    </font>
    <font>
      <b/>
      <sz val="9"/>
      <color indexed="10"/>
      <name val="Arial"/>
      <family val="2"/>
    </font>
    <font>
      <sz val="7"/>
      <color indexed="12"/>
      <name val="Arial"/>
      <family val="2"/>
    </font>
    <font>
      <b/>
      <sz val="11"/>
      <color indexed="10"/>
      <name val="Arial"/>
      <family val="2"/>
    </font>
    <font>
      <sz val="8"/>
      <color indexed="10"/>
      <name val="Arial"/>
      <family val="2"/>
    </font>
    <font>
      <b/>
      <sz val="11"/>
      <color indexed="23"/>
      <name val="Arial"/>
      <family val="2"/>
    </font>
    <font>
      <b/>
      <sz val="11"/>
      <color indexed="12"/>
      <name val="Arial"/>
      <family val="2"/>
    </font>
    <font>
      <sz val="8"/>
      <color indexed="62"/>
      <name val="Arial"/>
      <family val="2"/>
    </font>
    <font>
      <sz val="7"/>
      <name val="Arial"/>
      <family val="2"/>
    </font>
    <font>
      <sz val="11"/>
      <color indexed="12"/>
      <name val="Arial"/>
      <family val="2"/>
    </font>
    <font>
      <sz val="11"/>
      <color indexed="55"/>
      <name val="Arial"/>
      <family val="2"/>
    </font>
    <font>
      <b/>
      <sz val="14"/>
      <name val="Arial"/>
      <family val="2"/>
    </font>
    <font>
      <sz val="18"/>
      <name val="Arial Black"/>
      <family val="2"/>
    </font>
    <font>
      <b/>
      <sz val="11"/>
      <name val="Comic Sans MS"/>
      <family val="4"/>
    </font>
    <font>
      <b/>
      <sz val="14"/>
      <color indexed="10"/>
      <name val="Arial"/>
      <family val="2"/>
    </font>
    <font>
      <b/>
      <sz val="20"/>
      <color indexed="23"/>
      <name val="Arial"/>
      <family val="2"/>
    </font>
    <font>
      <b/>
      <u/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13"/>
      <name val="Arial"/>
      <family val="2"/>
    </font>
    <font>
      <b/>
      <u/>
      <sz val="10"/>
      <name val="Arial"/>
      <family val="2"/>
    </font>
    <font>
      <sz val="14"/>
      <name val="Arial Black"/>
      <family val="2"/>
    </font>
    <font>
      <b/>
      <sz val="12"/>
      <name val="Arial"/>
      <family val="2"/>
    </font>
    <font>
      <b/>
      <sz val="10"/>
      <color indexed="63"/>
      <name val="Arial"/>
      <family val="2"/>
    </font>
    <font>
      <sz val="8"/>
      <color indexed="63"/>
      <name val="Arial"/>
      <family val="2"/>
    </font>
    <font>
      <b/>
      <sz val="12"/>
      <color indexed="17"/>
      <name val="Arial"/>
      <family val="2"/>
    </font>
    <font>
      <sz val="10"/>
      <color indexed="63"/>
      <name val="Arial"/>
      <family val="2"/>
    </font>
    <font>
      <sz val="18"/>
      <name val="Arial"/>
      <family val="2"/>
    </font>
    <font>
      <sz val="9"/>
      <color indexed="54"/>
      <name val="Arial"/>
      <family val="2"/>
    </font>
    <font>
      <b/>
      <sz val="10"/>
      <color indexed="31"/>
      <name val="Arial"/>
      <family val="2"/>
    </font>
    <font>
      <b/>
      <u/>
      <sz val="9"/>
      <color indexed="54"/>
      <name val="Arial"/>
      <family val="2"/>
    </font>
    <font>
      <sz val="8"/>
      <color indexed="23"/>
      <name val="Arial"/>
      <family val="2"/>
    </font>
    <font>
      <b/>
      <sz val="9"/>
      <color indexed="54"/>
      <name val="Arial"/>
      <family val="2"/>
    </font>
    <font>
      <b/>
      <sz val="12"/>
      <color indexed="21"/>
      <name val="Arial"/>
      <family val="2"/>
    </font>
    <font>
      <sz val="22"/>
      <name val="Arial Black"/>
      <family val="2"/>
    </font>
    <font>
      <sz val="10"/>
      <color indexed="54"/>
      <name val="Arial"/>
      <family val="2"/>
    </font>
    <font>
      <sz val="14"/>
      <name val="Gill Sans Ultra Bold Condensed"/>
      <family val="2"/>
    </font>
    <font>
      <sz val="36"/>
      <color indexed="23"/>
      <name val="Showcard Gothic"/>
      <family val="5"/>
    </font>
    <font>
      <b/>
      <sz val="20"/>
      <name val="Arial"/>
      <family val="2"/>
    </font>
    <font>
      <sz val="10"/>
      <color indexed="23"/>
      <name val="Arial"/>
      <family val="2"/>
    </font>
    <font>
      <b/>
      <sz val="10"/>
      <color indexed="12"/>
      <name val="Arial"/>
      <family val="2"/>
    </font>
    <font>
      <sz val="10"/>
      <color indexed="55"/>
      <name val="Arial"/>
      <family val="2"/>
    </font>
    <font>
      <b/>
      <sz val="20"/>
      <color indexed="62"/>
      <name val="Arial"/>
      <family val="2"/>
    </font>
    <font>
      <sz val="14"/>
      <color indexed="23"/>
      <name val="Arial"/>
      <family val="2"/>
    </font>
    <font>
      <b/>
      <sz val="26"/>
      <color indexed="57"/>
      <name val="Wingdings 2"/>
      <family val="1"/>
      <charset val="2"/>
    </font>
    <font>
      <b/>
      <u/>
      <sz val="10"/>
      <color indexed="23"/>
      <name val="Arial"/>
      <family val="2"/>
    </font>
    <font>
      <b/>
      <sz val="22"/>
      <color indexed="12"/>
      <name val="Wingdings 2"/>
      <family val="1"/>
      <charset val="2"/>
    </font>
    <font>
      <b/>
      <sz val="20"/>
      <color indexed="51"/>
      <name val="Arial"/>
      <family val="2"/>
    </font>
    <font>
      <sz val="14"/>
      <color indexed="10"/>
      <name val="Arial"/>
      <family val="2"/>
    </font>
    <font>
      <b/>
      <sz val="20"/>
      <color indexed="10"/>
      <name val="Arial"/>
      <family val="2"/>
    </font>
    <font>
      <b/>
      <u/>
      <sz val="11"/>
      <name val="Arial"/>
      <family val="2"/>
    </font>
    <font>
      <sz val="10"/>
      <name val="Wingdings 2"/>
      <family val="1"/>
      <charset val="2"/>
    </font>
    <font>
      <b/>
      <sz val="18"/>
      <color indexed="51"/>
      <name val="Arial"/>
      <family val="2"/>
    </font>
    <font>
      <b/>
      <sz val="20"/>
      <color indexed="57"/>
      <name val="Wingdings 2"/>
      <family val="1"/>
      <charset val="2"/>
    </font>
    <font>
      <b/>
      <sz val="20"/>
      <color indexed="20"/>
      <name val="Arial"/>
      <family val="2"/>
    </font>
    <font>
      <b/>
      <sz val="9"/>
      <name val="Arial"/>
      <family val="2"/>
    </font>
    <font>
      <b/>
      <u/>
      <sz val="9"/>
      <color indexed="62"/>
      <name val="Arial"/>
      <family val="2"/>
    </font>
    <font>
      <b/>
      <sz val="20"/>
      <color indexed="18"/>
      <name val="Arial"/>
      <family val="2"/>
    </font>
    <font>
      <b/>
      <sz val="22"/>
      <color indexed="18"/>
      <name val="Arial"/>
      <family val="2"/>
    </font>
    <font>
      <b/>
      <u/>
      <sz val="10"/>
      <color indexed="12"/>
      <name val="Arial"/>
      <family val="2"/>
    </font>
    <font>
      <sz val="12"/>
      <name val="Arial"/>
      <family val="2"/>
    </font>
    <font>
      <b/>
      <sz val="9"/>
      <color indexed="12"/>
      <name val="Arial"/>
      <family val="2"/>
    </font>
    <font>
      <sz val="8"/>
      <color indexed="54"/>
      <name val="Arial"/>
      <family val="2"/>
    </font>
    <font>
      <sz val="9"/>
      <color indexed="23"/>
      <name val="Arial"/>
      <family val="2"/>
    </font>
    <font>
      <b/>
      <u/>
      <sz val="9"/>
      <color indexed="23"/>
      <name val="Arial"/>
      <family val="2"/>
    </font>
    <font>
      <b/>
      <sz val="10"/>
      <color indexed="54"/>
      <name val="Arial"/>
      <family val="2"/>
    </font>
    <font>
      <b/>
      <sz val="16"/>
      <color indexed="60"/>
      <name val="Arial"/>
      <family val="2"/>
    </font>
    <font>
      <sz val="11"/>
      <color indexed="23"/>
      <name val="Britannic Bold"/>
      <family val="2"/>
    </font>
    <font>
      <b/>
      <sz val="22"/>
      <color indexed="17"/>
      <name val="Wingdings 2"/>
      <family val="1"/>
      <charset val="2"/>
    </font>
    <font>
      <b/>
      <sz val="8"/>
      <color indexed="10"/>
      <name val="Arial"/>
      <family val="2"/>
    </font>
    <font>
      <sz val="16"/>
      <color indexed="53"/>
      <name val="Arial Black"/>
      <family val="2"/>
    </font>
    <font>
      <sz val="10"/>
      <color indexed="53"/>
      <name val="Arial Black"/>
      <family val="2"/>
    </font>
    <font>
      <b/>
      <u/>
      <sz val="8"/>
      <color indexed="23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1"/>
      <color rgb="FFFF0000"/>
      <name val="Arial"/>
      <family val="2"/>
    </font>
    <font>
      <sz val="10"/>
      <color theme="1" tint="0.499984740745262"/>
      <name val="Arial"/>
      <family val="2"/>
    </font>
    <font>
      <b/>
      <sz val="10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3"/>
        <bgColor indexed="61"/>
      </patternFill>
    </fill>
    <fill>
      <patternFill patternType="solid">
        <fgColor indexed="47"/>
        <bgColor indexed="45"/>
      </patternFill>
    </fill>
    <fill>
      <patternFill patternType="solid">
        <fgColor indexed="52"/>
        <bgColor indexed="22"/>
      </patternFill>
    </fill>
    <fill>
      <patternFill patternType="solid">
        <fgColor indexed="22"/>
        <bgColor indexed="52"/>
      </patternFill>
    </fill>
    <fill>
      <patternFill patternType="solid">
        <fgColor indexed="31"/>
        <bgColor indexed="47"/>
      </patternFill>
    </fill>
    <fill>
      <patternFill patternType="solid">
        <fgColor indexed="44"/>
        <bgColor indexed="52"/>
      </patternFill>
    </fill>
    <fill>
      <patternFill patternType="solid">
        <fgColor indexed="49"/>
        <bgColor indexed="50"/>
      </patternFill>
    </fill>
    <fill>
      <patternFill patternType="solid">
        <fgColor indexed="46"/>
        <bgColor indexed="24"/>
      </patternFill>
    </fill>
    <fill>
      <patternFill patternType="solid">
        <fgColor indexed="34"/>
        <bgColor indexed="13"/>
      </patternFill>
    </fill>
    <fill>
      <patternFill patternType="solid">
        <fgColor indexed="43"/>
        <bgColor indexed="26"/>
      </patternFill>
    </fill>
    <fill>
      <patternFill patternType="solid">
        <fgColor indexed="41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theme="0" tint="-0.499984740745262"/>
        <bgColor indexed="26"/>
      </patternFill>
    </fill>
    <fill>
      <patternFill patternType="solid">
        <fgColor theme="1"/>
        <bgColor indexed="64"/>
      </patternFill>
    </fill>
  </fills>
  <borders count="16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medium">
        <color indexed="23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ck">
        <color indexed="51"/>
      </right>
      <top/>
      <bottom/>
      <diagonal/>
    </border>
    <border>
      <left style="thick">
        <color indexed="51"/>
      </left>
      <right/>
      <top style="thick">
        <color indexed="51"/>
      </top>
      <bottom/>
      <diagonal/>
    </border>
    <border>
      <left/>
      <right/>
      <top style="thick">
        <color indexed="51"/>
      </top>
      <bottom/>
      <diagonal/>
    </border>
    <border>
      <left/>
      <right style="thick">
        <color indexed="51"/>
      </right>
      <top style="thick">
        <color indexed="5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5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ck">
        <color indexed="51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51"/>
      </right>
      <top/>
      <bottom style="thin">
        <color indexed="8"/>
      </bottom>
      <diagonal/>
    </border>
    <border>
      <left style="thick">
        <color indexed="51"/>
      </left>
      <right/>
      <top/>
      <bottom style="thick">
        <color indexed="51"/>
      </bottom>
      <diagonal/>
    </border>
    <border>
      <left/>
      <right/>
      <top/>
      <bottom style="thick">
        <color indexed="51"/>
      </bottom>
      <diagonal/>
    </border>
    <border>
      <left/>
      <right style="thick">
        <color indexed="51"/>
      </right>
      <top/>
      <bottom style="thick">
        <color indexed="51"/>
      </bottom>
      <diagonal/>
    </border>
    <border>
      <left/>
      <right/>
      <top/>
      <bottom style="thick">
        <color indexed="55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ck">
        <color indexed="55"/>
      </bottom>
      <diagonal/>
    </border>
    <border>
      <left style="thick">
        <color indexed="55"/>
      </left>
      <right/>
      <top style="thick">
        <color indexed="55"/>
      </top>
      <bottom style="thick">
        <color indexed="55"/>
      </bottom>
      <diagonal/>
    </border>
    <border>
      <left/>
      <right/>
      <top style="thick">
        <color indexed="55"/>
      </top>
      <bottom style="thick">
        <color indexed="55"/>
      </bottom>
      <diagonal/>
    </border>
    <border>
      <left/>
      <right style="thick">
        <color indexed="55"/>
      </right>
      <top style="thick">
        <color indexed="55"/>
      </top>
      <bottom style="thick">
        <color indexed="55"/>
      </bottom>
      <diagonal/>
    </border>
    <border>
      <left style="thin">
        <color indexed="8"/>
      </left>
      <right style="thin">
        <color indexed="8"/>
      </right>
      <top style="thick">
        <color indexed="55"/>
      </top>
      <bottom/>
      <diagonal/>
    </border>
    <border>
      <left style="thin">
        <color indexed="8"/>
      </left>
      <right/>
      <top style="thick">
        <color indexed="55"/>
      </top>
      <bottom style="thin">
        <color indexed="8"/>
      </bottom>
      <diagonal/>
    </border>
    <border>
      <left/>
      <right/>
      <top style="thick">
        <color indexed="55"/>
      </top>
      <bottom/>
      <diagonal/>
    </border>
    <border>
      <left/>
      <right style="thin">
        <color indexed="8"/>
      </right>
      <top style="thick">
        <color indexed="55"/>
      </top>
      <bottom/>
      <diagonal/>
    </border>
    <border>
      <left style="medium">
        <color indexed="55"/>
      </left>
      <right style="medium">
        <color indexed="55"/>
      </right>
      <top style="thick">
        <color indexed="55"/>
      </top>
      <bottom style="medium">
        <color indexed="55"/>
      </bottom>
      <diagonal/>
    </border>
    <border>
      <left/>
      <right style="medium">
        <color indexed="55"/>
      </right>
      <top style="thick">
        <color indexed="55"/>
      </top>
      <bottom/>
      <diagonal/>
    </border>
    <border>
      <left style="thin">
        <color indexed="8"/>
      </left>
      <right/>
      <top style="thick">
        <color indexed="55"/>
      </top>
      <bottom/>
      <diagonal/>
    </border>
    <border>
      <left style="medium">
        <color indexed="8"/>
      </left>
      <right style="medium">
        <color indexed="8"/>
      </right>
      <top style="thick">
        <color indexed="55"/>
      </top>
      <bottom style="medium">
        <color indexed="8"/>
      </bottom>
      <diagonal/>
    </border>
    <border>
      <left style="thick">
        <color indexed="55"/>
      </left>
      <right/>
      <top style="thick">
        <color indexed="55"/>
      </top>
      <bottom/>
      <diagonal/>
    </border>
    <border>
      <left/>
      <right style="thick">
        <color indexed="55"/>
      </right>
      <top style="thick">
        <color indexed="55"/>
      </top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thick">
        <color indexed="55"/>
      </left>
      <right/>
      <top/>
      <bottom/>
      <diagonal/>
    </border>
    <border>
      <left/>
      <right style="thick">
        <color indexed="55"/>
      </right>
      <top/>
      <bottom/>
      <diagonal/>
    </border>
    <border>
      <left/>
      <right/>
      <top style="medium">
        <color indexed="5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ck">
        <color indexed="55"/>
      </left>
      <right/>
      <top/>
      <bottom style="thick">
        <color indexed="55"/>
      </bottom>
      <diagonal/>
    </border>
    <border>
      <left/>
      <right style="thick">
        <color indexed="55"/>
      </right>
      <top/>
      <bottom style="thick">
        <color indexed="55"/>
      </bottom>
      <diagonal/>
    </border>
    <border>
      <left style="medium">
        <color indexed="23"/>
      </left>
      <right style="thin">
        <color indexed="8"/>
      </right>
      <top style="medium">
        <color indexed="23"/>
      </top>
      <bottom style="thin">
        <color indexed="8"/>
      </bottom>
      <diagonal/>
    </border>
    <border>
      <left/>
      <right/>
      <top style="medium">
        <color indexed="23"/>
      </top>
      <bottom style="thin">
        <color indexed="8"/>
      </bottom>
      <diagonal/>
    </border>
    <border>
      <left/>
      <right style="medium">
        <color indexed="23"/>
      </right>
      <top style="medium">
        <color indexed="23"/>
      </top>
      <bottom style="thin">
        <color indexed="8"/>
      </bottom>
      <diagonal/>
    </border>
    <border>
      <left style="medium">
        <color indexed="2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23"/>
      </right>
      <top style="thin">
        <color indexed="8"/>
      </top>
      <bottom style="thin">
        <color indexed="8"/>
      </bottom>
      <diagonal/>
    </border>
    <border>
      <left style="medium">
        <color indexed="23"/>
      </left>
      <right style="thin">
        <color indexed="8"/>
      </right>
      <top style="thin">
        <color indexed="8"/>
      </top>
      <bottom style="medium">
        <color indexed="23"/>
      </bottom>
      <diagonal/>
    </border>
    <border>
      <left/>
      <right/>
      <top style="thin">
        <color indexed="8"/>
      </top>
      <bottom style="medium">
        <color indexed="23"/>
      </bottom>
      <diagonal/>
    </border>
    <border>
      <left/>
      <right style="medium">
        <color indexed="23"/>
      </right>
      <top style="thin">
        <color indexed="8"/>
      </top>
      <bottom style="medium">
        <color indexed="23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23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8"/>
      </left>
      <right style="thin">
        <color indexed="55"/>
      </right>
      <top style="thin">
        <color indexed="8"/>
      </top>
      <bottom style="thin">
        <color indexed="9"/>
      </bottom>
      <diagonal/>
    </border>
    <border>
      <left style="thin">
        <color indexed="55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/>
      <top/>
      <bottom style="medium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/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 style="thin">
        <color indexed="9"/>
      </left>
      <right style="medium">
        <color indexed="23"/>
      </right>
      <top style="thin">
        <color indexed="9"/>
      </top>
      <bottom style="medium">
        <color indexed="23"/>
      </bottom>
      <diagonal/>
    </border>
    <border>
      <left style="thin">
        <color indexed="8"/>
      </left>
      <right style="thin">
        <color indexed="9"/>
      </right>
      <top style="medium">
        <color indexed="23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 style="thin">
        <color indexed="23"/>
      </left>
      <right style="thick">
        <color indexed="8"/>
      </right>
      <top style="thin">
        <color indexed="23"/>
      </top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ck">
        <color indexed="8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ck">
        <color indexed="8"/>
      </right>
      <top/>
      <bottom/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 style="thin">
        <color indexed="23"/>
      </right>
      <top/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 style="thin">
        <color indexed="23"/>
      </left>
      <right style="thick">
        <color indexed="8"/>
      </right>
      <top/>
      <bottom style="thin">
        <color indexed="23"/>
      </bottom>
      <diagonal/>
    </border>
    <border>
      <left style="thick">
        <color indexed="8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9"/>
      </right>
      <top style="thick">
        <color indexed="8"/>
      </top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9"/>
      </left>
      <right style="thin">
        <color indexed="23"/>
      </right>
      <top/>
      <bottom style="thin">
        <color indexed="23"/>
      </bottom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thin">
        <color indexed="8"/>
      </right>
      <top style="thin">
        <color indexed="9"/>
      </top>
      <bottom/>
      <diagonal/>
    </border>
    <border>
      <left/>
      <right/>
      <top/>
      <bottom style="medium">
        <color indexed="21"/>
      </bottom>
      <diagonal/>
    </border>
    <border>
      <left style="medium">
        <color indexed="21"/>
      </left>
      <right style="thin">
        <color indexed="8"/>
      </right>
      <top style="medium">
        <color indexed="21"/>
      </top>
      <bottom/>
      <diagonal/>
    </border>
    <border>
      <left style="thin">
        <color indexed="8"/>
      </left>
      <right style="medium">
        <color indexed="21"/>
      </right>
      <top style="medium">
        <color indexed="21"/>
      </top>
      <bottom/>
      <diagonal/>
    </border>
    <border>
      <left style="thin">
        <color indexed="63"/>
      </left>
      <right/>
      <top/>
      <bottom/>
      <diagonal/>
    </border>
    <border>
      <left style="medium">
        <color indexed="21"/>
      </left>
      <right style="thin">
        <color indexed="8"/>
      </right>
      <top style="thin">
        <color indexed="9"/>
      </top>
      <bottom style="medium">
        <color indexed="23"/>
      </bottom>
      <diagonal/>
    </border>
    <border>
      <left style="thin">
        <color indexed="8"/>
      </left>
      <right style="medium">
        <color indexed="21"/>
      </right>
      <top style="thin">
        <color indexed="9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9"/>
      </top>
      <bottom style="medium">
        <color indexed="23"/>
      </bottom>
      <diagonal/>
    </border>
    <border>
      <left style="medium">
        <color indexed="21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21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medium">
        <color indexed="21"/>
      </left>
      <right style="thin">
        <color indexed="8"/>
      </right>
      <top style="medium">
        <color indexed="23"/>
      </top>
      <bottom/>
      <diagonal/>
    </border>
    <border>
      <left style="thin">
        <color indexed="8"/>
      </left>
      <right style="medium">
        <color indexed="21"/>
      </right>
      <top style="medium">
        <color indexed="23"/>
      </top>
      <bottom/>
      <diagonal/>
    </border>
    <border>
      <left style="thin">
        <color indexed="9"/>
      </left>
      <right/>
      <top/>
      <bottom style="thin">
        <color indexed="8"/>
      </bottom>
      <diagonal/>
    </border>
    <border>
      <left/>
      <right/>
      <top style="thin">
        <color indexed="63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9" fontId="93" fillId="0" borderId="0" applyFill="0" applyBorder="0" applyAlignment="0" applyProtection="0"/>
  </cellStyleXfs>
  <cellXfs count="699">
    <xf numFmtId="0" fontId="0" fillId="0" borderId="0" xfId="0"/>
    <xf numFmtId="0" fontId="0" fillId="2" borderId="0" xfId="0" applyFill="1" applyProtection="1">
      <protection hidden="1"/>
    </xf>
    <xf numFmtId="0" fontId="1" fillId="2" borderId="0" xfId="0" applyFont="1" applyFill="1" applyProtection="1">
      <protection hidden="1"/>
    </xf>
    <xf numFmtId="0" fontId="2" fillId="2" borderId="0" xfId="0" applyFont="1" applyFill="1" applyAlignment="1" applyProtection="1">
      <protection hidden="1"/>
    </xf>
    <xf numFmtId="0" fontId="4" fillId="2" borderId="0" xfId="0" applyFont="1" applyFill="1" applyAlignment="1" applyProtection="1">
      <protection hidden="1"/>
    </xf>
    <xf numFmtId="0" fontId="0" fillId="2" borderId="0" xfId="0" applyFill="1" applyAlignment="1" applyProtection="1">
      <alignment vertical="center" shrinkToFit="1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vertical="top" wrapText="1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0" fillId="2" borderId="0" xfId="0" applyFont="1" applyFill="1" applyProtection="1">
      <protection hidden="1"/>
    </xf>
    <xf numFmtId="0" fontId="5" fillId="2" borderId="0" xfId="0" applyFont="1" applyFill="1" applyBorder="1" applyProtection="1">
      <protection hidden="1"/>
    </xf>
    <xf numFmtId="0" fontId="11" fillId="2" borderId="0" xfId="0" applyFont="1" applyFill="1" applyBorder="1" applyAlignment="1" applyProtection="1">
      <alignment horizontal="right"/>
      <protection hidden="1"/>
    </xf>
    <xf numFmtId="0" fontId="5" fillId="2" borderId="3" xfId="0" applyFont="1" applyFill="1" applyBorder="1" applyAlignment="1" applyProtection="1">
      <alignment horizontal="center"/>
      <protection hidden="1"/>
    </xf>
    <xf numFmtId="9" fontId="0" fillId="2" borderId="0" xfId="1" applyFont="1" applyFill="1" applyBorder="1" applyAlignment="1" applyProtection="1">
      <alignment vertical="top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0" fillId="0" borderId="0" xfId="0" applyFont="1" applyProtection="1">
      <protection hidden="1"/>
    </xf>
    <xf numFmtId="0" fontId="7" fillId="2" borderId="0" xfId="0" applyFont="1" applyFill="1" applyProtection="1">
      <protection hidden="1"/>
    </xf>
    <xf numFmtId="0" fontId="0" fillId="2" borderId="0" xfId="0" applyFont="1" applyFill="1" applyAlignment="1" applyProtection="1">
      <alignment vertical="top"/>
      <protection hidden="1"/>
    </xf>
    <xf numFmtId="0" fontId="0" fillId="2" borderId="6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13" fillId="2" borderId="10" xfId="0" applyFont="1" applyFill="1" applyBorder="1" applyAlignment="1" applyProtection="1">
      <alignment horizontal="center"/>
      <protection hidden="1"/>
    </xf>
    <xf numFmtId="0" fontId="0" fillId="2" borderId="12" xfId="0" applyFill="1" applyBorder="1" applyProtection="1">
      <protection hidden="1"/>
    </xf>
    <xf numFmtId="9" fontId="1" fillId="2" borderId="0" xfId="1" applyFont="1" applyFill="1" applyBorder="1" applyAlignment="1" applyProtection="1">
      <alignment horizontal="center"/>
      <protection hidden="1"/>
    </xf>
    <xf numFmtId="0" fontId="0" fillId="2" borderId="0" xfId="0" applyFont="1" applyFill="1" applyBorder="1" applyProtection="1">
      <protection hidden="1"/>
    </xf>
    <xf numFmtId="0" fontId="0" fillId="2" borderId="0" xfId="0" applyFill="1" applyBorder="1" applyAlignment="1" applyProtection="1">
      <alignment horizontal="left" shrinkToFit="1"/>
      <protection hidden="1"/>
    </xf>
    <xf numFmtId="0" fontId="0" fillId="2" borderId="0" xfId="0" applyFill="1" applyBorder="1" applyAlignment="1" applyProtection="1">
      <alignment horizontal="center" shrinkToFit="1"/>
      <protection hidden="1"/>
    </xf>
    <xf numFmtId="0" fontId="0" fillId="2" borderId="13" xfId="0" applyFont="1" applyFill="1" applyBorder="1" applyProtection="1">
      <protection hidden="1"/>
    </xf>
    <xf numFmtId="0" fontId="0" fillId="2" borderId="14" xfId="0" applyFont="1" applyFill="1" applyBorder="1" applyProtection="1">
      <protection hidden="1"/>
    </xf>
    <xf numFmtId="9" fontId="1" fillId="2" borderId="5" xfId="1" applyFont="1" applyFill="1" applyBorder="1" applyAlignment="1" applyProtection="1">
      <alignment horizontal="center"/>
      <protection hidden="1"/>
    </xf>
    <xf numFmtId="0" fontId="0" fillId="2" borderId="5" xfId="0" applyFill="1" applyBorder="1" applyAlignment="1" applyProtection="1">
      <alignment horizontal="left" shrinkToFit="1"/>
      <protection hidden="1"/>
    </xf>
    <xf numFmtId="0" fontId="0" fillId="2" borderId="5" xfId="0" applyFill="1" applyBorder="1" applyProtection="1">
      <protection hidden="1"/>
    </xf>
    <xf numFmtId="0" fontId="0" fillId="2" borderId="5" xfId="0" applyFont="1" applyFill="1" applyBorder="1" applyProtection="1">
      <protection hidden="1"/>
    </xf>
    <xf numFmtId="0" fontId="0" fillId="2" borderId="5" xfId="0" applyFill="1" applyBorder="1" applyAlignment="1" applyProtection="1">
      <alignment horizontal="center" shrinkToFit="1"/>
      <protection hidden="1"/>
    </xf>
    <xf numFmtId="0" fontId="0" fillId="2" borderId="15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4" borderId="5" xfId="0" applyFill="1" applyBorder="1" applyProtection="1">
      <protection hidden="1"/>
    </xf>
    <xf numFmtId="0" fontId="0" fillId="2" borderId="13" xfId="0" applyFill="1" applyBorder="1" applyProtection="1">
      <protection hidden="1"/>
    </xf>
    <xf numFmtId="0" fontId="13" fillId="2" borderId="3" xfId="0" applyFont="1" applyFill="1" applyBorder="1" applyAlignment="1" applyProtection="1">
      <alignment horizontal="center"/>
      <protection hidden="1"/>
    </xf>
    <xf numFmtId="0" fontId="1" fillId="2" borderId="3" xfId="0" applyFont="1" applyFill="1" applyBorder="1" applyAlignment="1" applyProtection="1">
      <alignment horizontal="center"/>
      <protection hidden="1"/>
    </xf>
    <xf numFmtId="0" fontId="0" fillId="2" borderId="14" xfId="0" applyFill="1" applyBorder="1" applyProtection="1">
      <protection hidden="1"/>
    </xf>
    <xf numFmtId="0" fontId="10" fillId="2" borderId="13" xfId="0" applyFont="1" applyFill="1" applyBorder="1" applyProtection="1">
      <protection hidden="1"/>
    </xf>
    <xf numFmtId="0" fontId="0" fillId="5" borderId="0" xfId="0" applyFill="1" applyBorder="1"/>
    <xf numFmtId="0" fontId="0" fillId="5" borderId="0" xfId="0" applyFill="1"/>
    <xf numFmtId="0" fontId="0" fillId="5" borderId="0" xfId="0" applyFill="1" applyAlignment="1"/>
    <xf numFmtId="0" fontId="0" fillId="2" borderId="76" xfId="0" applyFill="1" applyBorder="1"/>
    <xf numFmtId="0" fontId="0" fillId="2" borderId="77" xfId="0" applyFill="1" applyBorder="1"/>
    <xf numFmtId="0" fontId="0" fillId="2" borderId="78" xfId="0" applyFill="1" applyBorder="1"/>
    <xf numFmtId="0" fontId="0" fillId="2" borderId="0" xfId="0" applyFill="1" applyBorder="1" applyAlignment="1"/>
    <xf numFmtId="0" fontId="0" fillId="2" borderId="0" xfId="0" applyFill="1"/>
    <xf numFmtId="0" fontId="0" fillId="2" borderId="0" xfId="0" applyFill="1" applyBorder="1"/>
    <xf numFmtId="0" fontId="0" fillId="2" borderId="80" xfId="0" applyFill="1" applyBorder="1"/>
    <xf numFmtId="0" fontId="0" fillId="2" borderId="81" xfId="0" applyFill="1" applyBorder="1"/>
    <xf numFmtId="0" fontId="0" fillId="2" borderId="24" xfId="0" applyFill="1" applyBorder="1"/>
    <xf numFmtId="0" fontId="0" fillId="2" borderId="82" xfId="0" applyFill="1" applyBorder="1"/>
    <xf numFmtId="0" fontId="35" fillId="5" borderId="0" xfId="0" applyFont="1" applyFill="1" applyAlignment="1">
      <alignment vertical="center" wrapText="1"/>
    </xf>
    <xf numFmtId="0" fontId="0" fillId="2" borderId="79" xfId="0" applyFill="1" applyBorder="1"/>
    <xf numFmtId="0" fontId="0" fillId="5" borderId="0" xfId="0" applyFill="1" applyProtection="1">
      <protection hidden="1"/>
    </xf>
    <xf numFmtId="0" fontId="36" fillId="5" borderId="0" xfId="0" applyFont="1" applyFill="1" applyAlignment="1" applyProtection="1">
      <alignment vertical="center"/>
      <protection hidden="1"/>
    </xf>
    <xf numFmtId="0" fontId="37" fillId="5" borderId="0" xfId="0" applyFont="1" applyFill="1" applyAlignment="1" applyProtection="1">
      <protection hidden="1"/>
    </xf>
    <xf numFmtId="0" fontId="40" fillId="5" borderId="0" xfId="0" applyFont="1" applyFill="1" applyAlignment="1" applyProtection="1">
      <protection hidden="1"/>
    </xf>
    <xf numFmtId="0" fontId="40" fillId="5" borderId="0" xfId="0" applyFont="1" applyFill="1" applyProtection="1">
      <protection hidden="1"/>
    </xf>
    <xf numFmtId="0" fontId="0" fillId="6" borderId="85" xfId="0" applyFill="1" applyBorder="1" applyProtection="1">
      <protection hidden="1"/>
    </xf>
    <xf numFmtId="0" fontId="0" fillId="6" borderId="86" xfId="0" applyFill="1" applyBorder="1" applyAlignment="1" applyProtection="1">
      <alignment vertical="center"/>
      <protection hidden="1"/>
    </xf>
    <xf numFmtId="0" fontId="0" fillId="6" borderId="86" xfId="0" applyFill="1" applyBorder="1" applyProtection="1">
      <protection hidden="1"/>
    </xf>
    <xf numFmtId="0" fontId="0" fillId="6" borderId="87" xfId="0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0" fillId="6" borderId="88" xfId="0" applyFill="1" applyBorder="1" applyProtection="1">
      <protection hidden="1"/>
    </xf>
    <xf numFmtId="0" fontId="4" fillId="6" borderId="0" xfId="0" applyFont="1" applyFill="1" applyBorder="1" applyAlignment="1" applyProtection="1">
      <alignment horizontal="right" vertical="center"/>
      <protection hidden="1"/>
    </xf>
    <xf numFmtId="0" fontId="0" fillId="6" borderId="0" xfId="0" applyFill="1" applyBorder="1" applyProtection="1">
      <protection hidden="1"/>
    </xf>
    <xf numFmtId="0" fontId="42" fillId="7" borderId="91" xfId="0" applyFont="1" applyFill="1" applyBorder="1" applyAlignment="1" applyProtection="1">
      <alignment horizontal="center" vertical="center"/>
      <protection locked="0" hidden="1"/>
    </xf>
    <xf numFmtId="0" fontId="0" fillId="6" borderId="12" xfId="0" applyFill="1" applyBorder="1" applyProtection="1">
      <protection hidden="1"/>
    </xf>
    <xf numFmtId="0" fontId="4" fillId="6" borderId="0" xfId="0" applyFont="1" applyFill="1" applyBorder="1" applyAlignment="1" applyProtection="1">
      <alignment vertical="center"/>
      <protection hidden="1"/>
    </xf>
    <xf numFmtId="0" fontId="7" fillId="6" borderId="0" xfId="0" applyFont="1" applyFill="1" applyBorder="1" applyAlignment="1" applyProtection="1">
      <alignment horizontal="center" vertical="top"/>
      <protection hidden="1"/>
    </xf>
    <xf numFmtId="0" fontId="43" fillId="6" borderId="88" xfId="0" applyFont="1" applyFill="1" applyBorder="1" applyAlignment="1" applyProtection="1">
      <alignment vertical="center" wrapText="1" shrinkToFit="1"/>
      <protection hidden="1"/>
    </xf>
    <xf numFmtId="0" fontId="43" fillId="6" borderId="0" xfId="0" applyFont="1" applyFill="1" applyBorder="1" applyAlignment="1" applyProtection="1">
      <alignment vertical="center" wrapText="1" shrinkToFit="1"/>
      <protection hidden="1"/>
    </xf>
    <xf numFmtId="0" fontId="44" fillId="6" borderId="0" xfId="0" applyFont="1" applyFill="1" applyBorder="1" applyAlignment="1" applyProtection="1">
      <alignment vertical="center" wrapText="1" shrinkToFit="1"/>
      <protection hidden="1"/>
    </xf>
    <xf numFmtId="0" fontId="43" fillId="6" borderId="92" xfId="0" applyFont="1" applyFill="1" applyBorder="1" applyAlignment="1" applyProtection="1">
      <alignment vertical="center" wrapText="1" shrinkToFit="1"/>
      <protection hidden="1"/>
    </xf>
    <xf numFmtId="0" fontId="43" fillId="6" borderId="5" xfId="0" applyFont="1" applyFill="1" applyBorder="1" applyAlignment="1" applyProtection="1">
      <alignment vertical="center" wrapText="1" shrinkToFit="1"/>
      <protection hidden="1"/>
    </xf>
    <xf numFmtId="0" fontId="0" fillId="6" borderId="5" xfId="0" applyFill="1" applyBorder="1" applyProtection="1">
      <protection hidden="1"/>
    </xf>
    <xf numFmtId="0" fontId="0" fillId="6" borderId="15" xfId="0" applyFill="1" applyBorder="1" applyProtection="1">
      <protection hidden="1"/>
    </xf>
    <xf numFmtId="0" fontId="45" fillId="5" borderId="0" xfId="0" applyFont="1" applyFill="1" applyProtection="1">
      <protection hidden="1"/>
    </xf>
    <xf numFmtId="0" fontId="42" fillId="5" borderId="0" xfId="0" applyFont="1" applyFill="1" applyProtection="1">
      <protection hidden="1"/>
    </xf>
    <xf numFmtId="0" fontId="46" fillId="5" borderId="0" xfId="0" applyFont="1" applyFill="1" applyAlignment="1" applyProtection="1">
      <alignment horizontal="left"/>
      <protection hidden="1"/>
    </xf>
    <xf numFmtId="0" fontId="0" fillId="5" borderId="0" xfId="0" applyFill="1" applyAlignment="1" applyProtection="1">
      <alignment vertical="top" wrapText="1"/>
      <protection hidden="1"/>
    </xf>
    <xf numFmtId="0" fontId="0" fillId="5" borderId="0" xfId="0" applyFill="1" applyBorder="1" applyAlignment="1" applyProtection="1">
      <alignment horizontal="left"/>
      <protection hidden="1"/>
    </xf>
    <xf numFmtId="0" fontId="0" fillId="5" borderId="0" xfId="0" applyFill="1" applyAlignment="1" applyProtection="1">
      <protection hidden="1"/>
    </xf>
    <xf numFmtId="0" fontId="47" fillId="6" borderId="88" xfId="0" applyFont="1" applyFill="1" applyBorder="1" applyAlignment="1" applyProtection="1">
      <alignment horizontal="center" vertical="center" shrinkToFit="1"/>
      <protection hidden="1"/>
    </xf>
    <xf numFmtId="0" fontId="0" fillId="6" borderId="88" xfId="0" applyFill="1" applyBorder="1" applyAlignment="1" applyProtection="1">
      <protection hidden="1"/>
    </xf>
    <xf numFmtId="0" fontId="0" fillId="6" borderId="0" xfId="0" applyFill="1" applyBorder="1" applyAlignment="1" applyProtection="1">
      <protection hidden="1"/>
    </xf>
    <xf numFmtId="0" fontId="0" fillId="6" borderId="0" xfId="0" applyFill="1" applyBorder="1" applyAlignment="1" applyProtection="1">
      <alignment horizontal="center"/>
      <protection hidden="1"/>
    </xf>
    <xf numFmtId="0" fontId="12" fillId="6" borderId="0" xfId="0" applyFont="1" applyFill="1" applyBorder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vertical="center" wrapText="1"/>
      <protection hidden="1"/>
    </xf>
    <xf numFmtId="0" fontId="48" fillId="6" borderId="0" xfId="0" applyFont="1" applyFill="1" applyBorder="1" applyAlignment="1" applyProtection="1">
      <alignment vertical="top" wrapText="1"/>
      <protection hidden="1"/>
    </xf>
    <xf numFmtId="0" fontId="51" fillId="6" borderId="0" xfId="0" applyFont="1" applyFill="1" applyBorder="1" applyAlignment="1" applyProtection="1">
      <alignment vertical="top" wrapText="1"/>
      <protection hidden="1"/>
    </xf>
    <xf numFmtId="0" fontId="4" fillId="6" borderId="0" xfId="0" applyFont="1" applyFill="1" applyBorder="1" applyProtection="1">
      <protection hidden="1"/>
    </xf>
    <xf numFmtId="0" fontId="12" fillId="5" borderId="0" xfId="0" applyFont="1" applyFill="1" applyBorder="1" applyAlignment="1" applyProtection="1">
      <alignment vertical="center"/>
      <protection hidden="1"/>
    </xf>
    <xf numFmtId="0" fontId="45" fillId="6" borderId="12" xfId="0" applyFont="1" applyFill="1" applyBorder="1" applyProtection="1">
      <protection hidden="1"/>
    </xf>
    <xf numFmtId="0" fontId="53" fillId="5" borderId="0" xfId="0" applyFont="1" applyFill="1" applyProtection="1">
      <protection hidden="1"/>
    </xf>
    <xf numFmtId="0" fontId="51" fillId="6" borderId="0" xfId="0" applyFont="1" applyFill="1" applyBorder="1" applyAlignment="1" applyProtection="1">
      <alignment vertical="center"/>
      <protection hidden="1"/>
    </xf>
    <xf numFmtId="0" fontId="0" fillId="6" borderId="92" xfId="0" applyFill="1" applyBorder="1" applyProtection="1">
      <protection hidden="1"/>
    </xf>
    <xf numFmtId="0" fontId="44" fillId="5" borderId="0" xfId="0" applyFont="1" applyFill="1" applyBorder="1" applyAlignment="1" applyProtection="1">
      <alignment vertical="center"/>
      <protection hidden="1"/>
    </xf>
    <xf numFmtId="0" fontId="37" fillId="5" borderId="0" xfId="0" applyFont="1" applyFill="1" applyProtection="1">
      <protection hidden="1"/>
    </xf>
    <xf numFmtId="0" fontId="0" fillId="5" borderId="96" xfId="0" applyFill="1" applyBorder="1" applyAlignment="1" applyProtection="1">
      <alignment vertical="top" wrapText="1"/>
      <protection hidden="1"/>
    </xf>
    <xf numFmtId="0" fontId="10" fillId="8" borderId="85" xfId="0" applyFont="1" applyFill="1" applyBorder="1" applyAlignment="1" applyProtection="1">
      <alignment vertical="center" wrapText="1"/>
      <protection hidden="1"/>
    </xf>
    <xf numFmtId="0" fontId="10" fillId="8" borderId="87" xfId="0" applyFont="1" applyFill="1" applyBorder="1" applyAlignment="1" applyProtection="1">
      <alignment vertical="center" wrapText="1"/>
      <protection hidden="1"/>
    </xf>
    <xf numFmtId="0" fontId="10" fillId="8" borderId="92" xfId="0" applyFont="1" applyFill="1" applyBorder="1" applyAlignment="1" applyProtection="1">
      <alignment vertical="center" wrapText="1"/>
      <protection hidden="1"/>
    </xf>
    <xf numFmtId="0" fontId="10" fillId="8" borderId="15" xfId="0" applyFont="1" applyFill="1" applyBorder="1" applyAlignment="1" applyProtection="1">
      <alignment vertical="center" wrapText="1"/>
      <protection hidden="1"/>
    </xf>
    <xf numFmtId="0" fontId="4" fillId="6" borderId="0" xfId="0" applyFont="1" applyFill="1" applyBorder="1" applyAlignment="1" applyProtection="1">
      <alignment horizontal="right"/>
      <protection hidden="1"/>
    </xf>
    <xf numFmtId="0" fontId="4" fillId="5" borderId="0" xfId="0" applyFont="1" applyFill="1" applyProtection="1">
      <protection hidden="1"/>
    </xf>
    <xf numFmtId="0" fontId="4" fillId="6" borderId="5" xfId="0" applyFont="1" applyFill="1" applyBorder="1" applyAlignment="1" applyProtection="1">
      <alignment horizontal="right"/>
      <protection hidden="1"/>
    </xf>
    <xf numFmtId="0" fontId="0" fillId="6" borderId="5" xfId="0" applyFill="1" applyBorder="1" applyAlignment="1" applyProtection="1"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left"/>
      <protection hidden="1"/>
    </xf>
    <xf numFmtId="0" fontId="0" fillId="5" borderId="0" xfId="0" applyFill="1" applyAlignment="1" applyProtection="1">
      <alignment horizontal="right"/>
      <protection hidden="1"/>
    </xf>
    <xf numFmtId="0" fontId="0" fillId="5" borderId="0" xfId="0" applyFill="1" applyBorder="1" applyAlignment="1" applyProtection="1">
      <alignment horizontal="right"/>
      <protection hidden="1"/>
    </xf>
    <xf numFmtId="0" fontId="0" fillId="5" borderId="0" xfId="0" applyFill="1" applyAlignment="1">
      <alignment horizontal="center"/>
    </xf>
    <xf numFmtId="0" fontId="0" fillId="5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protection hidden="1"/>
    </xf>
    <xf numFmtId="0" fontId="57" fillId="5" borderId="0" xfId="0" applyFont="1" applyFill="1" applyBorder="1" applyAlignment="1" applyProtection="1">
      <alignment vertical="center"/>
      <protection hidden="1"/>
    </xf>
    <xf numFmtId="0" fontId="0" fillId="5" borderId="0" xfId="0" applyFill="1" applyBorder="1" applyAlignment="1" applyProtection="1">
      <alignment vertical="center"/>
      <protection hidden="1"/>
    </xf>
    <xf numFmtId="0" fontId="58" fillId="5" borderId="0" xfId="0" applyFont="1" applyFill="1" applyAlignment="1" applyProtection="1">
      <alignment vertical="top" shrinkToFit="1"/>
      <protection hidden="1"/>
    </xf>
    <xf numFmtId="0" fontId="59" fillId="5" borderId="0" xfId="0" applyFont="1" applyFill="1" applyBorder="1" applyAlignment="1" applyProtection="1">
      <alignment horizontal="left"/>
      <protection hidden="1"/>
    </xf>
    <xf numFmtId="0" fontId="59" fillId="5" borderId="0" xfId="0" applyFont="1" applyFill="1" applyBorder="1" applyAlignment="1" applyProtection="1">
      <alignment horizontal="right"/>
      <protection hidden="1"/>
    </xf>
    <xf numFmtId="0" fontId="60" fillId="5" borderId="0" xfId="0" applyFont="1" applyFill="1" applyBorder="1" applyAlignment="1" applyProtection="1">
      <alignment horizontal="left" vertical="top"/>
      <protection hidden="1"/>
    </xf>
    <xf numFmtId="0" fontId="27" fillId="5" borderId="0" xfId="0" applyFont="1" applyFill="1" applyBorder="1" applyAlignment="1" applyProtection="1">
      <alignment vertical="center" wrapText="1"/>
      <protection hidden="1"/>
    </xf>
    <xf numFmtId="174" fontId="59" fillId="5" borderId="102" xfId="0" applyNumberFormat="1" applyFont="1" applyFill="1" applyBorder="1" applyAlignment="1" applyProtection="1">
      <alignment horizontal="left" vertical="center"/>
      <protection hidden="1"/>
    </xf>
    <xf numFmtId="174" fontId="1" fillId="12" borderId="103" xfId="0" applyNumberFormat="1" applyFont="1" applyFill="1" applyBorder="1" applyAlignment="1" applyProtection="1">
      <alignment horizontal="left" vertical="center"/>
      <protection hidden="1"/>
    </xf>
    <xf numFmtId="174" fontId="22" fillId="12" borderId="104" xfId="0" applyNumberFormat="1" applyFont="1" applyFill="1" applyBorder="1" applyAlignment="1" applyProtection="1">
      <alignment vertical="center" shrinkToFit="1"/>
      <protection hidden="1"/>
    </xf>
    <xf numFmtId="174" fontId="1" fillId="12" borderId="105" xfId="0" applyNumberFormat="1" applyFont="1" applyFill="1" applyBorder="1" applyAlignment="1" applyProtection="1">
      <alignment horizontal="left" vertical="center"/>
      <protection hidden="1"/>
    </xf>
    <xf numFmtId="174" fontId="59" fillId="5" borderId="106" xfId="0" applyNumberFormat="1" applyFont="1" applyFill="1" applyBorder="1" applyAlignment="1" applyProtection="1">
      <alignment horizontal="right" vertical="center"/>
      <protection hidden="1"/>
    </xf>
    <xf numFmtId="174" fontId="61" fillId="5" borderId="0" xfId="0" applyNumberFormat="1" applyFont="1" applyFill="1" applyBorder="1" applyAlignment="1" applyProtection="1">
      <alignment horizontal="right" vertical="center"/>
      <protection hidden="1"/>
    </xf>
    <xf numFmtId="0" fontId="27" fillId="5" borderId="0" xfId="0" applyFont="1" applyFill="1" applyBorder="1" applyAlignment="1" applyProtection="1">
      <alignment horizontal="left" vertical="center" wrapText="1"/>
      <protection hidden="1"/>
    </xf>
    <xf numFmtId="0" fontId="27" fillId="5" borderId="0" xfId="0" applyFont="1" applyFill="1" applyAlignment="1" applyProtection="1">
      <alignment vertical="center" wrapText="1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175" fontId="63" fillId="5" borderId="107" xfId="0" applyNumberFormat="1" applyFont="1" applyFill="1" applyBorder="1" applyAlignment="1" applyProtection="1">
      <alignment horizontal="left" vertical="top"/>
      <protection hidden="1"/>
    </xf>
    <xf numFmtId="175" fontId="15" fillId="12" borderId="108" xfId="0" applyNumberFormat="1" applyFont="1" applyFill="1" applyBorder="1" applyAlignment="1" applyProtection="1">
      <alignment vertical="top"/>
      <protection hidden="1"/>
    </xf>
    <xf numFmtId="174" fontId="64" fillId="12" borderId="0" xfId="0" applyNumberFormat="1" applyFont="1" applyFill="1" applyBorder="1" applyAlignment="1" applyProtection="1">
      <alignment horizontal="center" vertical="top"/>
      <protection hidden="1"/>
    </xf>
    <xf numFmtId="175" fontId="15" fillId="12" borderId="4" xfId="0" applyNumberFormat="1" applyFont="1" applyFill="1" applyBorder="1" applyAlignment="1" applyProtection="1">
      <alignment vertical="top"/>
      <protection hidden="1"/>
    </xf>
    <xf numFmtId="175" fontId="63" fillId="5" borderId="109" xfId="0" applyNumberFormat="1" applyFont="1" applyFill="1" applyBorder="1" applyAlignment="1" applyProtection="1">
      <alignment horizontal="right" vertical="top"/>
      <protection hidden="1"/>
    </xf>
    <xf numFmtId="175" fontId="63" fillId="5" borderId="0" xfId="0" applyNumberFormat="1" applyFont="1" applyFill="1" applyBorder="1" applyAlignment="1" applyProtection="1">
      <alignment horizontal="right" vertical="top"/>
      <protection hidden="1"/>
    </xf>
    <xf numFmtId="174" fontId="1" fillId="12" borderId="110" xfId="0" applyNumberFormat="1" applyFont="1" applyFill="1" applyBorder="1" applyAlignment="1" applyProtection="1">
      <alignment horizontal="left" vertical="center"/>
      <protection hidden="1"/>
    </xf>
    <xf numFmtId="174" fontId="22" fillId="12" borderId="34" xfId="0" applyNumberFormat="1" applyFont="1" applyFill="1" applyBorder="1" applyAlignment="1" applyProtection="1">
      <alignment vertical="center" shrinkToFit="1"/>
      <protection hidden="1"/>
    </xf>
    <xf numFmtId="174" fontId="1" fillId="12" borderId="33" xfId="0" applyNumberFormat="1" applyFont="1" applyFill="1" applyBorder="1" applyAlignment="1" applyProtection="1">
      <alignment horizontal="left" vertical="center"/>
      <protection hidden="1"/>
    </xf>
    <xf numFmtId="174" fontId="22" fillId="12" borderId="111" xfId="0" applyNumberFormat="1" applyFont="1" applyFill="1" applyBorder="1" applyAlignment="1" applyProtection="1">
      <alignment vertical="center" shrinkToFit="1"/>
      <protection hidden="1"/>
    </xf>
    <xf numFmtId="0" fontId="65" fillId="5" borderId="0" xfId="0" applyFont="1" applyFill="1" applyBorder="1" applyAlignment="1" applyProtection="1">
      <alignment vertical="center" wrapText="1"/>
      <protection hidden="1"/>
    </xf>
    <xf numFmtId="0" fontId="59" fillId="5" borderId="0" xfId="0" applyFont="1" applyFill="1" applyBorder="1" applyAlignment="1" applyProtection="1">
      <alignment vertical="center" wrapText="1"/>
      <protection hidden="1"/>
    </xf>
    <xf numFmtId="175" fontId="63" fillId="5" borderId="112" xfId="0" applyNumberFormat="1" applyFont="1" applyFill="1" applyBorder="1" applyAlignment="1" applyProtection="1">
      <alignment horizontal="left" vertical="top"/>
      <protection hidden="1"/>
    </xf>
    <xf numFmtId="175" fontId="63" fillId="5" borderId="113" xfId="0" applyNumberFormat="1" applyFont="1" applyFill="1" applyBorder="1" applyAlignment="1" applyProtection="1">
      <alignment horizontal="right" vertical="top"/>
      <protection hidden="1"/>
    </xf>
    <xf numFmtId="174" fontId="0" fillId="5" borderId="0" xfId="0" applyNumberFormat="1" applyFont="1" applyFill="1" applyAlignment="1" applyProtection="1">
      <alignment horizontal="center" vertical="center"/>
      <protection hidden="1"/>
    </xf>
    <xf numFmtId="174" fontId="59" fillId="5" borderId="114" xfId="0" applyNumberFormat="1" applyFont="1" applyFill="1" applyBorder="1" applyAlignment="1" applyProtection="1">
      <alignment horizontal="left" vertical="center"/>
      <protection hidden="1"/>
    </xf>
    <xf numFmtId="174" fontId="22" fillId="12" borderId="115" xfId="0" applyNumberFormat="1" applyFont="1" applyFill="1" applyBorder="1" applyAlignment="1" applyProtection="1">
      <alignment vertical="center" shrinkToFit="1"/>
      <protection hidden="1"/>
    </xf>
    <xf numFmtId="174" fontId="22" fillId="12" borderId="116" xfId="0" applyNumberFormat="1" applyFont="1" applyFill="1" applyBorder="1" applyAlignment="1" applyProtection="1">
      <alignment vertical="center" shrinkToFit="1"/>
      <protection hidden="1"/>
    </xf>
    <xf numFmtId="174" fontId="59" fillId="5" borderId="117" xfId="0" applyNumberFormat="1" applyFont="1" applyFill="1" applyBorder="1" applyAlignment="1" applyProtection="1">
      <alignment horizontal="right" vertical="center"/>
      <protection hidden="1"/>
    </xf>
    <xf numFmtId="174" fontId="0" fillId="5" borderId="0" xfId="0" applyNumberFormat="1" applyFont="1" applyFill="1" applyAlignment="1" applyProtection="1">
      <alignment horizontal="center" vertical="top"/>
      <protection hidden="1"/>
    </xf>
    <xf numFmtId="175" fontId="63" fillId="5" borderId="118" xfId="0" applyNumberFormat="1" applyFont="1" applyFill="1" applyBorder="1" applyAlignment="1" applyProtection="1">
      <alignment horizontal="left" vertical="top"/>
      <protection hidden="1"/>
    </xf>
    <xf numFmtId="175" fontId="63" fillId="5" borderId="119" xfId="0" applyNumberFormat="1" applyFont="1" applyFill="1" applyBorder="1" applyAlignment="1" applyProtection="1">
      <alignment horizontal="right" vertical="top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0" fontId="66" fillId="5" borderId="0" xfId="0" applyFont="1" applyFill="1" applyAlignment="1" applyProtection="1">
      <alignment horizontal="right" vertical="top"/>
      <protection hidden="1"/>
    </xf>
    <xf numFmtId="0" fontId="0" fillId="5" borderId="0" xfId="0" applyFill="1" applyAlignment="1" applyProtection="1">
      <alignment horizontal="left" vertical="center"/>
      <protection hidden="1"/>
    </xf>
    <xf numFmtId="174" fontId="0" fillId="5" borderId="0" xfId="0" applyNumberFormat="1" applyFont="1" applyFill="1" applyAlignment="1" applyProtection="1">
      <alignment horizontal="left" vertical="center"/>
      <protection hidden="1"/>
    </xf>
    <xf numFmtId="174" fontId="61" fillId="5" borderId="0" xfId="0" applyNumberFormat="1" applyFont="1" applyFill="1" applyBorder="1" applyAlignment="1" applyProtection="1">
      <alignment horizontal="left" vertical="center"/>
      <protection hidden="1"/>
    </xf>
    <xf numFmtId="174" fontId="1" fillId="5" borderId="86" xfId="0" applyNumberFormat="1" applyFont="1" applyFill="1" applyBorder="1" applyAlignment="1" applyProtection="1">
      <alignment horizontal="left" vertical="center"/>
      <protection hidden="1"/>
    </xf>
    <xf numFmtId="174" fontId="22" fillId="5" borderId="86" xfId="0" applyNumberFormat="1" applyFont="1" applyFill="1" applyBorder="1" applyAlignment="1" applyProtection="1">
      <alignment vertical="center" shrinkToFit="1"/>
      <protection hidden="1"/>
    </xf>
    <xf numFmtId="0" fontId="68" fillId="5" borderId="0" xfId="0" applyFont="1" applyFill="1" applyBorder="1" applyAlignment="1" applyProtection="1">
      <alignment wrapText="1"/>
      <protection hidden="1"/>
    </xf>
    <xf numFmtId="175" fontId="6" fillId="5" borderId="0" xfId="0" applyNumberFormat="1" applyFont="1" applyFill="1" applyBorder="1" applyAlignment="1" applyProtection="1">
      <alignment vertical="top"/>
      <protection hidden="1"/>
    </xf>
    <xf numFmtId="174" fontId="69" fillId="5" borderId="0" xfId="0" applyNumberFormat="1" applyFont="1" applyFill="1" applyBorder="1" applyAlignment="1" applyProtection="1">
      <alignment vertical="center" wrapText="1"/>
      <protection hidden="1"/>
    </xf>
    <xf numFmtId="174" fontId="1" fillId="5" borderId="0" xfId="0" applyNumberFormat="1" applyFont="1" applyFill="1" applyBorder="1" applyAlignment="1" applyProtection="1">
      <alignment horizontal="left" vertical="center"/>
      <protection hidden="1"/>
    </xf>
    <xf numFmtId="174" fontId="5" fillId="5" borderId="0" xfId="0" applyNumberFormat="1" applyFont="1" applyFill="1" applyBorder="1" applyAlignment="1" applyProtection="1">
      <alignment vertical="center" wrapText="1"/>
      <protection hidden="1"/>
    </xf>
    <xf numFmtId="0" fontId="0" fillId="5" borderId="0" xfId="0" applyFill="1" applyBorder="1" applyAlignment="1" applyProtection="1">
      <alignment horizontal="left" vertical="center"/>
      <protection hidden="1"/>
    </xf>
    <xf numFmtId="0" fontId="71" fillId="5" borderId="0" xfId="0" applyFont="1" applyFill="1" applyAlignment="1" applyProtection="1">
      <alignment horizontal="right" vertical="center"/>
      <protection hidden="1"/>
    </xf>
    <xf numFmtId="174" fontId="0" fillId="5" borderId="0" xfId="0" applyNumberFormat="1" applyFill="1" applyAlignment="1" applyProtection="1">
      <alignment horizontal="center"/>
      <protection hidden="1"/>
    </xf>
    <xf numFmtId="175" fontId="72" fillId="5" borderId="0" xfId="0" applyNumberFormat="1" applyFont="1" applyFill="1" applyBorder="1" applyAlignment="1" applyProtection="1">
      <alignment vertical="top"/>
      <protection hidden="1"/>
    </xf>
    <xf numFmtId="0" fontId="60" fillId="5" borderId="0" xfId="0" applyFont="1" applyFill="1" applyBorder="1" applyAlignment="1" applyProtection="1">
      <alignment horizontal="left" vertical="center"/>
      <protection hidden="1"/>
    </xf>
    <xf numFmtId="174" fontId="22" fillId="5" borderId="0" xfId="0" applyNumberFormat="1" applyFont="1" applyFill="1" applyBorder="1" applyAlignment="1" applyProtection="1">
      <alignment vertical="center" shrinkToFit="1"/>
      <protection hidden="1"/>
    </xf>
    <xf numFmtId="0" fontId="71" fillId="5" borderId="0" xfId="0" applyFont="1" applyFill="1" applyAlignment="1" applyProtection="1">
      <alignment horizontal="right"/>
      <protection hidden="1"/>
    </xf>
    <xf numFmtId="174" fontId="73" fillId="5" borderId="0" xfId="0" applyNumberFormat="1" applyFont="1" applyFill="1" applyBorder="1" applyAlignment="1" applyProtection="1">
      <alignment horizontal="center" vertical="top"/>
      <protection hidden="1"/>
    </xf>
    <xf numFmtId="175" fontId="63" fillId="5" borderId="0" xfId="0" applyNumberFormat="1" applyFont="1" applyFill="1" applyBorder="1" applyAlignment="1" applyProtection="1">
      <alignment horizontal="left" vertical="top"/>
      <protection hidden="1"/>
    </xf>
    <xf numFmtId="175" fontId="63" fillId="5" borderId="0" xfId="0" applyNumberFormat="1" applyFont="1" applyFill="1" applyAlignment="1" applyProtection="1">
      <alignment horizontal="left" vertical="top"/>
      <protection hidden="1"/>
    </xf>
    <xf numFmtId="0" fontId="47" fillId="5" borderId="0" xfId="0" applyFont="1" applyFill="1" applyAlignment="1" applyProtection="1">
      <alignment horizontal="center"/>
      <protection hidden="1"/>
    </xf>
    <xf numFmtId="175" fontId="63" fillId="5" borderId="0" xfId="0" applyNumberFormat="1" applyFont="1" applyFill="1" applyAlignment="1" applyProtection="1">
      <alignment horizontal="right" vertical="top"/>
      <protection hidden="1"/>
    </xf>
    <xf numFmtId="0" fontId="7" fillId="2" borderId="0" xfId="0" applyFont="1" applyFill="1" applyAlignment="1">
      <alignment horizontal="right"/>
    </xf>
    <xf numFmtId="0" fontId="4" fillId="2" borderId="0" xfId="0" applyFont="1" applyFill="1"/>
    <xf numFmtId="0" fontId="11" fillId="2" borderId="0" xfId="0" applyFont="1" applyFill="1" applyAlignment="1">
      <alignment horizontal="center" shrinkToFit="1"/>
    </xf>
    <xf numFmtId="0" fontId="0" fillId="2" borderId="0" xfId="0" applyFill="1" applyAlignment="1">
      <alignment horizontal="center" shrinkToFit="1"/>
    </xf>
    <xf numFmtId="0" fontId="11" fillId="2" borderId="0" xfId="0" applyFont="1" applyFill="1"/>
    <xf numFmtId="0" fontId="59" fillId="5" borderId="0" xfId="0" applyFont="1" applyFill="1" applyAlignment="1" applyProtection="1">
      <alignment shrinkToFit="1"/>
      <protection hidden="1"/>
    </xf>
    <xf numFmtId="0" fontId="0" fillId="5" borderId="0" xfId="0" applyFill="1" applyAlignment="1" applyProtection="1">
      <alignment shrinkToFit="1"/>
      <protection hidden="1"/>
    </xf>
    <xf numFmtId="0" fontId="0" fillId="6" borderId="121" xfId="0" applyFill="1" applyBorder="1" applyProtection="1">
      <protection hidden="1"/>
    </xf>
    <xf numFmtId="0" fontId="0" fillId="6" borderId="122" xfId="0" applyFill="1" applyBorder="1" applyProtection="1">
      <protection hidden="1"/>
    </xf>
    <xf numFmtId="164" fontId="77" fillId="5" borderId="0" xfId="0" applyNumberFormat="1" applyFont="1" applyFill="1" applyBorder="1" applyAlignment="1" applyProtection="1">
      <alignment vertical="center" shrinkToFit="1"/>
      <protection hidden="1"/>
    </xf>
    <xf numFmtId="164" fontId="77" fillId="5" borderId="32" xfId="0" applyNumberFormat="1" applyFont="1" applyFill="1" applyBorder="1" applyAlignment="1" applyProtection="1">
      <alignment vertical="center" shrinkToFit="1"/>
      <protection hidden="1"/>
    </xf>
    <xf numFmtId="0" fontId="80" fillId="6" borderId="0" xfId="0" applyFont="1" applyFill="1" applyBorder="1" applyProtection="1">
      <protection hidden="1"/>
    </xf>
    <xf numFmtId="0" fontId="81" fillId="6" borderId="0" xfId="0" applyFont="1" applyFill="1" applyBorder="1" applyAlignment="1" applyProtection="1">
      <alignment vertical="center" wrapText="1"/>
      <protection hidden="1"/>
    </xf>
    <xf numFmtId="0" fontId="59" fillId="6" borderId="125" xfId="0" applyFont="1" applyFill="1" applyBorder="1" applyAlignment="1" applyProtection="1">
      <alignment shrinkToFit="1"/>
      <protection hidden="1"/>
    </xf>
    <xf numFmtId="0" fontId="0" fillId="6" borderId="126" xfId="0" applyFill="1" applyBorder="1" applyAlignment="1" applyProtection="1">
      <alignment shrinkToFit="1"/>
      <protection hidden="1"/>
    </xf>
    <xf numFmtId="0" fontId="0" fillId="6" borderId="126" xfId="0" applyFill="1" applyBorder="1" applyProtection="1">
      <protection hidden="1"/>
    </xf>
    <xf numFmtId="0" fontId="81" fillId="6" borderId="126" xfId="0" applyFont="1" applyFill="1" applyBorder="1" applyAlignment="1" applyProtection="1">
      <alignment vertical="center" wrapText="1"/>
      <protection hidden="1"/>
    </xf>
    <xf numFmtId="0" fontId="80" fillId="5" borderId="0" xfId="0" applyFont="1" applyFill="1" applyProtection="1">
      <protection hidden="1"/>
    </xf>
    <xf numFmtId="20" fontId="82" fillId="5" borderId="0" xfId="0" applyNumberFormat="1" applyFont="1" applyFill="1" applyAlignment="1" applyProtection="1">
      <alignment vertical="center" shrinkToFit="1"/>
      <protection hidden="1"/>
    </xf>
    <xf numFmtId="0" fontId="55" fillId="5" borderId="0" xfId="0" applyNumberFormat="1" applyFont="1" applyFill="1" applyAlignment="1" applyProtection="1">
      <alignment horizontal="left" vertical="center" shrinkToFit="1"/>
      <protection hidden="1"/>
    </xf>
    <xf numFmtId="0" fontId="55" fillId="5" borderId="0" xfId="0" applyNumberFormat="1" applyFont="1" applyFill="1" applyAlignment="1" applyProtection="1">
      <alignment vertical="center" wrapText="1"/>
      <protection hidden="1"/>
    </xf>
    <xf numFmtId="20" fontId="59" fillId="5" borderId="0" xfId="0" applyNumberFormat="1" applyFont="1" applyFill="1" applyAlignment="1" applyProtection="1">
      <alignment vertical="center" wrapText="1"/>
      <protection hidden="1"/>
    </xf>
    <xf numFmtId="0" fontId="59" fillId="5" borderId="0" xfId="0" applyNumberFormat="1" applyFont="1" applyFill="1" applyAlignment="1" applyProtection="1">
      <alignment vertical="center" wrapText="1"/>
      <protection hidden="1"/>
    </xf>
    <xf numFmtId="164" fontId="35" fillId="5" borderId="0" xfId="0" applyNumberFormat="1" applyFont="1" applyFill="1" applyBorder="1" applyAlignment="1" applyProtection="1">
      <alignment vertical="center" wrapText="1"/>
      <protection hidden="1"/>
    </xf>
    <xf numFmtId="0" fontId="42" fillId="6" borderId="85" xfId="0" applyFont="1" applyFill="1" applyBorder="1" applyAlignment="1" applyProtection="1">
      <alignment horizontal="center" wrapText="1"/>
      <protection hidden="1"/>
    </xf>
    <xf numFmtId="0" fontId="0" fillId="6" borderId="127" xfId="0" applyFill="1" applyBorder="1" applyProtection="1">
      <protection hidden="1"/>
    </xf>
    <xf numFmtId="0" fontId="85" fillId="5" borderId="0" xfId="0" applyFont="1" applyFill="1" applyBorder="1" applyAlignment="1" applyProtection="1">
      <alignment shrinkToFit="1"/>
      <protection hidden="1"/>
    </xf>
    <xf numFmtId="0" fontId="86" fillId="5" borderId="0" xfId="0" applyFont="1" applyFill="1" applyAlignment="1" applyProtection="1">
      <alignment vertical="center" shrinkToFit="1"/>
      <protection hidden="1"/>
    </xf>
    <xf numFmtId="0" fontId="42" fillId="6" borderId="88" xfId="0" applyFont="1" applyFill="1" applyBorder="1" applyAlignment="1" applyProtection="1">
      <alignment horizontal="center" wrapText="1"/>
      <protection hidden="1"/>
    </xf>
    <xf numFmtId="0" fontId="80" fillId="6" borderId="32" xfId="0" applyFont="1" applyFill="1" applyBorder="1" applyProtection="1">
      <protection hidden="1"/>
    </xf>
    <xf numFmtId="0" fontId="0" fillId="5" borderId="0" xfId="0" applyFont="1" applyFill="1" applyBorder="1" applyAlignment="1" applyProtection="1">
      <alignment horizontal="center" shrinkToFit="1"/>
      <protection hidden="1"/>
    </xf>
    <xf numFmtId="0" fontId="0" fillId="6" borderId="32" xfId="0" applyFill="1" applyBorder="1" applyProtection="1">
      <protection hidden="1"/>
    </xf>
    <xf numFmtId="0" fontId="80" fillId="5" borderId="0" xfId="0" applyFont="1" applyFill="1" applyBorder="1" applyProtection="1">
      <protection hidden="1"/>
    </xf>
    <xf numFmtId="20" fontId="59" fillId="5" borderId="0" xfId="0" applyNumberFormat="1" applyFont="1" applyFill="1" applyAlignment="1">
      <alignment horizontal="center" vertical="center" shrinkToFit="1"/>
    </xf>
    <xf numFmtId="0" fontId="87" fillId="5" borderId="0" xfId="0" applyFont="1" applyFill="1" applyAlignment="1" applyProtection="1">
      <alignment horizontal="right" vertical="center" shrinkToFit="1"/>
      <protection hidden="1"/>
    </xf>
    <xf numFmtId="20" fontId="53" fillId="6" borderId="129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0" xfId="0" applyNumberFormat="1" applyFont="1" applyFill="1" applyBorder="1" applyAlignment="1" applyProtection="1">
      <alignment horizontal="center" vertical="center"/>
      <protection locked="0" hidden="1"/>
    </xf>
    <xf numFmtId="0" fontId="12" fillId="5" borderId="0" xfId="0" applyFont="1" applyFill="1" applyProtection="1">
      <protection hidden="1"/>
    </xf>
    <xf numFmtId="0" fontId="12" fillId="6" borderId="95" xfId="0" applyFont="1" applyFill="1" applyBorder="1" applyProtection="1">
      <protection hidden="1"/>
    </xf>
    <xf numFmtId="0" fontId="32" fillId="8" borderId="2" xfId="0" applyFont="1" applyFill="1" applyBorder="1" applyAlignment="1" applyProtection="1">
      <alignment horizontal="center" vertical="center"/>
      <protection locked="0" hidden="1"/>
    </xf>
    <xf numFmtId="0" fontId="48" fillId="6" borderId="131" xfId="0" applyFont="1" applyFill="1" applyBorder="1" applyAlignment="1" applyProtection="1">
      <alignment horizontal="left" vertical="center" wrapText="1" shrinkToFit="1"/>
      <protection hidden="1"/>
    </xf>
    <xf numFmtId="0" fontId="55" fillId="6" borderId="32" xfId="0" applyFont="1" applyFill="1" applyBorder="1" applyAlignment="1" applyProtection="1">
      <alignment horizontal="left" vertical="center" shrinkToFit="1"/>
      <protection hidden="1"/>
    </xf>
    <xf numFmtId="20" fontId="0" fillId="5" borderId="0" xfId="0" applyNumberFormat="1" applyFont="1" applyFill="1" applyAlignment="1" applyProtection="1">
      <alignment horizontal="center" vertical="center" wrapText="1"/>
      <protection hidden="1"/>
    </xf>
    <xf numFmtId="0" fontId="55" fillId="6" borderId="88" xfId="0" applyFont="1" applyFill="1" applyBorder="1" applyAlignment="1" applyProtection="1">
      <alignment horizontal="left" vertical="center" shrinkToFit="1"/>
      <protection hidden="1"/>
    </xf>
    <xf numFmtId="0" fontId="32" fillId="9" borderId="2" xfId="0" applyFont="1" applyFill="1" applyBorder="1" applyAlignment="1" applyProtection="1">
      <alignment horizontal="center" vertical="center"/>
      <protection locked="0" hidden="1"/>
    </xf>
    <xf numFmtId="0" fontId="32" fillId="6" borderId="2" xfId="0" applyFont="1" applyFill="1" applyBorder="1" applyAlignment="1" applyProtection="1">
      <alignment horizontal="center" vertical="center"/>
      <protection locked="0" hidden="1"/>
    </xf>
    <xf numFmtId="0" fontId="48" fillId="5" borderId="131" xfId="0" applyFont="1" applyFill="1" applyBorder="1" applyAlignment="1" applyProtection="1">
      <alignment horizontal="left" vertical="center" wrapText="1" shrinkToFit="1"/>
      <protection hidden="1"/>
    </xf>
    <xf numFmtId="0" fontId="55" fillId="5" borderId="0" xfId="0" applyFont="1" applyFill="1" applyAlignment="1" applyProtection="1">
      <alignment horizontal="left" vertical="center" shrinkToFit="1"/>
      <protection hidden="1"/>
    </xf>
    <xf numFmtId="0" fontId="32" fillId="10" borderId="2" xfId="0" applyFont="1" applyFill="1" applyBorder="1" applyAlignment="1" applyProtection="1">
      <alignment horizontal="center" vertical="center"/>
      <protection locked="0" hidden="1"/>
    </xf>
    <xf numFmtId="0" fontId="32" fillId="11" borderId="2" xfId="0" applyFont="1" applyFill="1" applyBorder="1" applyAlignment="1" applyProtection="1">
      <alignment horizontal="center" vertical="center"/>
      <protection locked="0" hidden="1"/>
    </xf>
    <xf numFmtId="0" fontId="88" fillId="5" borderId="0" xfId="0" applyFont="1" applyFill="1" applyBorder="1" applyAlignment="1" applyProtection="1">
      <alignment vertical="center"/>
      <protection hidden="1"/>
    </xf>
    <xf numFmtId="20" fontId="53" fillId="6" borderId="132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3" xfId="0" applyNumberFormat="1" applyFont="1" applyFill="1" applyBorder="1" applyAlignment="1" applyProtection="1">
      <alignment horizontal="center" vertical="center"/>
      <protection locked="0" hidden="1"/>
    </xf>
    <xf numFmtId="0" fontId="12" fillId="6" borderId="88" xfId="0" applyFont="1" applyFill="1" applyBorder="1" applyProtection="1">
      <protection hidden="1"/>
    </xf>
    <xf numFmtId="0" fontId="32" fillId="8" borderId="134" xfId="0" applyFont="1" applyFill="1" applyBorder="1" applyAlignment="1" applyProtection="1">
      <alignment horizontal="center" vertical="center"/>
      <protection locked="0" hidden="1"/>
    </xf>
    <xf numFmtId="177" fontId="0" fillId="5" borderId="0" xfId="0" applyNumberFormat="1" applyFont="1" applyFill="1" applyAlignment="1" applyProtection="1">
      <alignment horizontal="center" vertical="center" wrapText="1"/>
      <protection hidden="1"/>
    </xf>
    <xf numFmtId="0" fontId="32" fillId="9" borderId="134" xfId="0" applyFont="1" applyFill="1" applyBorder="1" applyAlignment="1" applyProtection="1">
      <alignment horizontal="center" vertical="center"/>
      <protection locked="0" hidden="1"/>
    </xf>
    <xf numFmtId="0" fontId="32" fillId="6" borderId="134" xfId="0" applyFont="1" applyFill="1" applyBorder="1" applyAlignment="1" applyProtection="1">
      <alignment horizontal="center" vertical="center"/>
      <protection locked="0" hidden="1"/>
    </xf>
    <xf numFmtId="0" fontId="32" fillId="10" borderId="134" xfId="0" applyFont="1" applyFill="1" applyBorder="1" applyAlignment="1" applyProtection="1">
      <alignment horizontal="center" vertical="center"/>
      <protection locked="0" hidden="1"/>
    </xf>
    <xf numFmtId="0" fontId="32" fillId="11" borderId="134" xfId="0" applyFont="1" applyFill="1" applyBorder="1" applyAlignment="1" applyProtection="1">
      <alignment horizontal="center" vertical="center"/>
      <protection locked="0" hidden="1"/>
    </xf>
    <xf numFmtId="20" fontId="53" fillId="6" borderId="135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6" xfId="0" applyNumberFormat="1" applyFont="1" applyFill="1" applyBorder="1" applyAlignment="1" applyProtection="1">
      <alignment horizontal="center" vertical="center"/>
      <protection locked="0" hidden="1"/>
    </xf>
    <xf numFmtId="0" fontId="32" fillId="8" borderId="137" xfId="0" applyFont="1" applyFill="1" applyBorder="1" applyAlignment="1" applyProtection="1">
      <alignment horizontal="center" vertical="center"/>
      <protection locked="0" hidden="1"/>
    </xf>
    <xf numFmtId="0" fontId="32" fillId="9" borderId="137" xfId="0" applyFont="1" applyFill="1" applyBorder="1" applyAlignment="1" applyProtection="1">
      <alignment horizontal="center" vertical="center"/>
      <protection locked="0" hidden="1"/>
    </xf>
    <xf numFmtId="0" fontId="32" fillId="6" borderId="137" xfId="0" applyFont="1" applyFill="1" applyBorder="1" applyAlignment="1" applyProtection="1">
      <alignment horizontal="center" vertical="center"/>
      <protection locked="0" hidden="1"/>
    </xf>
    <xf numFmtId="0" fontId="32" fillId="10" borderId="137" xfId="0" applyFont="1" applyFill="1" applyBorder="1" applyAlignment="1" applyProtection="1">
      <alignment horizontal="center" vertical="center"/>
      <protection locked="0" hidden="1"/>
    </xf>
    <xf numFmtId="0" fontId="32" fillId="11" borderId="137" xfId="0" applyFont="1" applyFill="1" applyBorder="1" applyAlignment="1" applyProtection="1">
      <alignment horizontal="center" vertical="center"/>
      <protection locked="0" hidden="1"/>
    </xf>
    <xf numFmtId="20" fontId="61" fillId="5" borderId="0" xfId="0" applyNumberFormat="1" applyFont="1" applyFill="1" applyAlignment="1">
      <alignment horizontal="center" vertical="center" shrinkToFit="1"/>
    </xf>
    <xf numFmtId="20" fontId="53" fillId="6" borderId="138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9" xfId="0" applyNumberFormat="1" applyFont="1" applyFill="1" applyBorder="1" applyAlignment="1" applyProtection="1">
      <alignment horizontal="center" vertical="center"/>
      <protection locked="0" hidden="1"/>
    </xf>
    <xf numFmtId="0" fontId="53" fillId="6" borderId="135" xfId="0" applyNumberFormat="1" applyFont="1" applyFill="1" applyBorder="1" applyAlignment="1" applyProtection="1">
      <alignment horizontal="center" vertical="center"/>
      <protection locked="0" hidden="1"/>
    </xf>
    <xf numFmtId="0" fontId="53" fillId="6" borderId="136" xfId="0" applyNumberFormat="1" applyFont="1" applyFill="1" applyBorder="1" applyAlignment="1" applyProtection="1">
      <alignment horizontal="center" vertical="center"/>
      <protection locked="0" hidden="1"/>
    </xf>
    <xf numFmtId="0" fontId="53" fillId="6" borderId="132" xfId="0" applyNumberFormat="1" applyFont="1" applyFill="1" applyBorder="1" applyAlignment="1" applyProtection="1">
      <alignment horizontal="center" vertical="center"/>
      <protection locked="0" hidden="1"/>
    </xf>
    <xf numFmtId="0" fontId="53" fillId="6" borderId="133" xfId="0" applyNumberFormat="1" applyFont="1" applyFill="1" applyBorder="1" applyAlignment="1" applyProtection="1">
      <alignment horizontal="center" vertical="center"/>
      <protection locked="0" hidden="1"/>
    </xf>
    <xf numFmtId="0" fontId="5" fillId="5" borderId="0" xfId="0" applyFont="1" applyFill="1" applyAlignment="1" applyProtection="1">
      <alignment shrinkToFit="1"/>
      <protection hidden="1"/>
    </xf>
    <xf numFmtId="0" fontId="51" fillId="5" borderId="0" xfId="0" applyFont="1" applyFill="1" applyAlignment="1" applyProtection="1">
      <alignment shrinkToFit="1"/>
      <protection hidden="1"/>
    </xf>
    <xf numFmtId="0" fontId="0" fillId="6" borderId="140" xfId="0" applyFill="1" applyBorder="1" applyProtection="1">
      <protection hidden="1"/>
    </xf>
    <xf numFmtId="0" fontId="0" fillId="6" borderId="37" xfId="0" applyFill="1" applyBorder="1" applyProtection="1">
      <protection hidden="1"/>
    </xf>
    <xf numFmtId="0" fontId="0" fillId="6" borderId="65" xfId="0" applyFill="1" applyBorder="1" applyProtection="1">
      <protection hidden="1"/>
    </xf>
    <xf numFmtId="0" fontId="0" fillId="5" borderId="3" xfId="0" applyFill="1" applyBorder="1" applyProtection="1">
      <protection hidden="1"/>
    </xf>
    <xf numFmtId="0" fontId="59" fillId="6" borderId="33" xfId="0" applyFont="1" applyFill="1" applyBorder="1" applyAlignment="1" applyProtection="1">
      <alignment shrinkToFit="1"/>
      <protection hidden="1"/>
    </xf>
    <xf numFmtId="0" fontId="0" fillId="6" borderId="34" xfId="0" applyFill="1" applyBorder="1" applyAlignment="1" applyProtection="1">
      <alignment shrinkToFit="1"/>
      <protection hidden="1"/>
    </xf>
    <xf numFmtId="0" fontId="0" fillId="6" borderId="34" xfId="0" applyFill="1" applyBorder="1" applyProtection="1">
      <protection hidden="1"/>
    </xf>
    <xf numFmtId="0" fontId="59" fillId="6" borderId="36" xfId="0" applyFont="1" applyFill="1" applyBorder="1" applyAlignment="1" applyProtection="1">
      <alignment shrinkToFit="1"/>
      <protection hidden="1"/>
    </xf>
    <xf numFmtId="0" fontId="0" fillId="6" borderId="37" xfId="0" applyFill="1" applyBorder="1" applyAlignment="1" applyProtection="1">
      <alignment shrinkToFit="1"/>
      <protection hidden="1"/>
    </xf>
    <xf numFmtId="0" fontId="80" fillId="6" borderId="37" xfId="0" applyFont="1" applyFill="1" applyBorder="1" applyProtection="1">
      <protection hidden="1"/>
    </xf>
    <xf numFmtId="0" fontId="0" fillId="2" borderId="142" xfId="0" applyFill="1" applyBorder="1" applyProtection="1">
      <protection hidden="1"/>
    </xf>
    <xf numFmtId="0" fontId="0" fillId="2" borderId="143" xfId="0" applyFill="1" applyBorder="1" applyProtection="1">
      <protection hidden="1"/>
    </xf>
    <xf numFmtId="0" fontId="0" fillId="2" borderId="144" xfId="0" applyFill="1" applyBorder="1" applyProtection="1">
      <protection hidden="1"/>
    </xf>
    <xf numFmtId="0" fontId="0" fillId="2" borderId="145" xfId="0" applyFill="1" applyBorder="1" applyProtection="1">
      <protection hidden="1"/>
    </xf>
    <xf numFmtId="0" fontId="0" fillId="2" borderId="146" xfId="0" applyFill="1" applyBorder="1" applyProtection="1">
      <protection hidden="1"/>
    </xf>
    <xf numFmtId="0" fontId="7" fillId="2" borderId="0" xfId="0" applyFont="1" applyFill="1" applyAlignment="1" applyProtection="1">
      <protection hidden="1"/>
    </xf>
    <xf numFmtId="0" fontId="96" fillId="5" borderId="0" xfId="0" applyFont="1" applyFill="1"/>
    <xf numFmtId="0" fontId="0" fillId="2" borderId="0" xfId="0" applyFill="1" applyAlignment="1" applyProtection="1">
      <alignment wrapText="1"/>
      <protection hidden="1"/>
    </xf>
    <xf numFmtId="21" fontId="61" fillId="5" borderId="0" xfId="0" applyNumberFormat="1" applyFont="1" applyFill="1" applyAlignment="1">
      <alignment horizontal="center" vertical="center" shrinkToFit="1"/>
    </xf>
    <xf numFmtId="0" fontId="7" fillId="16" borderId="0" xfId="0" applyFont="1" applyFill="1" applyProtection="1">
      <protection hidden="1"/>
    </xf>
    <xf numFmtId="0" fontId="5" fillId="16" borderId="0" xfId="0" applyFont="1" applyFill="1" applyProtection="1">
      <protection hidden="1"/>
    </xf>
    <xf numFmtId="0" fontId="14" fillId="16" borderId="0" xfId="0" applyFont="1" applyFill="1" applyAlignment="1" applyProtection="1">
      <alignment horizontal="center"/>
      <protection hidden="1"/>
    </xf>
    <xf numFmtId="0" fontId="5" fillId="16" borderId="16" xfId="0" applyFont="1" applyFill="1" applyBorder="1" applyProtection="1">
      <protection hidden="1"/>
    </xf>
    <xf numFmtId="20" fontId="5" fillId="16" borderId="0" xfId="0" applyNumberFormat="1" applyFont="1" applyFill="1" applyProtection="1">
      <protection hidden="1"/>
    </xf>
    <xf numFmtId="0" fontId="5" fillId="16" borderId="17" xfId="0" applyFont="1" applyFill="1" applyBorder="1" applyProtection="1">
      <protection hidden="1"/>
    </xf>
    <xf numFmtId="0" fontId="5" fillId="16" borderId="19" xfId="0" applyFont="1" applyFill="1" applyBorder="1" applyProtection="1">
      <protection hidden="1"/>
    </xf>
    <xf numFmtId="0" fontId="5" fillId="16" borderId="20" xfId="0" applyFont="1" applyFill="1" applyBorder="1" applyProtection="1">
      <protection hidden="1"/>
    </xf>
    <xf numFmtId="0" fontId="16" fillId="16" borderId="20" xfId="0" applyFont="1" applyFill="1" applyBorder="1" applyProtection="1">
      <protection hidden="1"/>
    </xf>
    <xf numFmtId="0" fontId="7" fillId="16" borderId="20" xfId="0" applyFont="1" applyFill="1" applyBorder="1" applyProtection="1">
      <protection hidden="1"/>
    </xf>
    <xf numFmtId="0" fontId="5" fillId="16" borderId="21" xfId="0" applyFont="1" applyFill="1" applyBorder="1" applyProtection="1">
      <protection hidden="1"/>
    </xf>
    <xf numFmtId="166" fontId="5" fillId="16" borderId="0" xfId="0" applyNumberFormat="1" applyFont="1" applyFill="1" applyProtection="1">
      <protection hidden="1"/>
    </xf>
    <xf numFmtId="0" fontId="5" fillId="16" borderId="3" xfId="0" applyNumberFormat="1" applyFont="1" applyFill="1" applyBorder="1" applyAlignment="1" applyProtection="1">
      <alignment shrinkToFit="1"/>
      <protection hidden="1"/>
    </xf>
    <xf numFmtId="0" fontId="5" fillId="16" borderId="22" xfId="0" applyFont="1" applyFill="1" applyBorder="1" applyProtection="1">
      <protection hidden="1"/>
    </xf>
    <xf numFmtId="0" fontId="5" fillId="16" borderId="23" xfId="0" applyFont="1" applyFill="1" applyBorder="1" applyProtection="1">
      <protection hidden="1"/>
    </xf>
    <xf numFmtId="0" fontId="5" fillId="16" borderId="0" xfId="0" applyFont="1" applyFill="1" applyBorder="1" applyProtection="1">
      <protection hidden="1"/>
    </xf>
    <xf numFmtId="0" fontId="7" fillId="16" borderId="0" xfId="0" applyFont="1" applyFill="1" applyBorder="1" applyProtection="1">
      <protection hidden="1"/>
    </xf>
    <xf numFmtId="0" fontId="5" fillId="16" borderId="18" xfId="0" applyFont="1" applyFill="1" applyBorder="1" applyProtection="1">
      <protection hidden="1"/>
    </xf>
    <xf numFmtId="14" fontId="5" fillId="16" borderId="0" xfId="0" applyNumberFormat="1" applyFont="1" applyFill="1" applyProtection="1">
      <protection hidden="1"/>
    </xf>
    <xf numFmtId="168" fontId="7" fillId="16" borderId="0" xfId="0" applyNumberFormat="1" applyFont="1" applyFill="1" applyProtection="1">
      <protection hidden="1"/>
    </xf>
    <xf numFmtId="0" fontId="16" fillId="16" borderId="30" xfId="0" applyFont="1" applyFill="1" applyBorder="1" applyProtection="1">
      <protection hidden="1"/>
    </xf>
    <xf numFmtId="0" fontId="5" fillId="16" borderId="31" xfId="0" applyFont="1" applyFill="1" applyBorder="1" applyProtection="1">
      <protection hidden="1"/>
    </xf>
    <xf numFmtId="0" fontId="5" fillId="16" borderId="30" xfId="0" applyFont="1" applyFill="1" applyBorder="1" applyProtection="1">
      <protection hidden="1"/>
    </xf>
    <xf numFmtId="168" fontId="5" fillId="16" borderId="0" xfId="0" applyNumberFormat="1" applyFont="1" applyFill="1" applyProtection="1">
      <protection hidden="1"/>
    </xf>
    <xf numFmtId="0" fontId="16" fillId="16" borderId="28" xfId="0" applyFont="1" applyFill="1" applyBorder="1" applyProtection="1">
      <protection hidden="1"/>
    </xf>
    <xf numFmtId="0" fontId="5" fillId="16" borderId="27" xfId="0" applyFont="1" applyFill="1" applyBorder="1" applyProtection="1">
      <protection hidden="1"/>
    </xf>
    <xf numFmtId="0" fontId="16" fillId="16" borderId="31" xfId="0" applyFont="1" applyFill="1" applyBorder="1" applyProtection="1">
      <protection hidden="1"/>
    </xf>
    <xf numFmtId="0" fontId="16" fillId="16" borderId="0" xfId="0" applyFont="1" applyFill="1" applyBorder="1" applyProtection="1">
      <protection hidden="1"/>
    </xf>
    <xf numFmtId="169" fontId="5" fillId="16" borderId="0" xfId="1" applyNumberFormat="1" applyFont="1" applyFill="1" applyBorder="1" applyAlignment="1" applyProtection="1">
      <protection hidden="1"/>
    </xf>
    <xf numFmtId="0" fontId="16" fillId="16" borderId="0" xfId="0" applyFont="1" applyFill="1" applyBorder="1" applyAlignment="1" applyProtection="1">
      <alignment horizontal="right"/>
      <protection hidden="1"/>
    </xf>
    <xf numFmtId="20" fontId="5" fillId="16" borderId="0" xfId="0" applyNumberFormat="1" applyFont="1" applyFill="1" applyBorder="1" applyProtection="1">
      <protection hidden="1"/>
    </xf>
    <xf numFmtId="0" fontId="5" fillId="16" borderId="3" xfId="0" applyFont="1" applyFill="1" applyBorder="1" applyProtection="1">
      <protection hidden="1"/>
    </xf>
    <xf numFmtId="0" fontId="5" fillId="16" borderId="33" xfId="0" applyFont="1" applyFill="1" applyBorder="1" applyProtection="1">
      <protection hidden="1"/>
    </xf>
    <xf numFmtId="0" fontId="5" fillId="16" borderId="34" xfId="0" applyFont="1" applyFill="1" applyBorder="1" applyAlignment="1" applyProtection="1">
      <alignment horizontal="center"/>
      <protection hidden="1"/>
    </xf>
    <xf numFmtId="0" fontId="5" fillId="16" borderId="35" xfId="0" applyFont="1" applyFill="1" applyBorder="1" applyAlignment="1" applyProtection="1">
      <alignment horizontal="center"/>
      <protection hidden="1"/>
    </xf>
    <xf numFmtId="0" fontId="7" fillId="16" borderId="4" xfId="0" applyFont="1" applyFill="1" applyBorder="1" applyAlignment="1" applyProtection="1">
      <alignment horizontal="right"/>
      <protection hidden="1"/>
    </xf>
    <xf numFmtId="0" fontId="5" fillId="16" borderId="0" xfId="0" applyFont="1" applyFill="1" applyBorder="1" applyAlignment="1" applyProtection="1">
      <alignment horizontal="center"/>
      <protection hidden="1"/>
    </xf>
    <xf numFmtId="0" fontId="5" fillId="16" borderId="18" xfId="0" applyFont="1" applyFill="1" applyBorder="1" applyAlignment="1" applyProtection="1">
      <alignment horizontal="center"/>
      <protection hidden="1"/>
    </xf>
    <xf numFmtId="0" fontId="5" fillId="16" borderId="4" xfId="0" applyFont="1" applyFill="1" applyBorder="1" applyProtection="1">
      <protection hidden="1"/>
    </xf>
    <xf numFmtId="0" fontId="10" fillId="16" borderId="0" xfId="0" applyFont="1" applyFill="1" applyBorder="1" applyAlignment="1" applyProtection="1">
      <alignment horizontal="center"/>
      <protection hidden="1"/>
    </xf>
    <xf numFmtId="0" fontId="10" fillId="16" borderId="18" xfId="0" applyFont="1" applyFill="1" applyBorder="1" applyAlignment="1" applyProtection="1">
      <alignment horizontal="center"/>
      <protection hidden="1"/>
    </xf>
    <xf numFmtId="0" fontId="16" fillId="16" borderId="36" xfId="0" applyFont="1" applyFill="1" applyBorder="1" applyProtection="1">
      <protection hidden="1"/>
    </xf>
    <xf numFmtId="0" fontId="5" fillId="16" borderId="37" xfId="0" applyFont="1" applyFill="1" applyBorder="1" applyProtection="1">
      <protection hidden="1"/>
    </xf>
    <xf numFmtId="0" fontId="5" fillId="16" borderId="38" xfId="0" applyFont="1" applyFill="1" applyBorder="1" applyProtection="1">
      <protection hidden="1"/>
    </xf>
    <xf numFmtId="170" fontId="5" fillId="16" borderId="0" xfId="0" applyNumberFormat="1" applyFont="1" applyFill="1" applyProtection="1">
      <protection hidden="1"/>
    </xf>
    <xf numFmtId="0" fontId="5" fillId="16" borderId="39" xfId="0" applyFont="1" applyFill="1" applyBorder="1" applyProtection="1">
      <protection hidden="1"/>
    </xf>
    <xf numFmtId="0" fontId="5" fillId="16" borderId="40" xfId="0" applyFont="1" applyFill="1" applyBorder="1" applyProtection="1">
      <protection hidden="1"/>
    </xf>
    <xf numFmtId="0" fontId="5" fillId="16" borderId="41" xfId="0" applyFont="1" applyFill="1" applyBorder="1" applyProtection="1">
      <protection hidden="1"/>
    </xf>
    <xf numFmtId="21" fontId="5" fillId="16" borderId="0" xfId="0" applyNumberFormat="1" applyFont="1" applyFill="1" applyProtection="1">
      <protection hidden="1"/>
    </xf>
    <xf numFmtId="0" fontId="5" fillId="16" borderId="0" xfId="0" applyFont="1" applyFill="1" applyAlignment="1" applyProtection="1">
      <alignment wrapText="1"/>
      <protection hidden="1"/>
    </xf>
    <xf numFmtId="0" fontId="0" fillId="16" borderId="0" xfId="0" applyFont="1" applyFill="1" applyAlignment="1" applyProtection="1">
      <protection hidden="1"/>
    </xf>
    <xf numFmtId="0" fontId="16" fillId="16" borderId="0" xfId="0" applyFont="1" applyFill="1" applyProtection="1">
      <protection hidden="1"/>
    </xf>
    <xf numFmtId="0" fontId="5" fillId="16" borderId="0" xfId="0" applyFont="1" applyFill="1" applyAlignment="1" applyProtection="1">
      <protection hidden="1"/>
    </xf>
    <xf numFmtId="0" fontId="5" fillId="16" borderId="3" xfId="0" applyFont="1" applyFill="1" applyBorder="1" applyAlignment="1" applyProtection="1">
      <alignment horizontal="center"/>
      <protection hidden="1"/>
    </xf>
    <xf numFmtId="168" fontId="5" fillId="16" borderId="0" xfId="0" applyNumberFormat="1" applyFont="1" applyFill="1" applyAlignment="1" applyProtection="1">
      <protection hidden="1"/>
    </xf>
    <xf numFmtId="167" fontId="18" fillId="16" borderId="3" xfId="0" applyNumberFormat="1" applyFont="1" applyFill="1" applyBorder="1" applyAlignment="1" applyProtection="1">
      <alignment horizontal="center"/>
      <protection hidden="1"/>
    </xf>
    <xf numFmtId="0" fontId="16" fillId="16" borderId="0" xfId="0" applyFont="1" applyFill="1" applyAlignment="1" applyProtection="1">
      <alignment horizontal="left"/>
      <protection hidden="1"/>
    </xf>
    <xf numFmtId="0" fontId="5" fillId="16" borderId="34" xfId="0" applyFont="1" applyFill="1" applyBorder="1" applyProtection="1">
      <protection hidden="1"/>
    </xf>
    <xf numFmtId="0" fontId="5" fillId="16" borderId="43" xfId="0" applyFont="1" applyFill="1" applyBorder="1" applyProtection="1">
      <protection hidden="1"/>
    </xf>
    <xf numFmtId="0" fontId="5" fillId="16" borderId="0" xfId="0" applyNumberFormat="1" applyFont="1" applyFill="1" applyAlignment="1" applyProtection="1">
      <protection hidden="1"/>
    </xf>
    <xf numFmtId="0" fontId="5" fillId="16" borderId="42" xfId="0" applyFont="1" applyFill="1" applyBorder="1" applyProtection="1">
      <protection hidden="1"/>
    </xf>
    <xf numFmtId="0" fontId="5" fillId="16" borderId="44" xfId="0" applyFont="1" applyFill="1" applyBorder="1" applyProtection="1">
      <protection hidden="1"/>
    </xf>
    <xf numFmtId="0" fontId="10" fillId="16" borderId="45" xfId="0" applyFont="1" applyFill="1" applyBorder="1" applyAlignment="1" applyProtection="1">
      <alignment horizontal="center"/>
      <protection hidden="1"/>
    </xf>
    <xf numFmtId="0" fontId="10" fillId="16" borderId="46" xfId="0" applyFont="1" applyFill="1" applyBorder="1" applyAlignment="1" applyProtection="1">
      <alignment horizontal="center"/>
      <protection hidden="1"/>
    </xf>
    <xf numFmtId="0" fontId="10" fillId="16" borderId="47" xfId="0" applyFont="1" applyFill="1" applyBorder="1" applyAlignment="1" applyProtection="1">
      <alignment horizontal="center"/>
      <protection hidden="1"/>
    </xf>
    <xf numFmtId="168" fontId="21" fillId="16" borderId="50" xfId="0" applyNumberFormat="1" applyFont="1" applyFill="1" applyBorder="1" applyAlignment="1" applyProtection="1">
      <alignment horizontal="left"/>
      <protection hidden="1"/>
    </xf>
    <xf numFmtId="0" fontId="10" fillId="16" borderId="50" xfId="0" applyFont="1" applyFill="1" applyBorder="1" applyAlignment="1" applyProtection="1">
      <alignment horizontal="center" wrapText="1"/>
      <protection hidden="1"/>
    </xf>
    <xf numFmtId="168" fontId="10" fillId="16" borderId="50" xfId="0" applyNumberFormat="1" applyFont="1" applyFill="1" applyBorder="1" applyAlignment="1" applyProtection="1">
      <alignment horizontal="center"/>
      <protection hidden="1"/>
    </xf>
    <xf numFmtId="0" fontId="10" fillId="16" borderId="50" xfId="0" applyFont="1" applyFill="1" applyBorder="1" applyAlignment="1" applyProtection="1">
      <alignment horizontal="center"/>
      <protection hidden="1"/>
    </xf>
    <xf numFmtId="0" fontId="10" fillId="16" borderId="50" xfId="0" applyFont="1" applyFill="1" applyBorder="1" applyAlignment="1" applyProtection="1">
      <protection hidden="1"/>
    </xf>
    <xf numFmtId="0" fontId="10" fillId="16" borderId="50" xfId="0" applyFont="1" applyFill="1" applyBorder="1" applyProtection="1">
      <protection hidden="1"/>
    </xf>
    <xf numFmtId="0" fontId="10" fillId="16" borderId="51" xfId="0" applyFont="1" applyFill="1" applyBorder="1" applyProtection="1">
      <protection hidden="1"/>
    </xf>
    <xf numFmtId="0" fontId="5" fillId="16" borderId="50" xfId="0" applyFont="1" applyFill="1" applyBorder="1" applyAlignment="1" applyProtection="1">
      <protection hidden="1"/>
    </xf>
    <xf numFmtId="0" fontId="16" fillId="16" borderId="50" xfId="0" applyFont="1" applyFill="1" applyBorder="1" applyAlignment="1" applyProtection="1">
      <protection hidden="1"/>
    </xf>
    <xf numFmtId="0" fontId="5" fillId="16" borderId="50" xfId="0" applyFont="1" applyFill="1" applyBorder="1" applyProtection="1">
      <protection hidden="1"/>
    </xf>
    <xf numFmtId="0" fontId="5" fillId="16" borderId="53" xfId="0" applyFont="1" applyFill="1" applyBorder="1" applyProtection="1">
      <protection hidden="1"/>
    </xf>
    <xf numFmtId="0" fontId="5" fillId="16" borderId="51" xfId="0" applyFont="1" applyFill="1" applyBorder="1" applyProtection="1">
      <protection hidden="1"/>
    </xf>
    <xf numFmtId="0" fontId="5" fillId="16" borderId="54" xfId="0" applyFont="1" applyFill="1" applyBorder="1" applyProtection="1">
      <protection hidden="1"/>
    </xf>
    <xf numFmtId="0" fontId="16" fillId="16" borderId="50" xfId="0" applyFont="1" applyFill="1" applyBorder="1" applyProtection="1">
      <protection hidden="1"/>
    </xf>
    <xf numFmtId="0" fontId="16" fillId="16" borderId="50" xfId="0" applyFont="1" applyFill="1" applyBorder="1" applyAlignment="1" applyProtection="1">
      <alignment horizontal="left"/>
      <protection hidden="1"/>
    </xf>
    <xf numFmtId="0" fontId="22" fillId="16" borderId="50" xfId="0" applyFont="1" applyFill="1" applyBorder="1" applyAlignment="1" applyProtection="1">
      <alignment vertical="center" wrapText="1"/>
      <protection hidden="1"/>
    </xf>
    <xf numFmtId="21" fontId="7" fillId="16" borderId="56" xfId="0" applyNumberFormat="1" applyFont="1" applyFill="1" applyBorder="1" applyProtection="1">
      <protection hidden="1"/>
    </xf>
    <xf numFmtId="21" fontId="7" fillId="16" borderId="50" xfId="0" applyNumberFormat="1" applyFont="1" applyFill="1" applyBorder="1" applyProtection="1">
      <protection hidden="1"/>
    </xf>
    <xf numFmtId="21" fontId="7" fillId="16" borderId="57" xfId="0" applyNumberFormat="1" applyFont="1" applyFill="1" applyBorder="1" applyProtection="1">
      <protection hidden="1"/>
    </xf>
    <xf numFmtId="0" fontId="10" fillId="16" borderId="0" xfId="0" applyFont="1" applyFill="1" applyBorder="1" applyAlignment="1" applyProtection="1">
      <alignment horizontal="right"/>
      <protection hidden="1"/>
    </xf>
    <xf numFmtId="0" fontId="5" fillId="16" borderId="32" xfId="0" applyFont="1" applyFill="1" applyBorder="1" applyAlignment="1" applyProtection="1">
      <alignment horizontal="center"/>
      <protection hidden="1"/>
    </xf>
    <xf numFmtId="0" fontId="5" fillId="16" borderId="58" xfId="0" applyFont="1" applyFill="1" applyBorder="1" applyProtection="1">
      <protection hidden="1"/>
    </xf>
    <xf numFmtId="0" fontId="14" fillId="16" borderId="59" xfId="0" applyFont="1" applyFill="1" applyBorder="1" applyAlignment="1" applyProtection="1">
      <alignment horizontal="center"/>
      <protection hidden="1"/>
    </xf>
    <xf numFmtId="0" fontId="16" fillId="16" borderId="59" xfId="0" applyFont="1" applyFill="1" applyBorder="1" applyProtection="1">
      <protection hidden="1"/>
    </xf>
    <xf numFmtId="0" fontId="5" fillId="16" borderId="59" xfId="0" applyFont="1" applyFill="1" applyBorder="1" applyProtection="1">
      <protection hidden="1"/>
    </xf>
    <xf numFmtId="0" fontId="5" fillId="16" borderId="60" xfId="0" applyFont="1" applyFill="1" applyBorder="1" applyProtection="1">
      <protection hidden="1"/>
    </xf>
    <xf numFmtId="0" fontId="5" fillId="16" borderId="32" xfId="0" applyFont="1" applyFill="1" applyBorder="1" applyProtection="1">
      <protection hidden="1"/>
    </xf>
    <xf numFmtId="0" fontId="16" fillId="16" borderId="0" xfId="0" applyFont="1" applyFill="1" applyBorder="1" applyAlignment="1" applyProtection="1">
      <alignment horizontal="left"/>
      <protection hidden="1"/>
    </xf>
    <xf numFmtId="0" fontId="22" fillId="16" borderId="0" xfId="0" applyFont="1" applyFill="1" applyBorder="1" applyAlignment="1" applyProtection="1">
      <alignment vertical="center" wrapText="1"/>
      <protection hidden="1"/>
    </xf>
    <xf numFmtId="21" fontId="7" fillId="16" borderId="61" xfId="0" applyNumberFormat="1" applyFont="1" applyFill="1" applyBorder="1" applyProtection="1">
      <protection hidden="1"/>
    </xf>
    <xf numFmtId="21" fontId="7" fillId="16" borderId="0" xfId="0" applyNumberFormat="1" applyFont="1" applyFill="1" applyBorder="1" applyProtection="1">
      <protection hidden="1"/>
    </xf>
    <xf numFmtId="21" fontId="7" fillId="16" borderId="62" xfId="0" applyNumberFormat="1" applyFont="1" applyFill="1" applyBorder="1" applyProtection="1">
      <protection hidden="1"/>
    </xf>
    <xf numFmtId="0" fontId="5" fillId="16" borderId="63" xfId="0" applyFont="1" applyFill="1" applyBorder="1" applyAlignment="1" applyProtection="1">
      <protection hidden="1"/>
    </xf>
    <xf numFmtId="0" fontId="14" fillId="16" borderId="63" xfId="0" applyFont="1" applyFill="1" applyBorder="1" applyAlignment="1" applyProtection="1">
      <alignment horizontal="center"/>
      <protection hidden="1"/>
    </xf>
    <xf numFmtId="0" fontId="22" fillId="16" borderId="0" xfId="0" applyFont="1" applyFill="1" applyBorder="1" applyAlignment="1" applyProtection="1">
      <protection hidden="1"/>
    </xf>
    <xf numFmtId="0" fontId="16" fillId="16" borderId="64" xfId="0" applyFont="1" applyFill="1" applyBorder="1" applyProtection="1">
      <protection hidden="1"/>
    </xf>
    <xf numFmtId="0" fontId="5" fillId="16" borderId="64" xfId="0" applyFont="1" applyFill="1" applyBorder="1" applyProtection="1">
      <protection hidden="1"/>
    </xf>
    <xf numFmtId="0" fontId="7" fillId="16" borderId="10" xfId="0" applyFont="1" applyFill="1" applyBorder="1" applyProtection="1">
      <protection hidden="1"/>
    </xf>
    <xf numFmtId="0" fontId="5" fillId="16" borderId="10" xfId="0" applyFont="1" applyFill="1" applyBorder="1" applyProtection="1">
      <protection hidden="1"/>
    </xf>
    <xf numFmtId="0" fontId="5" fillId="16" borderId="36" xfId="0" applyFont="1" applyFill="1" applyBorder="1" applyProtection="1">
      <protection hidden="1"/>
    </xf>
    <xf numFmtId="0" fontId="24" fillId="16" borderId="65" xfId="0" applyFont="1" applyFill="1" applyBorder="1" applyProtection="1">
      <protection hidden="1"/>
    </xf>
    <xf numFmtId="0" fontId="25" fillId="16" borderId="0" xfId="0" applyFont="1" applyFill="1" applyBorder="1" applyAlignment="1" applyProtection="1">
      <alignment horizontal="left"/>
      <protection hidden="1"/>
    </xf>
    <xf numFmtId="0" fontId="10" fillId="16" borderId="37" xfId="0" applyFont="1" applyFill="1" applyBorder="1" applyAlignment="1" applyProtection="1">
      <alignment horizontal="right"/>
      <protection hidden="1"/>
    </xf>
    <xf numFmtId="0" fontId="5" fillId="16" borderId="37" xfId="0" applyFont="1" applyFill="1" applyBorder="1" applyAlignment="1" applyProtection="1">
      <alignment horizontal="center"/>
      <protection hidden="1"/>
    </xf>
    <xf numFmtId="0" fontId="5" fillId="16" borderId="65" xfId="0" applyFont="1" applyFill="1" applyBorder="1" applyAlignment="1" applyProtection="1">
      <alignment horizontal="center"/>
      <protection hidden="1"/>
    </xf>
    <xf numFmtId="0" fontId="5" fillId="16" borderId="65" xfId="0" applyFont="1" applyFill="1" applyBorder="1" applyProtection="1">
      <protection hidden="1"/>
    </xf>
    <xf numFmtId="0" fontId="16" fillId="16" borderId="33" xfId="0" applyFont="1" applyFill="1" applyBorder="1" applyAlignment="1" applyProtection="1">
      <alignment wrapText="1"/>
      <protection hidden="1"/>
    </xf>
    <xf numFmtId="0" fontId="16" fillId="16" borderId="43" xfId="0" applyFont="1" applyFill="1" applyBorder="1" applyAlignment="1" applyProtection="1">
      <alignment wrapText="1"/>
      <protection hidden="1"/>
    </xf>
    <xf numFmtId="0" fontId="14" fillId="16" borderId="0" xfId="0" applyFont="1" applyFill="1" applyBorder="1" applyAlignment="1" applyProtection="1">
      <alignment horizontal="center"/>
      <protection hidden="1"/>
    </xf>
    <xf numFmtId="0" fontId="16" fillId="16" borderId="36" xfId="0" applyFont="1" applyFill="1" applyBorder="1" applyAlignment="1" applyProtection="1">
      <alignment wrapText="1"/>
      <protection hidden="1"/>
    </xf>
    <xf numFmtId="0" fontId="16" fillId="16" borderId="65" xfId="0" applyFont="1" applyFill="1" applyBorder="1" applyAlignment="1" applyProtection="1">
      <alignment wrapText="1"/>
      <protection hidden="1"/>
    </xf>
    <xf numFmtId="20" fontId="7" fillId="16" borderId="3" xfId="0" applyNumberFormat="1" applyFont="1" applyFill="1" applyBorder="1" applyProtection="1">
      <protection hidden="1"/>
    </xf>
    <xf numFmtId="20" fontId="7" fillId="16" borderId="11" xfId="0" applyNumberFormat="1" applyFont="1" applyFill="1" applyBorder="1" applyProtection="1">
      <protection hidden="1"/>
    </xf>
    <xf numFmtId="21" fontId="7" fillId="16" borderId="66" xfId="0" applyNumberFormat="1" applyFont="1" applyFill="1" applyBorder="1" applyProtection="1">
      <protection hidden="1"/>
    </xf>
    <xf numFmtId="21" fontId="7" fillId="16" borderId="42" xfId="0" applyNumberFormat="1" applyFont="1" applyFill="1" applyBorder="1" applyProtection="1">
      <protection hidden="1"/>
    </xf>
    <xf numFmtId="21" fontId="7" fillId="16" borderId="67" xfId="0" applyNumberFormat="1" applyFont="1" applyFill="1" applyBorder="1" applyProtection="1">
      <protection hidden="1"/>
    </xf>
    <xf numFmtId="21" fontId="7" fillId="16" borderId="0" xfId="0" applyNumberFormat="1" applyFont="1" applyFill="1" applyProtection="1">
      <protection hidden="1"/>
    </xf>
    <xf numFmtId="172" fontId="26" fillId="16" borderId="3" xfId="0" applyNumberFormat="1" applyFont="1" applyFill="1" applyBorder="1" applyAlignment="1" applyProtection="1">
      <alignment horizontal="center"/>
      <protection hidden="1"/>
    </xf>
    <xf numFmtId="172" fontId="7" fillId="16" borderId="0" xfId="0" applyNumberFormat="1" applyFont="1" applyFill="1" applyProtection="1">
      <protection hidden="1"/>
    </xf>
    <xf numFmtId="0" fontId="5" fillId="16" borderId="22" xfId="0" applyFont="1" applyFill="1" applyBorder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right"/>
      <protection hidden="1"/>
    </xf>
    <xf numFmtId="0" fontId="5" fillId="16" borderId="34" xfId="0" applyFont="1" applyFill="1" applyBorder="1" applyAlignment="1" applyProtection="1">
      <protection hidden="1"/>
    </xf>
    <xf numFmtId="0" fontId="16" fillId="16" borderId="34" xfId="0" applyFont="1" applyFill="1" applyBorder="1" applyProtection="1">
      <protection hidden="1"/>
    </xf>
    <xf numFmtId="0" fontId="27" fillId="16" borderId="0" xfId="0" applyFont="1" applyFill="1" applyProtection="1">
      <protection hidden="1"/>
    </xf>
    <xf numFmtId="0" fontId="27" fillId="16" borderId="0" xfId="0" applyFont="1" applyFill="1" applyBorder="1" applyProtection="1">
      <protection hidden="1"/>
    </xf>
    <xf numFmtId="0" fontId="16" fillId="16" borderId="69" xfId="0" applyFont="1" applyFill="1" applyBorder="1" applyProtection="1">
      <protection hidden="1"/>
    </xf>
    <xf numFmtId="0" fontId="5" fillId="16" borderId="69" xfId="0" applyFont="1" applyFill="1" applyBorder="1" applyProtection="1">
      <protection hidden="1"/>
    </xf>
    <xf numFmtId="0" fontId="5" fillId="16" borderId="70" xfId="0" applyFont="1" applyFill="1" applyBorder="1" applyProtection="1">
      <protection hidden="1"/>
    </xf>
    <xf numFmtId="0" fontId="5" fillId="16" borderId="72" xfId="0" applyFont="1" applyFill="1" applyBorder="1" applyProtection="1">
      <protection hidden="1"/>
    </xf>
    <xf numFmtId="0" fontId="16" fillId="16" borderId="74" xfId="0" applyFont="1" applyFill="1" applyBorder="1" applyProtection="1">
      <protection hidden="1"/>
    </xf>
    <xf numFmtId="0" fontId="5" fillId="16" borderId="74" xfId="0" applyFont="1" applyFill="1" applyBorder="1" applyProtection="1">
      <protection hidden="1"/>
    </xf>
    <xf numFmtId="0" fontId="5" fillId="16" borderId="75" xfId="0" applyFont="1" applyFill="1" applyBorder="1" applyProtection="1">
      <protection hidden="1"/>
    </xf>
    <xf numFmtId="0" fontId="10" fillId="16" borderId="0" xfId="0" applyFont="1" applyFill="1" applyProtection="1">
      <protection hidden="1"/>
    </xf>
    <xf numFmtId="172" fontId="10" fillId="16" borderId="0" xfId="0" applyNumberFormat="1" applyFont="1" applyFill="1" applyAlignment="1" applyProtection="1">
      <alignment textRotation="90"/>
      <protection hidden="1"/>
    </xf>
    <xf numFmtId="172" fontId="5" fillId="16" borderId="0" xfId="0" applyNumberFormat="1" applyFont="1" applyFill="1" applyAlignment="1" applyProtection="1">
      <alignment textRotation="90"/>
      <protection hidden="1"/>
    </xf>
    <xf numFmtId="172" fontId="5" fillId="16" borderId="0" xfId="0" applyNumberFormat="1" applyFont="1" applyFill="1" applyAlignment="1" applyProtection="1">
      <alignment horizontal="center" textRotation="90"/>
      <protection hidden="1"/>
    </xf>
    <xf numFmtId="0" fontId="5" fillId="16" borderId="0" xfId="0" applyFont="1" applyFill="1" applyAlignment="1" applyProtection="1">
      <alignment horizontal="center"/>
      <protection hidden="1"/>
    </xf>
    <xf numFmtId="172" fontId="7" fillId="16" borderId="0" xfId="0" applyNumberFormat="1" applyFont="1" applyFill="1" applyAlignment="1" applyProtection="1">
      <alignment textRotation="90"/>
      <protection hidden="1"/>
    </xf>
    <xf numFmtId="0" fontId="10" fillId="16" borderId="156" xfId="0" applyFont="1" applyFill="1" applyBorder="1" applyAlignment="1" applyProtection="1">
      <alignment horizontal="center"/>
      <protection hidden="1"/>
    </xf>
    <xf numFmtId="0" fontId="10" fillId="16" borderId="157" xfId="0" applyFont="1" applyFill="1" applyBorder="1" applyAlignment="1" applyProtection="1">
      <alignment horizontal="center"/>
      <protection hidden="1"/>
    </xf>
    <xf numFmtId="165" fontId="7" fillId="16" borderId="0" xfId="0" applyNumberFormat="1" applyFont="1" applyFill="1" applyProtection="1">
      <protection hidden="1"/>
    </xf>
    <xf numFmtId="20" fontId="7" fillId="16" borderId="0" xfId="0" applyNumberFormat="1" applyFont="1" applyFill="1" applyProtection="1">
      <protection hidden="1"/>
    </xf>
    <xf numFmtId="165" fontId="5" fillId="16" borderId="0" xfId="0" applyNumberFormat="1" applyFont="1" applyFill="1" applyProtection="1">
      <protection hidden="1"/>
    </xf>
    <xf numFmtId="0" fontId="28" fillId="16" borderId="0" xfId="0" applyFont="1" applyFill="1" applyAlignment="1" applyProtection="1">
      <alignment horizontal="center"/>
      <protection hidden="1"/>
    </xf>
    <xf numFmtId="0" fontId="5" fillId="16" borderId="76" xfId="0" applyFont="1" applyFill="1" applyBorder="1" applyAlignment="1" applyProtection="1">
      <alignment horizontal="center"/>
      <protection hidden="1"/>
    </xf>
    <xf numFmtId="0" fontId="5" fillId="16" borderId="77" xfId="0" applyFont="1" applyFill="1" applyBorder="1" applyAlignment="1" applyProtection="1">
      <alignment horizontal="center"/>
      <protection hidden="1"/>
    </xf>
    <xf numFmtId="0" fontId="5" fillId="16" borderId="78" xfId="0" applyFont="1" applyFill="1" applyBorder="1" applyAlignment="1" applyProtection="1">
      <alignment horizontal="center"/>
      <protection hidden="1"/>
    </xf>
    <xf numFmtId="0" fontId="7" fillId="16" borderId="76" xfId="0" applyNumberFormat="1" applyFont="1" applyFill="1" applyBorder="1" applyAlignment="1" applyProtection="1">
      <alignment horizontal="center"/>
      <protection hidden="1"/>
    </xf>
    <xf numFmtId="0" fontId="7" fillId="16" borderId="77" xfId="0" applyNumberFormat="1" applyFont="1" applyFill="1" applyBorder="1" applyAlignment="1" applyProtection="1">
      <alignment horizontal="center"/>
      <protection hidden="1"/>
    </xf>
    <xf numFmtId="0" fontId="7" fillId="16" borderId="78" xfId="0" applyNumberFormat="1" applyFont="1" applyFill="1" applyBorder="1" applyAlignment="1" applyProtection="1">
      <alignment horizontal="center"/>
      <protection hidden="1"/>
    </xf>
    <xf numFmtId="0" fontId="10" fillId="16" borderId="158" xfId="0" applyFont="1" applyFill="1" applyBorder="1" applyAlignment="1" applyProtection="1">
      <alignment horizontal="center"/>
      <protection hidden="1"/>
    </xf>
    <xf numFmtId="0" fontId="10" fillId="16" borderId="159" xfId="0" applyFont="1" applyFill="1" applyBorder="1" applyAlignment="1" applyProtection="1">
      <alignment horizontal="center"/>
      <protection hidden="1"/>
    </xf>
    <xf numFmtId="0" fontId="5" fillId="16" borderId="79" xfId="0" applyFont="1" applyFill="1" applyBorder="1" applyAlignment="1" applyProtection="1">
      <alignment horizontal="center"/>
      <protection hidden="1"/>
    </xf>
    <xf numFmtId="0" fontId="5" fillId="16" borderId="80" xfId="0" applyFont="1" applyFill="1" applyBorder="1" applyAlignment="1" applyProtection="1">
      <alignment horizontal="center"/>
      <protection hidden="1"/>
    </xf>
    <xf numFmtId="0" fontId="7" fillId="16" borderId="79" xfId="0" applyNumberFormat="1" applyFont="1" applyFill="1" applyBorder="1" applyAlignment="1" applyProtection="1">
      <alignment horizontal="center"/>
      <protection hidden="1"/>
    </xf>
    <xf numFmtId="0" fontId="7" fillId="16" borderId="0" xfId="0" applyNumberFormat="1" applyFont="1" applyFill="1" applyBorder="1" applyAlignment="1" applyProtection="1">
      <alignment horizontal="center"/>
      <protection hidden="1"/>
    </xf>
    <xf numFmtId="0" fontId="7" fillId="16" borderId="80" xfId="0" applyNumberFormat="1" applyFont="1" applyFill="1" applyBorder="1" applyAlignment="1" applyProtection="1">
      <alignment horizontal="center"/>
      <protection hidden="1"/>
    </xf>
    <xf numFmtId="165" fontId="5" fillId="16" borderId="0" xfId="0" applyNumberFormat="1" applyFont="1" applyFill="1" applyAlignment="1" applyProtection="1">
      <protection hidden="1"/>
    </xf>
    <xf numFmtId="20" fontId="5" fillId="16" borderId="0" xfId="0" applyNumberFormat="1" applyFont="1" applyFill="1" applyAlignment="1" applyProtection="1">
      <protection hidden="1"/>
    </xf>
    <xf numFmtId="0" fontId="5" fillId="16" borderId="81" xfId="0" applyFont="1" applyFill="1" applyBorder="1" applyAlignment="1" applyProtection="1">
      <alignment horizontal="center"/>
      <protection hidden="1"/>
    </xf>
    <xf numFmtId="0" fontId="5" fillId="16" borderId="24" xfId="0" applyFont="1" applyFill="1" applyBorder="1" applyAlignment="1" applyProtection="1">
      <alignment horizontal="center"/>
      <protection hidden="1"/>
    </xf>
    <xf numFmtId="0" fontId="5" fillId="16" borderId="82" xfId="0" applyFont="1" applyFill="1" applyBorder="1" applyAlignment="1" applyProtection="1">
      <alignment horizontal="center"/>
      <protection hidden="1"/>
    </xf>
    <xf numFmtId="0" fontId="7" fillId="16" borderId="81" xfId="0" applyNumberFormat="1" applyFont="1" applyFill="1" applyBorder="1" applyAlignment="1" applyProtection="1">
      <alignment horizontal="center"/>
      <protection hidden="1"/>
    </xf>
    <xf numFmtId="0" fontId="7" fillId="16" borderId="24" xfId="0" applyNumberFormat="1" applyFont="1" applyFill="1" applyBorder="1" applyAlignment="1" applyProtection="1">
      <alignment horizontal="center"/>
      <protection hidden="1"/>
    </xf>
    <xf numFmtId="0" fontId="7" fillId="16" borderId="82" xfId="0" applyNumberFormat="1" applyFont="1" applyFill="1" applyBorder="1" applyAlignment="1" applyProtection="1">
      <alignment horizontal="center"/>
      <protection hidden="1"/>
    </xf>
    <xf numFmtId="20" fontId="14" fillId="16" borderId="0" xfId="0" applyNumberFormat="1" applyFont="1" applyFill="1" applyAlignment="1" applyProtection="1">
      <alignment horizontal="center"/>
      <protection hidden="1"/>
    </xf>
    <xf numFmtId="0" fontId="11" fillId="16" borderId="0" xfId="0" applyNumberFormat="1" applyFont="1" applyFill="1" applyProtection="1">
      <protection hidden="1"/>
    </xf>
    <xf numFmtId="0" fontId="30" fillId="16" borderId="0" xfId="0" applyFont="1" applyFill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center" vertical="center"/>
      <protection hidden="1"/>
    </xf>
    <xf numFmtId="165" fontId="5" fillId="16" borderId="4" xfId="0" applyNumberFormat="1" applyFont="1" applyFill="1" applyBorder="1" applyAlignment="1" applyProtection="1">
      <alignment horizontal="center"/>
      <protection hidden="1"/>
    </xf>
    <xf numFmtId="0" fontId="0" fillId="16" borderId="0" xfId="0" applyFont="1" applyFill="1" applyProtection="1">
      <protection hidden="1"/>
    </xf>
    <xf numFmtId="1" fontId="7" fillId="16" borderId="0" xfId="0" applyNumberFormat="1" applyFont="1" applyFill="1" applyAlignment="1" applyProtection="1">
      <alignment horizontal="left"/>
      <protection hidden="1"/>
    </xf>
    <xf numFmtId="0" fontId="10" fillId="16" borderId="0" xfId="0" applyFont="1" applyFill="1" applyAlignment="1" applyProtection="1">
      <alignment horizontal="center"/>
      <protection hidden="1"/>
    </xf>
    <xf numFmtId="0" fontId="32" fillId="16" borderId="0" xfId="0" applyFont="1" applyFill="1" applyAlignment="1" applyProtection="1">
      <protection hidden="1"/>
    </xf>
    <xf numFmtId="0" fontId="95" fillId="16" borderId="0" xfId="0" applyFont="1" applyFill="1" applyProtection="1">
      <protection hidden="1"/>
    </xf>
    <xf numFmtId="0" fontId="95" fillId="16" borderId="0" xfId="0" applyFont="1" applyFill="1" applyAlignment="1" applyProtection="1">
      <alignment horizontal="right"/>
      <protection hidden="1"/>
    </xf>
    <xf numFmtId="0" fontId="95" fillId="16" borderId="0" xfId="0" applyFont="1" applyFill="1" applyAlignment="1" applyProtection="1">
      <alignment horizontal="center"/>
      <protection hidden="1"/>
    </xf>
    <xf numFmtId="9" fontId="5" fillId="16" borderId="0" xfId="1" applyFont="1" applyFill="1" applyBorder="1" applyAlignment="1" applyProtection="1">
      <protection hidden="1"/>
    </xf>
    <xf numFmtId="9" fontId="1" fillId="2" borderId="3" xfId="1" applyFont="1" applyFill="1" applyBorder="1" applyAlignment="1" applyProtection="1">
      <alignment horizontal="center"/>
      <protection hidden="1"/>
    </xf>
    <xf numFmtId="9" fontId="13" fillId="2" borderId="4" xfId="1" applyFont="1" applyFill="1" applyBorder="1" applyAlignment="1" applyProtection="1">
      <alignment horizontal="left"/>
      <protection hidden="1"/>
    </xf>
    <xf numFmtId="9" fontId="1" fillId="2" borderId="0" xfId="1" applyFont="1" applyFill="1" applyBorder="1" applyAlignment="1" applyProtection="1">
      <alignment horizontal="center"/>
      <protection hidden="1"/>
    </xf>
    <xf numFmtId="0" fontId="0" fillId="2" borderId="7" xfId="0" applyFont="1" applyFill="1" applyBorder="1" applyAlignment="1" applyProtection="1">
      <alignment horizontal="center" vertical="center" wrapText="1"/>
      <protection hidden="1"/>
    </xf>
    <xf numFmtId="9" fontId="1" fillId="2" borderId="11" xfId="1" applyFont="1" applyFill="1" applyBorder="1" applyAlignment="1" applyProtection="1">
      <alignment horizontal="center"/>
      <protection hidden="1"/>
    </xf>
    <xf numFmtId="9" fontId="13" fillId="2" borderId="11" xfId="1" applyFon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shrinkToFit="1"/>
      <protection hidden="1"/>
    </xf>
    <xf numFmtId="0" fontId="0" fillId="2" borderId="0" xfId="0" applyFill="1" applyBorder="1" applyAlignment="1" applyProtection="1">
      <alignment horizontal="left" shrinkToFit="1"/>
      <protection hidden="1"/>
    </xf>
    <xf numFmtId="0" fontId="5" fillId="2" borderId="7" xfId="0" applyFont="1" applyFill="1" applyBorder="1" applyAlignment="1" applyProtection="1">
      <alignment horizontal="center" vertical="center" wrapText="1"/>
      <protection hidden="1"/>
    </xf>
    <xf numFmtId="0" fontId="1" fillId="2" borderId="0" xfId="0" applyFont="1" applyFill="1" applyBorder="1" applyAlignment="1" applyProtection="1">
      <alignment horizontal="left" vertical="top"/>
      <protection hidden="1"/>
    </xf>
    <xf numFmtId="0" fontId="6" fillId="3" borderId="0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Border="1" applyAlignment="1" applyProtection="1">
      <alignment horizontal="left" vertical="center" wrapText="1"/>
      <protection hidden="1"/>
    </xf>
    <xf numFmtId="0" fontId="0" fillId="2" borderId="0" xfId="0" applyFont="1" applyFill="1" applyBorder="1" applyAlignment="1" applyProtection="1">
      <alignment horizontal="left" vertical="center" wrapText="1"/>
      <protection hidden="1"/>
    </xf>
    <xf numFmtId="0" fontId="0" fillId="2" borderId="5" xfId="0" applyFont="1" applyFill="1" applyBorder="1" applyAlignment="1" applyProtection="1">
      <alignment horizontal="center" vertical="center" shrinkToFit="1"/>
      <protection hidden="1"/>
    </xf>
    <xf numFmtId="164" fontId="0" fillId="2" borderId="0" xfId="0" applyNumberFormat="1" applyFill="1" applyBorder="1" applyAlignment="1" applyProtection="1">
      <alignment horizontal="center" vertical="center" shrinkToFit="1"/>
      <protection hidden="1"/>
    </xf>
    <xf numFmtId="0" fontId="7" fillId="2" borderId="151" xfId="0" applyFont="1" applyFill="1" applyBorder="1" applyAlignment="1" applyProtection="1">
      <alignment horizontal="center"/>
      <protection hidden="1"/>
    </xf>
    <xf numFmtId="0" fontId="7" fillId="2" borderId="152" xfId="0" applyFont="1" applyFill="1" applyBorder="1" applyAlignment="1" applyProtection="1">
      <alignment horizontal="center"/>
      <protection hidden="1"/>
    </xf>
    <xf numFmtId="0" fontId="97" fillId="15" borderId="148" xfId="0" applyFont="1" applyFill="1" applyBorder="1" applyAlignment="1" applyProtection="1">
      <alignment horizontal="center" wrapText="1"/>
      <protection hidden="1"/>
    </xf>
    <xf numFmtId="0" fontId="97" fillId="15" borderId="149" xfId="0" applyFont="1" applyFill="1" applyBorder="1" applyAlignment="1" applyProtection="1">
      <alignment horizontal="center" wrapText="1"/>
      <protection hidden="1"/>
    </xf>
    <xf numFmtId="0" fontId="97" fillId="15" borderId="150" xfId="0" applyFont="1" applyFill="1" applyBorder="1" applyAlignment="1" applyProtection="1">
      <alignment horizontal="center" wrapText="1"/>
      <protection hidden="1"/>
    </xf>
    <xf numFmtId="0" fontId="97" fillId="15" borderId="151" xfId="0" applyFont="1" applyFill="1" applyBorder="1" applyAlignment="1" applyProtection="1">
      <alignment horizontal="center" wrapText="1"/>
      <protection hidden="1"/>
    </xf>
    <xf numFmtId="0" fontId="97" fillId="15" borderId="152" xfId="0" applyFont="1" applyFill="1" applyBorder="1" applyAlignment="1" applyProtection="1">
      <alignment horizontal="center" wrapText="1"/>
      <protection hidden="1"/>
    </xf>
    <xf numFmtId="0" fontId="97" fillId="15" borderId="153" xfId="0" applyFont="1" applyFill="1" applyBorder="1" applyAlignment="1" applyProtection="1">
      <alignment horizontal="center" wrapText="1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2" borderId="0" xfId="0" applyFont="1" applyFill="1" applyBorder="1" applyAlignment="1" applyProtection="1">
      <alignment horizontal="center" vertical="center"/>
      <protection hidden="1"/>
    </xf>
    <xf numFmtId="20" fontId="0" fillId="2" borderId="3" xfId="0" applyNumberFormat="1" applyFill="1" applyBorder="1" applyAlignment="1" applyProtection="1">
      <alignment horizontal="center"/>
      <protection hidden="1"/>
    </xf>
    <xf numFmtId="9" fontId="0" fillId="2" borderId="4" xfId="1" applyFont="1" applyFill="1" applyBorder="1" applyAlignment="1" applyProtection="1">
      <alignment horizontal="center" vertical="top"/>
      <protection hidden="1"/>
    </xf>
    <xf numFmtId="20" fontId="12" fillId="2" borderId="0" xfId="0" applyNumberFormat="1" applyFont="1" applyFill="1" applyBorder="1" applyAlignment="1" applyProtection="1">
      <alignment horizontal="center"/>
      <protection hidden="1"/>
    </xf>
    <xf numFmtId="0" fontId="10" fillId="2" borderId="0" xfId="0" applyFont="1" applyFill="1" applyBorder="1" applyAlignment="1" applyProtection="1">
      <alignment horizontal="right" vertical="center"/>
      <protection hidden="1"/>
    </xf>
    <xf numFmtId="0" fontId="1" fillId="2" borderId="0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horizontal="center" wrapText="1"/>
      <protection hidden="1"/>
    </xf>
    <xf numFmtId="0" fontId="5" fillId="2" borderId="0" xfId="0" applyFont="1" applyFill="1" applyBorder="1" applyAlignment="1" applyProtection="1">
      <alignment horizontal="center" vertical="center" shrinkToFit="1"/>
      <protection hidden="1"/>
    </xf>
    <xf numFmtId="0" fontId="5" fillId="2" borderId="0" xfId="0" applyFont="1" applyFill="1" applyBorder="1" applyAlignment="1" applyProtection="1">
      <alignment horizontal="center" vertical="center" wrapText="1"/>
      <protection hidden="1"/>
    </xf>
    <xf numFmtId="165" fontId="0" fillId="2" borderId="1" xfId="0" applyNumberFormat="1" applyFill="1" applyBorder="1" applyAlignment="1" applyProtection="1">
      <alignment horizontal="right"/>
      <protection hidden="1"/>
    </xf>
    <xf numFmtId="9" fontId="0" fillId="2" borderId="1" xfId="1" applyNumberFormat="1" applyFont="1" applyFill="1" applyBorder="1" applyAlignment="1" applyProtection="1">
      <alignment horizontal="center"/>
      <protection hidden="1"/>
    </xf>
    <xf numFmtId="1" fontId="0" fillId="2" borderId="1" xfId="0" applyNumberFormat="1" applyFill="1" applyBorder="1" applyAlignment="1" applyProtection="1">
      <alignment horizontal="center"/>
      <protection hidden="1"/>
    </xf>
    <xf numFmtId="9" fontId="0" fillId="2" borderId="2" xfId="1" applyNumberFormat="1" applyFont="1" applyFill="1" applyBorder="1" applyAlignment="1" applyProtection="1">
      <alignment horizontal="center"/>
      <protection hidden="1"/>
    </xf>
    <xf numFmtId="1" fontId="0" fillId="2" borderId="2" xfId="0" applyNumberFormat="1" applyFill="1" applyBorder="1" applyAlignment="1" applyProtection="1">
      <alignment horizontal="center"/>
      <protection hidden="1"/>
    </xf>
    <xf numFmtId="0" fontId="0" fillId="2" borderId="0" xfId="0" applyFont="1" applyFill="1" applyBorder="1" applyAlignment="1" applyProtection="1">
      <alignment horizontal="center"/>
      <protection hidden="1"/>
    </xf>
    <xf numFmtId="1" fontId="9" fillId="2" borderId="141" xfId="0" applyNumberFormat="1" applyFont="1" applyFill="1" applyBorder="1" applyAlignment="1" applyProtection="1">
      <alignment horizontal="left"/>
      <protection hidden="1"/>
    </xf>
    <xf numFmtId="0" fontId="4" fillId="2" borderId="149" xfId="0" applyFont="1" applyFill="1" applyBorder="1" applyAlignment="1" applyProtection="1">
      <alignment horizontal="center"/>
      <protection hidden="1"/>
    </xf>
    <xf numFmtId="0" fontId="0" fillId="2" borderId="149" xfId="0" applyFill="1" applyBorder="1" applyAlignment="1" applyProtection="1">
      <alignment horizontal="center"/>
      <protection hidden="1"/>
    </xf>
    <xf numFmtId="0" fontId="0" fillId="2" borderId="155" xfId="0" applyFill="1" applyBorder="1" applyAlignment="1" applyProtection="1">
      <alignment horizontal="center"/>
      <protection hidden="1"/>
    </xf>
    <xf numFmtId="0" fontId="0" fillId="2" borderId="147" xfId="0" applyFill="1" applyBorder="1" applyAlignment="1" applyProtection="1">
      <alignment horizontal="center"/>
      <protection hidden="1"/>
    </xf>
    <xf numFmtId="0" fontId="7" fillId="2" borderId="154" xfId="0" applyFont="1" applyFill="1" applyBorder="1" applyAlignment="1" applyProtection="1">
      <alignment horizontal="center"/>
      <protection hidden="1"/>
    </xf>
    <xf numFmtId="0" fontId="7" fillId="2" borderId="0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center" vertical="center" shrinkToFit="1"/>
      <protection hidden="1"/>
    </xf>
    <xf numFmtId="0" fontId="6" fillId="3" borderId="0" xfId="0" applyFont="1" applyFill="1" applyBorder="1" applyAlignment="1" applyProtection="1">
      <alignment horizontal="left" wrapText="1"/>
      <protection hidden="1"/>
    </xf>
    <xf numFmtId="0" fontId="1" fillId="2" borderId="0" xfId="0" applyFont="1" applyFill="1" applyBorder="1" applyAlignment="1" applyProtection="1">
      <alignment horizontal="right"/>
      <protection hidden="1"/>
    </xf>
    <xf numFmtId="0" fontId="0" fillId="2" borderId="0" xfId="0" applyFill="1" applyBorder="1" applyAlignment="1" applyProtection="1">
      <alignment horizontal="left" vertical="center" shrinkToFit="1"/>
      <protection hidden="1"/>
    </xf>
    <xf numFmtId="0" fontId="1" fillId="2" borderId="0" xfId="0" applyFont="1" applyFill="1" applyAlignment="1" applyProtection="1">
      <alignment horizontal="center"/>
      <protection hidden="1"/>
    </xf>
    <xf numFmtId="164" fontId="5" fillId="2" borderId="0" xfId="0" applyNumberFormat="1" applyFont="1" applyFill="1" applyBorder="1" applyAlignment="1" applyProtection="1">
      <alignment horizontal="left" shrinkToFit="1"/>
      <protection hidden="1"/>
    </xf>
    <xf numFmtId="0" fontId="5" fillId="16" borderId="10" xfId="0" applyFont="1" applyFill="1" applyBorder="1" applyAlignment="1" applyProtection="1">
      <alignment horizontal="center"/>
      <protection hidden="1"/>
    </xf>
    <xf numFmtId="20" fontId="31" fillId="16" borderId="11" xfId="0" applyNumberFormat="1" applyFont="1" applyFill="1" applyBorder="1" applyAlignment="1" applyProtection="1">
      <alignment horizontal="center"/>
      <protection hidden="1"/>
    </xf>
    <xf numFmtId="0" fontId="5" fillId="16" borderId="0" xfId="0" applyFont="1" applyFill="1" applyBorder="1" applyAlignment="1" applyProtection="1">
      <alignment horizontal="center"/>
      <protection hidden="1"/>
    </xf>
    <xf numFmtId="0" fontId="5" fillId="16" borderId="80" xfId="0" applyFont="1" applyFill="1" applyBorder="1" applyAlignment="1" applyProtection="1">
      <alignment horizontal="center"/>
      <protection hidden="1"/>
    </xf>
    <xf numFmtId="0" fontId="5" fillId="16" borderId="79" xfId="0" applyFont="1" applyFill="1" applyBorder="1" applyAlignment="1" applyProtection="1">
      <alignment horizontal="center"/>
      <protection hidden="1"/>
    </xf>
    <xf numFmtId="49" fontId="5" fillId="16" borderId="0" xfId="0" applyNumberFormat="1" applyFont="1" applyFill="1" applyBorder="1" applyAlignment="1" applyProtection="1">
      <alignment horizontal="center"/>
      <protection hidden="1"/>
    </xf>
    <xf numFmtId="0" fontId="31" fillId="16" borderId="11" xfId="0" applyFont="1" applyFill="1" applyBorder="1" applyAlignment="1" applyProtection="1">
      <alignment horizontal="center"/>
      <protection hidden="1"/>
    </xf>
    <xf numFmtId="173" fontId="5" fillId="16" borderId="0" xfId="0" applyNumberFormat="1" applyFont="1" applyFill="1" applyBorder="1" applyAlignment="1" applyProtection="1">
      <alignment horizontal="center"/>
      <protection hidden="1"/>
    </xf>
    <xf numFmtId="0" fontId="5" fillId="16" borderId="83" xfId="0" applyFont="1" applyFill="1" applyBorder="1" applyAlignment="1" applyProtection="1">
      <alignment horizontal="center"/>
      <protection hidden="1"/>
    </xf>
    <xf numFmtId="0" fontId="5" fillId="16" borderId="37" xfId="0" applyFont="1" applyFill="1" applyBorder="1" applyAlignment="1" applyProtection="1">
      <alignment horizontal="center"/>
      <protection hidden="1"/>
    </xf>
    <xf numFmtId="49" fontId="5" fillId="16" borderId="37" xfId="0" applyNumberFormat="1" applyFont="1" applyFill="1" applyBorder="1" applyAlignment="1" applyProtection="1">
      <alignment horizontal="center"/>
      <protection hidden="1"/>
    </xf>
    <xf numFmtId="0" fontId="5" fillId="16" borderId="84" xfId="0" applyFont="1" applyFill="1" applyBorder="1" applyAlignment="1" applyProtection="1">
      <alignment horizontal="center"/>
      <protection hidden="1"/>
    </xf>
    <xf numFmtId="0" fontId="5" fillId="16" borderId="76" xfId="0" applyFont="1" applyFill="1" applyBorder="1" applyAlignment="1" applyProtection="1">
      <alignment horizontal="center"/>
      <protection hidden="1"/>
    </xf>
    <xf numFmtId="0" fontId="5" fillId="16" borderId="77" xfId="0" applyFont="1" applyFill="1" applyBorder="1" applyAlignment="1" applyProtection="1">
      <alignment horizontal="center"/>
      <protection hidden="1"/>
    </xf>
    <xf numFmtId="49" fontId="5" fillId="16" borderId="77" xfId="0" applyNumberFormat="1" applyFont="1" applyFill="1" applyBorder="1" applyAlignment="1" applyProtection="1">
      <alignment horizontal="center"/>
      <protection hidden="1"/>
    </xf>
    <xf numFmtId="0" fontId="5" fillId="16" borderId="78" xfId="0" applyFont="1" applyFill="1" applyBorder="1" applyAlignment="1" applyProtection="1">
      <alignment horizontal="center"/>
      <protection hidden="1"/>
    </xf>
    <xf numFmtId="0" fontId="29" fillId="16" borderId="0" xfId="0" applyFont="1" applyFill="1" applyBorder="1" applyAlignment="1" applyProtection="1">
      <alignment horizontal="center" textRotation="90"/>
      <protection hidden="1"/>
    </xf>
    <xf numFmtId="0" fontId="30" fillId="16" borderId="0" xfId="0" applyFont="1" applyFill="1" applyBorder="1" applyAlignment="1" applyProtection="1">
      <alignment horizontal="center"/>
      <protection hidden="1"/>
    </xf>
    <xf numFmtId="0" fontId="16" fillId="16" borderId="24" xfId="0" applyFont="1" applyFill="1" applyBorder="1" applyAlignment="1" applyProtection="1">
      <alignment horizontal="left"/>
      <protection hidden="1"/>
    </xf>
    <xf numFmtId="0" fontId="16" fillId="16" borderId="0" xfId="0" applyFont="1" applyFill="1" applyBorder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center" textRotation="90"/>
      <protection hidden="1"/>
    </xf>
    <xf numFmtId="165" fontId="5" fillId="16" borderId="0" xfId="0" applyNumberFormat="1" applyFont="1" applyFill="1" applyBorder="1" applyAlignment="1" applyProtection="1">
      <alignment horizontal="center"/>
      <protection hidden="1"/>
    </xf>
    <xf numFmtId="9" fontId="0" fillId="16" borderId="0" xfId="1" applyFont="1" applyFill="1" applyBorder="1" applyAlignment="1" applyProtection="1">
      <alignment horizontal="center"/>
      <protection hidden="1"/>
    </xf>
    <xf numFmtId="9" fontId="5" fillId="16" borderId="0" xfId="0" applyNumberFormat="1" applyFont="1" applyFill="1" applyBorder="1" applyAlignment="1" applyProtection="1">
      <alignment horizontal="center"/>
      <protection hidden="1"/>
    </xf>
    <xf numFmtId="0" fontId="5" fillId="16" borderId="0" xfId="0" applyFont="1" applyFill="1" applyBorder="1" applyAlignment="1" applyProtection="1">
      <alignment horizontal="right"/>
      <protection hidden="1"/>
    </xf>
    <xf numFmtId="18" fontId="5" fillId="16" borderId="0" xfId="0" applyNumberFormat="1" applyFont="1" applyFill="1" applyBorder="1" applyAlignment="1" applyProtection="1">
      <alignment horizontal="center"/>
      <protection hidden="1"/>
    </xf>
    <xf numFmtId="167" fontId="5" fillId="16" borderId="0" xfId="0" applyNumberFormat="1" applyFont="1" applyFill="1" applyBorder="1" applyAlignment="1" applyProtection="1">
      <alignment horizontal="center"/>
      <protection hidden="1"/>
    </xf>
    <xf numFmtId="0" fontId="25" fillId="16" borderId="3" xfId="0" applyFont="1" applyFill="1" applyBorder="1" applyAlignment="1" applyProtection="1">
      <alignment horizontal="center" wrapText="1"/>
      <protection hidden="1"/>
    </xf>
    <xf numFmtId="0" fontId="25" fillId="16" borderId="16" xfId="0" applyFont="1" applyFill="1" applyBorder="1" applyAlignment="1" applyProtection="1">
      <alignment horizontal="center" wrapText="1"/>
      <protection hidden="1"/>
    </xf>
    <xf numFmtId="0" fontId="10" fillId="16" borderId="0" xfId="0" applyFont="1" applyFill="1" applyBorder="1" applyAlignment="1" applyProtection="1">
      <alignment horizontal="center"/>
      <protection hidden="1"/>
    </xf>
    <xf numFmtId="0" fontId="5" fillId="16" borderId="26" xfId="0" applyFont="1" applyFill="1" applyBorder="1" applyAlignment="1" applyProtection="1">
      <alignment horizontal="center"/>
      <protection hidden="1"/>
    </xf>
    <xf numFmtId="0" fontId="7" fillId="16" borderId="17" xfId="0" applyFont="1" applyFill="1" applyBorder="1" applyAlignment="1" applyProtection="1">
      <alignment horizontal="center"/>
      <protection hidden="1"/>
    </xf>
    <xf numFmtId="20" fontId="10" fillId="16" borderId="26" xfId="0" applyNumberFormat="1" applyFont="1" applyFill="1" applyBorder="1" applyAlignment="1" applyProtection="1">
      <alignment horizontal="center"/>
      <protection hidden="1"/>
    </xf>
    <xf numFmtId="20" fontId="5" fillId="16" borderId="68" xfId="0" applyNumberFormat="1" applyFont="1" applyFill="1" applyBorder="1" applyAlignment="1" applyProtection="1">
      <alignment horizontal="center"/>
      <protection hidden="1"/>
    </xf>
    <xf numFmtId="0" fontId="5" fillId="16" borderId="68" xfId="0" applyFont="1" applyFill="1" applyBorder="1" applyAlignment="1" applyProtection="1">
      <alignment horizontal="center"/>
      <protection hidden="1"/>
    </xf>
    <xf numFmtId="0" fontId="7" fillId="16" borderId="26" xfId="0" applyFont="1" applyFill="1" applyBorder="1" applyAlignment="1" applyProtection="1">
      <alignment horizontal="center"/>
      <protection locked="0" hidden="1"/>
    </xf>
    <xf numFmtId="0" fontId="16" fillId="16" borderId="0" xfId="0" applyFont="1" applyFill="1" applyBorder="1" applyAlignment="1" applyProtection="1">
      <alignment horizontal="center" vertical="center" wrapText="1"/>
      <protection hidden="1"/>
    </xf>
    <xf numFmtId="0" fontId="7" fillId="16" borderId="26" xfId="0" applyNumberFormat="1" applyFont="1" applyFill="1" applyBorder="1" applyAlignment="1" applyProtection="1">
      <alignment horizontal="center"/>
      <protection locked="0" hidden="1"/>
    </xf>
    <xf numFmtId="20" fontId="5" fillId="16" borderId="3" xfId="0" applyNumberFormat="1" applyFont="1" applyFill="1" applyBorder="1" applyAlignment="1" applyProtection="1">
      <alignment horizontal="center"/>
      <protection hidden="1"/>
    </xf>
    <xf numFmtId="0" fontId="16" fillId="16" borderId="50" xfId="0" applyFont="1" applyFill="1" applyBorder="1" applyAlignment="1" applyProtection="1">
      <alignment horizontal="center" vertical="center" wrapText="1"/>
      <protection hidden="1"/>
    </xf>
    <xf numFmtId="0" fontId="7" fillId="16" borderId="55" xfId="0" applyNumberFormat="1" applyFont="1" applyFill="1" applyBorder="1" applyAlignment="1" applyProtection="1">
      <alignment horizontal="center"/>
      <protection locked="0" hidden="1"/>
    </xf>
    <xf numFmtId="0" fontId="16" fillId="16" borderId="49" xfId="0" applyFont="1" applyFill="1" applyBorder="1" applyAlignment="1" applyProtection="1">
      <alignment horizontal="center"/>
      <protection hidden="1"/>
    </xf>
    <xf numFmtId="0" fontId="5" fillId="16" borderId="50" xfId="0" applyFont="1" applyFill="1" applyBorder="1" applyAlignment="1" applyProtection="1">
      <alignment horizontal="center"/>
      <protection hidden="1"/>
    </xf>
    <xf numFmtId="167" fontId="5" fillId="16" borderId="4" xfId="0" applyNumberFormat="1" applyFont="1" applyFill="1" applyBorder="1" applyAlignment="1" applyProtection="1">
      <alignment horizontal="center"/>
      <protection hidden="1"/>
    </xf>
    <xf numFmtId="0" fontId="23" fillId="16" borderId="16" xfId="0" applyFont="1" applyFill="1" applyBorder="1" applyAlignment="1" applyProtection="1">
      <alignment horizontal="center" wrapText="1"/>
      <protection hidden="1"/>
    </xf>
    <xf numFmtId="0" fontId="5" fillId="16" borderId="7" xfId="0" applyFont="1" applyFill="1" applyBorder="1" applyAlignment="1" applyProtection="1">
      <alignment horizontal="center"/>
      <protection hidden="1"/>
    </xf>
    <xf numFmtId="172" fontId="4" fillId="16" borderId="0" xfId="0" applyNumberFormat="1" applyFont="1" applyFill="1" applyBorder="1" applyAlignment="1" applyProtection="1">
      <alignment horizontal="center" wrapText="1"/>
      <protection hidden="1"/>
    </xf>
    <xf numFmtId="20" fontId="5" fillId="16" borderId="71" xfId="0" applyNumberFormat="1" applyFont="1" applyFill="1" applyBorder="1" applyAlignment="1" applyProtection="1">
      <alignment horizontal="center"/>
      <protection hidden="1"/>
    </xf>
    <xf numFmtId="0" fontId="5" fillId="16" borderId="71" xfId="0" applyFont="1" applyFill="1" applyBorder="1" applyAlignment="1" applyProtection="1">
      <alignment horizontal="center"/>
      <protection hidden="1"/>
    </xf>
    <xf numFmtId="20" fontId="5" fillId="16" borderId="73" xfId="0" applyNumberFormat="1" applyFont="1" applyFill="1" applyBorder="1" applyAlignment="1" applyProtection="1">
      <alignment horizontal="center"/>
      <protection hidden="1"/>
    </xf>
    <xf numFmtId="0" fontId="5" fillId="16" borderId="3" xfId="0" applyFont="1" applyFill="1" applyBorder="1" applyAlignment="1" applyProtection="1">
      <alignment horizontal="center"/>
      <protection hidden="1"/>
    </xf>
    <xf numFmtId="0" fontId="5" fillId="16" borderId="73" xfId="0" applyFont="1" applyFill="1" applyBorder="1" applyAlignment="1" applyProtection="1">
      <alignment horizontal="center"/>
      <protection hidden="1"/>
    </xf>
    <xf numFmtId="0" fontId="16" fillId="16" borderId="36" xfId="0" applyFont="1" applyFill="1" applyBorder="1" applyAlignment="1" applyProtection="1">
      <alignment horizontal="right"/>
      <protection hidden="1"/>
    </xf>
    <xf numFmtId="0" fontId="5" fillId="16" borderId="160" xfId="0" applyFont="1" applyFill="1" applyBorder="1" applyAlignment="1" applyProtection="1">
      <alignment wrapText="1"/>
      <protection hidden="1"/>
    </xf>
    <xf numFmtId="0" fontId="5" fillId="16" borderId="0" xfId="0" applyFont="1" applyFill="1" applyAlignment="1" applyProtection="1">
      <alignment wrapText="1"/>
      <protection hidden="1"/>
    </xf>
    <xf numFmtId="20" fontId="5" fillId="16" borderId="64" xfId="0" applyNumberFormat="1" applyFont="1" applyFill="1" applyBorder="1" applyAlignment="1" applyProtection="1">
      <alignment horizontal="center"/>
      <protection hidden="1"/>
    </xf>
    <xf numFmtId="167" fontId="12" fillId="16" borderId="48" xfId="0" applyNumberFormat="1" applyFont="1" applyFill="1" applyBorder="1" applyAlignment="1" applyProtection="1">
      <alignment horizontal="center"/>
      <protection hidden="1"/>
    </xf>
    <xf numFmtId="0" fontId="20" fillId="16" borderId="49" xfId="0" applyFont="1" applyFill="1" applyBorder="1" applyAlignment="1" applyProtection="1">
      <alignment horizontal="center" vertical="center" textRotation="90"/>
      <protection hidden="1"/>
    </xf>
    <xf numFmtId="0" fontId="12" fillId="16" borderId="48" xfId="0" applyFont="1" applyFill="1" applyBorder="1" applyAlignment="1" applyProtection="1">
      <alignment horizontal="center"/>
      <protection hidden="1"/>
    </xf>
    <xf numFmtId="0" fontId="7" fillId="16" borderId="52" xfId="0" applyNumberFormat="1" applyFont="1" applyFill="1" applyBorder="1" applyAlignment="1" applyProtection="1">
      <alignment horizontal="center"/>
      <protection locked="0" hidden="1"/>
    </xf>
    <xf numFmtId="0" fontId="7" fillId="16" borderId="55" xfId="0" applyFont="1" applyFill="1" applyBorder="1" applyAlignment="1" applyProtection="1">
      <alignment horizontal="center"/>
      <protection locked="0" hidden="1"/>
    </xf>
    <xf numFmtId="0" fontId="5" fillId="16" borderId="11" xfId="0" applyFont="1" applyFill="1" applyBorder="1" applyAlignment="1" applyProtection="1">
      <alignment horizontal="right"/>
      <protection hidden="1"/>
    </xf>
    <xf numFmtId="0" fontId="5" fillId="16" borderId="3" xfId="0" applyFont="1" applyFill="1" applyBorder="1" applyAlignment="1" applyProtection="1">
      <alignment horizontal="right"/>
      <protection hidden="1"/>
    </xf>
    <xf numFmtId="20" fontId="5" fillId="16" borderId="0" xfId="0" applyNumberFormat="1" applyFont="1" applyFill="1" applyBorder="1" applyAlignment="1" applyProtection="1">
      <alignment horizontal="center"/>
      <protection hidden="1"/>
    </xf>
    <xf numFmtId="21" fontId="10" fillId="16" borderId="26" xfId="0" applyNumberFormat="1" applyFont="1" applyFill="1" applyBorder="1" applyAlignment="1" applyProtection="1">
      <alignment horizontal="center"/>
      <protection hidden="1"/>
    </xf>
    <xf numFmtId="0" fontId="16" fillId="16" borderId="0" xfId="0" applyFont="1" applyFill="1" applyBorder="1" applyAlignment="1" applyProtection="1">
      <alignment horizontal="right"/>
      <protection hidden="1"/>
    </xf>
    <xf numFmtId="168" fontId="5" fillId="16" borderId="0" xfId="0" applyNumberFormat="1" applyFont="1" applyFill="1" applyBorder="1" applyAlignment="1" applyProtection="1">
      <alignment horizontal="center"/>
      <protection hidden="1"/>
    </xf>
    <xf numFmtId="21" fontId="5" fillId="16" borderId="64" xfId="0" applyNumberFormat="1" applyFont="1" applyFill="1" applyBorder="1" applyAlignment="1" applyProtection="1">
      <alignment horizontal="center"/>
      <protection hidden="1"/>
    </xf>
    <xf numFmtId="0" fontId="19" fillId="16" borderId="33" xfId="0" applyFont="1" applyFill="1" applyBorder="1" applyAlignment="1" applyProtection="1">
      <alignment horizontal="center" vertical="center"/>
      <protection hidden="1"/>
    </xf>
    <xf numFmtId="0" fontId="5" fillId="16" borderId="4" xfId="0" applyFont="1" applyFill="1" applyBorder="1" applyAlignment="1" applyProtection="1">
      <alignment horizontal="right"/>
      <protection hidden="1"/>
    </xf>
    <xf numFmtId="0" fontId="16" fillId="16" borderId="0" xfId="0" applyFont="1" applyFill="1" applyBorder="1" applyAlignment="1" applyProtection="1">
      <alignment horizontal="center" textRotation="90"/>
      <protection hidden="1"/>
    </xf>
    <xf numFmtId="0" fontId="16" fillId="16" borderId="42" xfId="0" applyFont="1" applyFill="1" applyBorder="1" applyAlignment="1" applyProtection="1">
      <alignment horizontal="center" textRotation="90"/>
      <protection hidden="1"/>
    </xf>
    <xf numFmtId="0" fontId="16" fillId="16" borderId="3" xfId="0" applyFont="1" applyFill="1" applyBorder="1" applyAlignment="1" applyProtection="1">
      <alignment horizontal="left" vertical="center"/>
      <protection hidden="1"/>
    </xf>
    <xf numFmtId="0" fontId="16" fillId="16" borderId="3" xfId="0" applyFont="1" applyFill="1" applyBorder="1" applyAlignment="1" applyProtection="1">
      <alignment horizontal="center" vertical="center"/>
      <protection hidden="1"/>
    </xf>
    <xf numFmtId="0" fontId="12" fillId="16" borderId="3" xfId="0" applyFont="1" applyFill="1" applyBorder="1" applyAlignment="1" applyProtection="1">
      <alignment horizontal="center"/>
      <protection hidden="1"/>
    </xf>
    <xf numFmtId="167" fontId="18" fillId="16" borderId="3" xfId="0" applyNumberFormat="1" applyFont="1" applyFill="1" applyBorder="1" applyAlignment="1" applyProtection="1">
      <alignment horizontal="center"/>
      <protection hidden="1"/>
    </xf>
    <xf numFmtId="171" fontId="7" fillId="16" borderId="55" xfId="0" applyNumberFormat="1" applyFont="1" applyFill="1" applyBorder="1" applyAlignment="1" applyProtection="1">
      <alignment horizontal="center"/>
      <protection locked="0" hidden="1"/>
    </xf>
    <xf numFmtId="0" fontId="16" fillId="16" borderId="42" xfId="0" applyFont="1" applyFill="1" applyBorder="1" applyAlignment="1" applyProtection="1">
      <alignment horizontal="center"/>
      <protection hidden="1"/>
    </xf>
    <xf numFmtId="0" fontId="15" fillId="16" borderId="18" xfId="0" applyFont="1" applyFill="1" applyBorder="1" applyAlignment="1" applyProtection="1">
      <alignment horizontal="right" textRotation="90"/>
      <protection hidden="1"/>
    </xf>
    <xf numFmtId="0" fontId="16" fillId="16" borderId="24" xfId="0" applyFont="1" applyFill="1" applyBorder="1" applyAlignment="1" applyProtection="1">
      <alignment horizontal="center"/>
      <protection hidden="1"/>
    </xf>
    <xf numFmtId="168" fontId="5" fillId="16" borderId="25" xfId="0" applyNumberFormat="1" applyFont="1" applyFill="1" applyBorder="1" applyAlignment="1" applyProtection="1">
      <alignment horizontal="center"/>
      <protection hidden="1"/>
    </xf>
    <xf numFmtId="0" fontId="16" fillId="16" borderId="26" xfId="0" applyFont="1" applyFill="1" applyBorder="1" applyAlignment="1" applyProtection="1">
      <alignment horizontal="center"/>
      <protection hidden="1"/>
    </xf>
    <xf numFmtId="164" fontId="5" fillId="16" borderId="26" xfId="0" applyNumberFormat="1" applyFont="1" applyFill="1" applyBorder="1" applyAlignment="1" applyProtection="1">
      <alignment horizontal="center"/>
      <protection hidden="1"/>
    </xf>
    <xf numFmtId="0" fontId="7" fillId="16" borderId="0" xfId="0" applyFont="1" applyFill="1" applyBorder="1" applyAlignment="1" applyProtection="1">
      <alignment horizontal="center"/>
      <protection hidden="1"/>
    </xf>
    <xf numFmtId="0" fontId="5" fillId="16" borderId="27" xfId="0" applyFont="1" applyFill="1" applyBorder="1" applyAlignment="1" applyProtection="1">
      <alignment horizontal="center"/>
      <protection hidden="1"/>
    </xf>
    <xf numFmtId="0" fontId="16" fillId="16" borderId="28" xfId="0" applyFont="1" applyFill="1" applyBorder="1" applyAlignment="1" applyProtection="1">
      <alignment horizontal="center"/>
      <protection hidden="1"/>
    </xf>
    <xf numFmtId="0" fontId="16" fillId="16" borderId="32" xfId="0" applyFont="1" applyFill="1" applyBorder="1" applyAlignment="1" applyProtection="1">
      <alignment horizontal="right"/>
      <protection hidden="1"/>
    </xf>
    <xf numFmtId="0" fontId="5" fillId="16" borderId="28" xfId="0" applyFont="1" applyFill="1" applyBorder="1" applyAlignment="1" applyProtection="1">
      <alignment horizontal="center"/>
      <protection hidden="1"/>
    </xf>
    <xf numFmtId="0" fontId="5" fillId="16" borderId="29" xfId="0" applyFont="1" applyFill="1" applyBorder="1" applyAlignment="1" applyProtection="1">
      <alignment horizontal="left"/>
      <protection hidden="1"/>
    </xf>
    <xf numFmtId="0" fontId="5" fillId="16" borderId="25" xfId="0" applyFont="1" applyFill="1" applyBorder="1" applyAlignment="1" applyProtection="1">
      <alignment horizontal="center"/>
      <protection hidden="1"/>
    </xf>
    <xf numFmtId="164" fontId="5" fillId="16" borderId="27" xfId="0" applyNumberFormat="1" applyFont="1" applyFill="1" applyBorder="1" applyAlignment="1" applyProtection="1">
      <alignment horizontal="center"/>
      <protection hidden="1"/>
    </xf>
    <xf numFmtId="21" fontId="5" fillId="16" borderId="11" xfId="0" applyNumberFormat="1" applyFont="1" applyFill="1" applyBorder="1" applyAlignment="1" applyProtection="1">
      <alignment horizontal="center"/>
      <protection hidden="1"/>
    </xf>
    <xf numFmtId="21" fontId="5" fillId="16" borderId="10" xfId="0" applyNumberFormat="1" applyFont="1" applyFill="1" applyBorder="1" applyAlignment="1" applyProtection="1">
      <alignment horizontal="center"/>
      <protection hidden="1"/>
    </xf>
    <xf numFmtId="0" fontId="34" fillId="2" borderId="31" xfId="0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left" vertical="center" shrinkToFit="1"/>
    </xf>
    <xf numFmtId="0" fontId="7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left"/>
    </xf>
    <xf numFmtId="0" fontId="34" fillId="2" borderId="31" xfId="0" applyFont="1" applyFill="1" applyBorder="1" applyAlignment="1">
      <alignment horizontal="left" vertical="center" wrapText="1"/>
    </xf>
    <xf numFmtId="0" fontId="43" fillId="6" borderId="88" xfId="0" applyFont="1" applyFill="1" applyBorder="1" applyAlignment="1" applyProtection="1">
      <alignment horizontal="right" wrapText="1" shrinkToFit="1"/>
      <protection hidden="1"/>
    </xf>
    <xf numFmtId="0" fontId="42" fillId="7" borderId="91" xfId="0" applyFont="1" applyFill="1" applyBorder="1" applyAlignment="1" applyProtection="1">
      <alignment horizontal="center" vertical="center" shrinkToFit="1"/>
      <protection locked="0" hidden="1"/>
    </xf>
    <xf numFmtId="0" fontId="4" fillId="5" borderId="93" xfId="0" applyFont="1" applyFill="1" applyBorder="1" applyAlignment="1" applyProtection="1">
      <alignment horizontal="center" vertical="center" wrapText="1"/>
      <protection hidden="1"/>
    </xf>
    <xf numFmtId="0" fontId="4" fillId="6" borderId="0" xfId="0" applyFont="1" applyFill="1" applyBorder="1" applyAlignment="1" applyProtection="1">
      <alignment horizontal="right" vertical="center"/>
      <protection hidden="1"/>
    </xf>
    <xf numFmtId="0" fontId="41" fillId="7" borderId="89" xfId="0" applyFont="1" applyFill="1" applyBorder="1" applyAlignment="1" applyProtection="1">
      <alignment horizontal="center" vertical="center" shrinkToFit="1"/>
      <protection locked="0" hidden="1"/>
    </xf>
    <xf numFmtId="0" fontId="41" fillId="7" borderId="90" xfId="0" applyFont="1" applyFill="1" applyBorder="1" applyAlignment="1" applyProtection="1">
      <alignment horizontal="center" vertical="center" shrinkToFit="1"/>
      <protection locked="0" hidden="1"/>
    </xf>
    <xf numFmtId="0" fontId="51" fillId="6" borderId="0" xfId="0" applyFont="1" applyFill="1" applyBorder="1" applyAlignment="1" applyProtection="1">
      <alignment horizontal="center" vertical="center"/>
      <protection hidden="1"/>
    </xf>
    <xf numFmtId="0" fontId="48" fillId="6" borderId="86" xfId="0" applyFont="1" applyFill="1" applyBorder="1" applyAlignment="1" applyProtection="1">
      <alignment horizontal="center" vertical="top" wrapText="1"/>
      <protection hidden="1"/>
    </xf>
    <xf numFmtId="0" fontId="12" fillId="6" borderId="95" xfId="0" applyFont="1" applyFill="1" applyBorder="1" applyAlignment="1" applyProtection="1">
      <alignment horizontal="right" vertical="center"/>
      <protection hidden="1"/>
    </xf>
    <xf numFmtId="164" fontId="12" fillId="7" borderId="91" xfId="0" applyNumberFormat="1" applyFont="1" applyFill="1" applyBorder="1" applyAlignment="1" applyProtection="1">
      <alignment horizontal="center" vertical="center" shrinkToFit="1"/>
      <protection locked="0" hidden="1"/>
    </xf>
    <xf numFmtId="0" fontId="52" fillId="6" borderId="86" xfId="0" applyFont="1" applyFill="1" applyBorder="1" applyAlignment="1" applyProtection="1">
      <alignment horizontal="center" vertical="top"/>
      <protection hidden="1"/>
    </xf>
    <xf numFmtId="0" fontId="4" fillId="6" borderId="32" xfId="0" applyFont="1" applyFill="1" applyBorder="1" applyAlignment="1" applyProtection="1">
      <alignment horizontal="right" vertical="center"/>
      <protection hidden="1"/>
    </xf>
    <xf numFmtId="0" fontId="42" fillId="7" borderId="89" xfId="0" applyFont="1" applyFill="1" applyBorder="1" applyAlignment="1" applyProtection="1">
      <alignment horizontal="center" vertical="center"/>
      <protection locked="0" hidden="1"/>
    </xf>
    <xf numFmtId="0" fontId="42" fillId="7" borderId="90" xfId="0" applyFont="1" applyFill="1" applyBorder="1" applyAlignment="1" applyProtection="1">
      <alignment horizontal="center" vertical="center"/>
      <protection locked="0" hidden="1"/>
    </xf>
    <xf numFmtId="0" fontId="33" fillId="5" borderId="0" xfId="0" applyFont="1" applyFill="1" applyBorder="1" applyAlignment="1" applyProtection="1">
      <alignment horizontal="left" vertical="center" shrinkToFit="1"/>
      <protection hidden="1"/>
    </xf>
    <xf numFmtId="0" fontId="7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left"/>
      <protection hidden="1"/>
    </xf>
    <xf numFmtId="0" fontId="5" fillId="6" borderId="0" xfId="0" applyFont="1" applyFill="1" applyBorder="1" applyAlignment="1" applyProtection="1">
      <alignment horizontal="center" vertical="center" wrapText="1"/>
      <protection hidden="1"/>
    </xf>
    <xf numFmtId="0" fontId="48" fillId="6" borderId="88" xfId="0" applyFont="1" applyFill="1" applyBorder="1" applyAlignment="1" applyProtection="1">
      <alignment horizontal="center" vertical="center" wrapText="1"/>
      <protection hidden="1"/>
    </xf>
    <xf numFmtId="0" fontId="49" fillId="3" borderId="94" xfId="0" applyFont="1" applyFill="1" applyBorder="1" applyAlignment="1" applyProtection="1">
      <alignment horizontal="center"/>
      <protection hidden="1"/>
    </xf>
    <xf numFmtId="49" fontId="12" fillId="7" borderId="91" xfId="0" applyNumberFormat="1" applyFont="1" applyFill="1" applyBorder="1" applyAlignment="1" applyProtection="1">
      <alignment horizontal="center" vertical="center"/>
      <protection locked="0" hidden="1"/>
    </xf>
    <xf numFmtId="0" fontId="48" fillId="6" borderId="12" xfId="0" applyFont="1" applyFill="1" applyBorder="1" applyAlignment="1" applyProtection="1">
      <alignment horizontal="center" vertical="center" wrapText="1"/>
      <protection hidden="1"/>
    </xf>
    <xf numFmtId="0" fontId="0" fillId="7" borderId="91" xfId="0" applyFont="1" applyFill="1" applyBorder="1" applyAlignment="1" applyProtection="1">
      <alignment horizontal="center" shrinkToFit="1"/>
      <protection locked="0" hidden="1"/>
    </xf>
    <xf numFmtId="0" fontId="0" fillId="7" borderId="100" xfId="0" applyFont="1" applyFill="1" applyBorder="1" applyAlignment="1" applyProtection="1">
      <alignment horizontal="center" shrinkToFit="1"/>
      <protection locked="0" hidden="1"/>
    </xf>
    <xf numFmtId="0" fontId="0" fillId="7" borderId="100" xfId="0" applyFont="1" applyFill="1" applyBorder="1" applyAlignment="1" applyProtection="1">
      <alignment horizontal="center"/>
      <protection hidden="1"/>
    </xf>
    <xf numFmtId="0" fontId="0" fillId="7" borderId="91" xfId="0" applyFont="1" applyFill="1" applyBorder="1" applyAlignment="1" applyProtection="1">
      <alignment horizontal="center"/>
      <protection hidden="1"/>
    </xf>
    <xf numFmtId="0" fontId="10" fillId="11" borderId="98" xfId="0" applyFont="1" applyFill="1" applyBorder="1" applyAlignment="1" applyProtection="1">
      <alignment horizontal="center" wrapText="1"/>
      <protection hidden="1"/>
    </xf>
    <xf numFmtId="0" fontId="0" fillId="7" borderId="99" xfId="0" applyFont="1" applyFill="1" applyBorder="1" applyAlignment="1" applyProtection="1">
      <alignment horizontal="center" shrinkToFit="1"/>
      <protection locked="0" hidden="1"/>
    </xf>
    <xf numFmtId="0" fontId="0" fillId="7" borderId="99" xfId="0" applyFont="1" applyFill="1" applyBorder="1" applyAlignment="1" applyProtection="1">
      <alignment horizontal="center"/>
      <protection hidden="1"/>
    </xf>
    <xf numFmtId="0" fontId="54" fillId="5" borderId="0" xfId="0" applyFont="1" applyFill="1" applyBorder="1" applyAlignment="1" applyProtection="1">
      <alignment horizontal="left" vertical="center" shrinkToFit="1"/>
      <protection hidden="1"/>
    </xf>
    <xf numFmtId="0" fontId="55" fillId="5" borderId="96" xfId="0" applyFont="1" applyFill="1" applyBorder="1" applyAlignment="1" applyProtection="1">
      <alignment horizontal="center" vertical="top" wrapText="1"/>
      <protection hidden="1"/>
    </xf>
    <xf numFmtId="0" fontId="10" fillId="8" borderId="97" xfId="0" applyFont="1" applyFill="1" applyBorder="1" applyAlignment="1" applyProtection="1">
      <alignment horizontal="center" vertical="center" wrapText="1"/>
      <protection hidden="1"/>
    </xf>
    <xf numFmtId="0" fontId="10" fillId="9" borderId="98" xfId="0" applyFont="1" applyFill="1" applyBorder="1" applyAlignment="1" applyProtection="1">
      <alignment horizontal="center" wrapText="1"/>
      <protection hidden="1"/>
    </xf>
    <xf numFmtId="0" fontId="56" fillId="6" borderId="37" xfId="0" applyFont="1" applyFill="1" applyBorder="1" applyAlignment="1" applyProtection="1">
      <alignment horizontal="center"/>
      <protection hidden="1"/>
    </xf>
    <xf numFmtId="0" fontId="10" fillId="10" borderId="98" xfId="0" applyFont="1" applyFill="1" applyBorder="1" applyAlignment="1" applyProtection="1">
      <alignment horizontal="center" vertical="center"/>
      <protection hidden="1"/>
    </xf>
    <xf numFmtId="174" fontId="5" fillId="5" borderId="0" xfId="0" applyNumberFormat="1" applyFont="1" applyFill="1" applyBorder="1" applyAlignment="1" applyProtection="1">
      <alignment horizontal="left" vertical="center" wrapText="1"/>
      <protection hidden="1"/>
    </xf>
    <xf numFmtId="176" fontId="74" fillId="5" borderId="0" xfId="0" applyNumberFormat="1" applyFont="1" applyFill="1" applyBorder="1" applyAlignment="1" applyProtection="1">
      <alignment horizontal="left" vertical="center" textRotation="180"/>
      <protection hidden="1"/>
    </xf>
    <xf numFmtId="0" fontId="62" fillId="5" borderId="0" xfId="0" applyFont="1" applyFill="1" applyBorder="1" applyAlignment="1" applyProtection="1">
      <alignment horizontal="left" vertical="center" textRotation="180"/>
      <protection hidden="1"/>
    </xf>
    <xf numFmtId="0" fontId="60" fillId="5" borderId="0" xfId="0" applyFont="1" applyFill="1" applyBorder="1" applyAlignment="1" applyProtection="1">
      <alignment horizontal="left" vertical="top" wrapText="1"/>
      <protection hidden="1"/>
    </xf>
    <xf numFmtId="176" fontId="67" fillId="5" borderId="0" xfId="0" applyNumberFormat="1" applyFont="1" applyFill="1" applyBorder="1" applyAlignment="1" applyProtection="1">
      <alignment horizontal="left" vertical="center" textRotation="180"/>
      <protection hidden="1"/>
    </xf>
    <xf numFmtId="174" fontId="70" fillId="5" borderId="0" xfId="0" applyNumberFormat="1" applyFont="1" applyFill="1" applyBorder="1" applyAlignment="1" applyProtection="1">
      <alignment horizontal="left" vertical="center" wrapText="1"/>
      <protection hidden="1"/>
    </xf>
    <xf numFmtId="174" fontId="4" fillId="5" borderId="0" xfId="0" applyNumberFormat="1" applyFont="1" applyFill="1" applyBorder="1" applyAlignment="1" applyProtection="1">
      <alignment horizontal="left" vertical="center" wrapText="1"/>
      <protection hidden="1"/>
    </xf>
    <xf numFmtId="0" fontId="4" fillId="5" borderId="101" xfId="0" applyFont="1" applyFill="1" applyBorder="1" applyAlignment="1" applyProtection="1">
      <alignment horizontal="center"/>
      <protection hidden="1"/>
    </xf>
    <xf numFmtId="0" fontId="4" fillId="5" borderId="101" xfId="0" applyFont="1" applyFill="1" applyBorder="1" applyAlignment="1" applyProtection="1">
      <alignment horizontal="center" shrinkToFit="1"/>
      <protection hidden="1"/>
    </xf>
    <xf numFmtId="0" fontId="0" fillId="2" borderId="3" xfId="0" applyFill="1" applyBorder="1" applyAlignment="1">
      <alignment horizontal="center"/>
    </xf>
    <xf numFmtId="0" fontId="5" fillId="0" borderId="0" xfId="0" applyFont="1" applyBorder="1"/>
    <xf numFmtId="0" fontId="0" fillId="2" borderId="3" xfId="0" applyFill="1" applyBorder="1" applyAlignment="1">
      <alignment horizontal="center" shrinkToFit="1"/>
    </xf>
    <xf numFmtId="0" fontId="0" fillId="2" borderId="0" xfId="0" applyFill="1" applyBorder="1" applyAlignment="1">
      <alignment horizontal="center" shrinkToFit="1"/>
    </xf>
    <xf numFmtId="0" fontId="75" fillId="2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20" fontId="0" fillId="2" borderId="3" xfId="0" applyNumberFormat="1" applyFill="1" applyBorder="1" applyAlignment="1">
      <alignment horizontal="center"/>
    </xf>
    <xf numFmtId="0" fontId="0" fillId="2" borderId="0" xfId="0" applyFont="1" applyFill="1" applyBorder="1" applyAlignment="1">
      <alignment horizontal="center" vertical="top" wrapText="1"/>
    </xf>
    <xf numFmtId="0" fontId="75" fillId="2" borderId="0" xfId="0" applyFont="1" applyFill="1" applyBorder="1" applyAlignment="1">
      <alignment horizontal="center" textRotation="90"/>
    </xf>
    <xf numFmtId="0" fontId="0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right"/>
    </xf>
    <xf numFmtId="0" fontId="58" fillId="2" borderId="0" xfId="0" applyFont="1" applyFill="1" applyBorder="1" applyAlignment="1">
      <alignment horizontal="center" shrinkToFit="1"/>
    </xf>
    <xf numFmtId="0" fontId="4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4" fillId="2" borderId="0" xfId="0" applyFont="1" applyFill="1" applyBorder="1" applyAlignment="1"/>
    <xf numFmtId="0" fontId="4" fillId="13" borderId="3" xfId="0" applyFont="1" applyFill="1" applyBorder="1" applyAlignment="1">
      <alignment horizontal="center"/>
    </xf>
    <xf numFmtId="0" fontId="89" fillId="5" borderId="0" xfId="0" applyFont="1" applyFill="1" applyBorder="1" applyAlignment="1" applyProtection="1">
      <alignment horizontal="left" vertical="center" wrapText="1"/>
      <protection hidden="1"/>
    </xf>
    <xf numFmtId="0" fontId="38" fillId="11" borderId="98" xfId="0" applyFont="1" applyFill="1" applyBorder="1" applyAlignment="1" applyProtection="1">
      <alignment horizontal="center" wrapText="1"/>
      <protection hidden="1"/>
    </xf>
    <xf numFmtId="20" fontId="90" fillId="14" borderId="91" xfId="0" applyNumberFormat="1" applyFont="1" applyFill="1" applyBorder="1" applyAlignment="1" applyProtection="1">
      <alignment horizontal="center" vertical="top" wrapText="1"/>
      <protection hidden="1"/>
    </xf>
    <xf numFmtId="0" fontId="76" fillId="6" borderId="120" xfId="0" applyFont="1" applyFill="1" applyBorder="1" applyAlignment="1" applyProtection="1">
      <alignment horizontal="left" shrinkToFit="1"/>
      <protection hidden="1"/>
    </xf>
    <xf numFmtId="164" fontId="77" fillId="5" borderId="3" xfId="0" applyNumberFormat="1" applyFont="1" applyFill="1" applyBorder="1" applyAlignment="1" applyProtection="1">
      <alignment horizontal="center" vertical="center" shrinkToFit="1"/>
      <protection hidden="1"/>
    </xf>
    <xf numFmtId="0" fontId="78" fillId="5" borderId="0" xfId="0" applyFont="1" applyFill="1" applyBorder="1" applyAlignment="1" applyProtection="1">
      <alignment horizontal="left" vertical="center"/>
      <protection hidden="1"/>
    </xf>
    <xf numFmtId="0" fontId="60" fillId="6" borderId="123" xfId="0" applyFont="1" applyFill="1" applyBorder="1" applyAlignment="1" applyProtection="1">
      <alignment horizontal="right" shrinkToFit="1"/>
      <protection hidden="1"/>
    </xf>
    <xf numFmtId="20" fontId="0" fillId="7" borderId="100" xfId="0" applyNumberFormat="1" applyFill="1" applyBorder="1" applyAlignment="1" applyProtection="1">
      <alignment horizontal="center"/>
      <protection locked="0" hidden="1"/>
    </xf>
    <xf numFmtId="0" fontId="60" fillId="6" borderId="4" xfId="0" applyFont="1" applyFill="1" applyBorder="1" applyAlignment="1" applyProtection="1">
      <alignment horizontal="right" shrinkToFit="1"/>
      <protection hidden="1"/>
    </xf>
    <xf numFmtId="167" fontId="0" fillId="7" borderId="91" xfId="0" applyNumberFormat="1" applyFill="1" applyBorder="1" applyAlignment="1" applyProtection="1">
      <alignment horizontal="center"/>
      <protection locked="0" hidden="1"/>
    </xf>
    <xf numFmtId="0" fontId="22" fillId="6" borderId="124" xfId="0" applyFont="1" applyFill="1" applyBorder="1" applyAlignment="1" applyProtection="1">
      <alignment horizontal="center" vertical="top" wrapText="1"/>
      <protection hidden="1"/>
    </xf>
    <xf numFmtId="1" fontId="24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83" fillId="5" borderId="0" xfId="0" applyNumberFormat="1" applyFont="1" applyFill="1" applyBorder="1" applyAlignment="1" applyProtection="1">
      <alignment horizontal="right" wrapText="1"/>
      <protection hidden="1"/>
    </xf>
    <xf numFmtId="0" fontId="1" fillId="5" borderId="0" xfId="0" applyFont="1" applyFill="1" applyBorder="1" applyAlignment="1" applyProtection="1">
      <alignment horizontal="center" shrinkToFit="1"/>
      <protection hidden="1"/>
    </xf>
    <xf numFmtId="0" fontId="10" fillId="5" borderId="128" xfId="0" applyFont="1" applyFill="1" applyBorder="1" applyAlignment="1" applyProtection="1">
      <alignment horizontal="center" wrapText="1"/>
      <protection hidden="1"/>
    </xf>
    <xf numFmtId="0" fontId="4" fillId="8" borderId="98" xfId="0" applyFont="1" applyFill="1" applyBorder="1" applyAlignment="1" applyProtection="1">
      <alignment horizontal="center" vertical="center" shrinkToFit="1"/>
      <protection hidden="1"/>
    </xf>
    <xf numFmtId="0" fontId="4" fillId="9" borderId="98" xfId="0" applyFont="1" applyFill="1" applyBorder="1" applyAlignment="1" applyProtection="1">
      <alignment horizontal="center" vertical="center" shrinkToFit="1"/>
      <protection hidden="1"/>
    </xf>
    <xf numFmtId="0" fontId="38" fillId="10" borderId="98" xfId="0" applyFont="1" applyFill="1" applyBorder="1" applyAlignment="1" applyProtection="1">
      <alignment horizontal="center" vertical="center" shrinkToFit="1"/>
      <protection hidden="1"/>
    </xf>
    <xf numFmtId="0" fontId="0" fillId="7" borderId="100" xfId="0" applyFill="1" applyBorder="1" applyAlignment="1" applyProtection="1">
      <alignment horizontal="center"/>
      <protection locked="0" hidden="1"/>
    </xf>
    <xf numFmtId="20" fontId="0" fillId="7" borderId="91" xfId="0" applyNumberFormat="1" applyFill="1" applyBorder="1" applyAlignment="1" applyProtection="1">
      <alignment horizontal="center"/>
      <protection locked="0" hidden="1"/>
    </xf>
    <xf numFmtId="0" fontId="51" fillId="5" borderId="0" xfId="0" applyNumberFormat="1" applyFont="1" applyFill="1" applyBorder="1" applyAlignment="1" applyProtection="1">
      <alignment horizontal="right" wrapText="1"/>
      <protection hidden="1"/>
    </xf>
  </cellXfs>
  <cellStyles count="2">
    <cellStyle name="Normal" xfId="0" builtinId="0"/>
    <cellStyle name="Percent" xfId="1" builtinId="5"/>
  </cellStyles>
  <dxfs count="128"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ill>
        <patternFill patternType="solid">
          <fgColor indexed="26"/>
          <bgColor indexed="9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  <border>
        <left style="thin">
          <color indexed="8"/>
        </left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/>
        <i val="0"/>
        <condense val="0"/>
        <extend val="0"/>
        <color indexed="23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4C"/>
      <rgbColor rgb="0000FFFF"/>
      <rgbColor rgb="00800080"/>
      <rgbColor rgb="00800000"/>
      <rgbColor rgb="005E765E"/>
      <rgbColor rgb="000000FF"/>
      <rgbColor rgb="0000CCFF"/>
      <rgbColor rgb="00E0E0E0"/>
      <rgbColor rgb="00CCFFCC"/>
      <rgbColor rgb="00FFFF99"/>
      <rgbColor rgb="0099CCFF"/>
      <rgbColor rgb="00D9D9D9"/>
      <rgbColor rgb="00CC99FF"/>
      <rgbColor rgb="00D7D7D7"/>
      <rgbColor rgb="003366FF"/>
      <rgbColor rgb="0066FF66"/>
      <rgbColor rgb="0099CC00"/>
      <rgbColor rgb="00FFCC00"/>
      <rgbColor rgb="00B1C5D8"/>
      <rgbColor rgb="00FF6600"/>
      <rgbColor rgb="00666699"/>
      <rgbColor rgb="00969696"/>
      <rgbColor rgb="00474776"/>
      <rgbColor rgb="00339966"/>
      <rgbColor rgb="00003300"/>
      <rgbColor rgb="00333300"/>
      <rgbColor rgb="00993300"/>
      <rgbColor rgb="0076765E"/>
      <rgbColor rgb="00333399"/>
      <rgbColor rgb="00333333"/>
    </indexedColors>
    <mruColors>
      <color rgb="FF336699"/>
      <color rgb="FFFFCC00"/>
      <color rgb="FF669900"/>
      <color rgb="FF99CC00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Frequency by Time of Day</a:t>
            </a:r>
          </a:p>
        </c:rich>
      </c:tx>
      <c:layout>
        <c:manualLayout>
          <c:xMode val="edge"/>
          <c:yMode val="edge"/>
          <c:x val="0.34489830287219281"/>
          <c:y val="4.90799016245137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32734407619589E-2"/>
          <c:y val="0.16155548041157441"/>
          <c:w val="0.88775598668286304"/>
          <c:h val="0.4403806579392310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'9'!$D$184:$D$207</c:f>
              <c:numCache>
                <c:formatCode>h:mm\ AM/PM;@</c:formatCode>
                <c:ptCount val="24"/>
                <c:pt idx="0">
                  <c:v>0.25</c:v>
                </c:pt>
                <c:pt idx="1">
                  <c:v>0.27083333333333331</c:v>
                </c:pt>
                <c:pt idx="2">
                  <c:v>0.29166666666666669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0.35416666666666669</c:v>
                </c:pt>
                <c:pt idx="6">
                  <c:v>0.375</c:v>
                </c:pt>
                <c:pt idx="7">
                  <c:v>0.39583333333333331</c:v>
                </c:pt>
                <c:pt idx="8">
                  <c:v>0.41666666666666669</c:v>
                </c:pt>
                <c:pt idx="9">
                  <c:v>0.4375</c:v>
                </c:pt>
                <c:pt idx="10">
                  <c:v>0.45833333333333331</c:v>
                </c:pt>
                <c:pt idx="11">
                  <c:v>0.47916666666666669</c:v>
                </c:pt>
                <c:pt idx="12">
                  <c:v>0.5</c:v>
                </c:pt>
                <c:pt idx="13">
                  <c:v>0.52083333333333337</c:v>
                </c:pt>
                <c:pt idx="14">
                  <c:v>0.54166666666666663</c:v>
                </c:pt>
                <c:pt idx="15">
                  <c:v>0.5625</c:v>
                </c:pt>
                <c:pt idx="16">
                  <c:v>0.58333333333333337</c:v>
                </c:pt>
                <c:pt idx="17">
                  <c:v>0.60416666666666663</c:v>
                </c:pt>
                <c:pt idx="18">
                  <c:v>0.625</c:v>
                </c:pt>
                <c:pt idx="19">
                  <c:v>0.64583333333333337</c:v>
                </c:pt>
                <c:pt idx="20">
                  <c:v>0.66666666666666663</c:v>
                </c:pt>
                <c:pt idx="21">
                  <c:v>0.6875</c:v>
                </c:pt>
                <c:pt idx="22">
                  <c:v>0.70833333333333337</c:v>
                </c:pt>
                <c:pt idx="23">
                  <c:v>0.72916666666666663</c:v>
                </c:pt>
              </c:numCache>
            </c:numRef>
          </c:cat>
          <c:val>
            <c:numRef>
              <c:f>'9'!$H$184:$H$207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"/>
        <c:axId val="113620864"/>
        <c:axId val="113622400"/>
      </c:barChart>
      <c:catAx>
        <c:axId val="113620864"/>
        <c:scaling>
          <c:orientation val="minMax"/>
        </c:scaling>
        <c:delete val="0"/>
        <c:axPos val="b"/>
        <c:numFmt formatCode="h:mm\ AM/PM;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6224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1362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620864"/>
        <c:crosses val="autoZero"/>
        <c:crossBetween val="between"/>
      </c:valAx>
      <c:spPr>
        <a:gradFill rotWithShape="0">
          <a:gsLst>
            <a:gs pos="0">
              <a:srgbClr val="80808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1180555555555562" footer="0.51180555555555562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Event Duration</a:t>
            </a:r>
          </a:p>
        </c:rich>
      </c:tx>
      <c:layout>
        <c:manualLayout>
          <c:xMode val="edge"/>
          <c:yMode val="edge"/>
          <c:x val="0.3945313601127561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38888888888889E-2"/>
          <c:y val="0.12535056997027683"/>
          <c:w val="0.90311111111111109"/>
          <c:h val="0.71162775214631202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'9'!$DK$96</c:f>
              <c:strCache>
                <c:ptCount val="1"/>
                <c:pt idx="0">
                  <c:v>OVERALL</c:v>
                </c:pt>
              </c:strCache>
            </c:strRef>
          </c:tx>
          <c:spPr>
            <a:gradFill>
              <a:gsLst>
                <a:gs pos="0">
                  <a:srgbClr val="336699"/>
                </a:gs>
                <a:gs pos="100000">
                  <a:srgbClr val="FFFFFF"/>
                </a:gs>
              </a:gsLst>
              <a:lin ang="0" scaled="1"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'9'!$DD$96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1"/>
          <c:tx>
            <c:strRef>
              <c:f>'9'!$DK$95</c:f>
              <c:strCache>
                <c:ptCount val="1"/>
                <c:pt idx="0">
                  <c:v>0</c:v>
                </c:pt>
              </c:strCache>
            </c:strRef>
          </c:tx>
          <c:spPr>
            <a:gradFill flip="none" rotWithShape="1">
              <a:gsLst>
                <a:gs pos="0">
                  <a:srgbClr val="FFCC00"/>
                </a:gs>
                <a:gs pos="100000">
                  <a:srgbClr val="FFFFFF"/>
                </a:gs>
              </a:gsLst>
              <a:lin ang="0" scaled="1"/>
              <a:tileRect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'9'!$DD$95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2"/>
          <c:tx>
            <c:strRef>
              <c:f>'9'!$DK$94</c:f>
              <c:strCache>
                <c:ptCount val="1"/>
                <c:pt idx="0">
                  <c:v>0</c:v>
                </c:pt>
              </c:strCache>
            </c:strRef>
          </c:tx>
          <c:spPr>
            <a:gradFill>
              <a:gsLst>
                <a:gs pos="0">
                  <a:srgbClr val="669900"/>
                </a:gs>
                <a:gs pos="100000">
                  <a:srgbClr val="FFFFFF"/>
                </a:gs>
              </a:gsLst>
              <a:lin ang="0" scaled="1"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'9'!$DD$94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</c:ser>
        <c:ser>
          <c:idx val="0"/>
          <c:order val="3"/>
          <c:tx>
            <c:strRef>
              <c:f>'9'!$DK$93</c:f>
              <c:strCache>
                <c:ptCount val="1"/>
                <c:pt idx="0">
                  <c:v>0</c:v>
                </c:pt>
              </c:strCache>
            </c:strRef>
          </c:tx>
          <c:spPr>
            <a:gradFill>
              <a:gsLst>
                <a:gs pos="0">
                  <a:srgbClr val="6699FF"/>
                </a:gs>
                <a:gs pos="100000">
                  <a:srgbClr val="FFFFFF"/>
                </a:gs>
              </a:gsLst>
              <a:lin ang="0" scaled="1"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'9'!$DD$93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overlap val="-28"/>
        <c:axId val="114699264"/>
        <c:axId val="114705152"/>
      </c:barChart>
      <c:catAx>
        <c:axId val="114699264"/>
        <c:scaling>
          <c:orientation val="minMax"/>
        </c:scaling>
        <c:delete val="1"/>
        <c:axPos val="l"/>
        <c:majorTickMark val="out"/>
        <c:minorTickMark val="none"/>
        <c:tickLblPos val="none"/>
        <c:crossAx val="114705152"/>
        <c:crosses val="autoZero"/>
        <c:auto val="1"/>
        <c:lblAlgn val="ctr"/>
        <c:lblOffset val="100"/>
        <c:noMultiLvlLbl val="0"/>
      </c:catAx>
      <c:valAx>
        <c:axId val="114705152"/>
        <c:scaling>
          <c:orientation val="minMax"/>
        </c:scaling>
        <c:delete val="0"/>
        <c:axPos val="b"/>
        <c:majorGridlines/>
        <c:numFmt formatCode="h:mm" sourceLinked="1"/>
        <c:majorTickMark val="out"/>
        <c:minorTickMark val="none"/>
        <c:tickLblPos val="nextTo"/>
        <c:crossAx val="114699264"/>
        <c:crosses val="autoZero"/>
        <c:crossBetween val="between"/>
      </c:valAx>
      <c:spPr>
        <a:gradFill flip="none" rotWithShape="1">
          <a:gsLst>
            <a:gs pos="0">
              <a:schemeClr val="bg1">
                <a:lumMod val="65000"/>
              </a:schemeClr>
            </a:gs>
            <a:gs pos="100000">
              <a:srgbClr val="FFFFFF"/>
            </a:gs>
          </a:gsLst>
          <a:lin ang="10800000" scaled="1"/>
          <a:tileRect/>
        </a:gradFill>
      </c:spPr>
    </c:plotArea>
    <c:legend>
      <c:legendPos val="r"/>
      <c:layout>
        <c:manualLayout>
          <c:xMode val="edge"/>
          <c:yMode val="edge"/>
          <c:x val="3.3624655269042744E-3"/>
          <c:y val="0.14682680163037043"/>
          <c:w val="0.25774868766404291"/>
          <c:h val="0.64783153948629491"/>
        </c:manualLayout>
      </c:layout>
      <c:overlay val="0"/>
      <c:txPr>
        <a:bodyPr/>
        <a:lstStyle/>
        <a:p>
          <a:pPr>
            <a:defRPr sz="1000" b="1" i="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Student Reaction to Consequence - # of Times Behavior Stopped</a:t>
            </a:r>
          </a:p>
        </c:rich>
      </c:tx>
      <c:layout>
        <c:manualLayout>
          <c:xMode val="edge"/>
          <c:yMode val="edge"/>
          <c:x val="0.1862335561529132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804767228869813E-2"/>
          <c:y val="0.25677332886580662"/>
          <c:w val="0.91705798859734577"/>
          <c:h val="0.6566661082258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'9'!$CB$220</c:f>
              <c:strCache>
                <c:ptCount val="1"/>
                <c:pt idx="0">
                  <c:v>A</c:v>
                </c:pt>
              </c:strCache>
            </c:strRef>
          </c:tx>
          <c:invertIfNegative val="0"/>
          <c:val>
            <c:numRef>
              <c:f>'9'!$CB$972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'9'!$CC$220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val>
            <c:numRef>
              <c:f>'9'!$CC$972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v>C</c:v>
          </c:tx>
          <c:invertIfNegative val="0"/>
          <c:val>
            <c:numRef>
              <c:f>'9'!$CD$972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v>D</c:v>
          </c:tx>
          <c:invertIfNegative val="0"/>
          <c:val>
            <c:numRef>
              <c:f>'9'!$CE$972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v>E</c:v>
          </c:tx>
          <c:invertIfNegative val="0"/>
          <c:val>
            <c:numRef>
              <c:f>'9'!$CF$972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v>F</c:v>
          </c:tx>
          <c:invertIfNegative val="0"/>
          <c:val>
            <c:numRef>
              <c:f>'9'!$CG$972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v>G</c:v>
          </c:tx>
          <c:invertIfNegative val="0"/>
          <c:val>
            <c:numRef>
              <c:f>'9'!$CH$972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7"/>
          <c:order val="7"/>
          <c:tx>
            <c:v>H</c:v>
          </c:tx>
          <c:invertIfNegative val="0"/>
          <c:val>
            <c:numRef>
              <c:f>'9'!$CI$972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8"/>
          <c:order val="8"/>
          <c:tx>
            <c:v>I</c:v>
          </c:tx>
          <c:invertIfNegative val="0"/>
          <c:val>
            <c:numRef>
              <c:f>'9'!$CJ$972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9"/>
          <c:order val="9"/>
          <c:tx>
            <c:v>J</c:v>
          </c:tx>
          <c:invertIfNegative val="0"/>
          <c:val>
            <c:numRef>
              <c:f>'9'!$CK$972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0"/>
          <c:order val="10"/>
          <c:tx>
            <c:v>K</c:v>
          </c:tx>
          <c:invertIfNegative val="0"/>
          <c:val>
            <c:numRef>
              <c:f>'9'!$CL$972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1"/>
          <c:order val="11"/>
          <c:tx>
            <c:v>L</c:v>
          </c:tx>
          <c:invertIfNegative val="0"/>
          <c:val>
            <c:numRef>
              <c:f>'9'!$CM$972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13"/>
        <c:axId val="114750976"/>
        <c:axId val="114752512"/>
      </c:barChart>
      <c:catAx>
        <c:axId val="114750976"/>
        <c:scaling>
          <c:orientation val="minMax"/>
        </c:scaling>
        <c:delete val="1"/>
        <c:axPos val="b"/>
        <c:majorTickMark val="out"/>
        <c:minorTickMark val="none"/>
        <c:tickLblPos val="none"/>
        <c:crossAx val="114752512"/>
        <c:crosses val="autoZero"/>
        <c:auto val="1"/>
        <c:lblAlgn val="ctr"/>
        <c:lblOffset val="100"/>
        <c:noMultiLvlLbl val="0"/>
      </c:catAx>
      <c:valAx>
        <c:axId val="114752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750976"/>
        <c:crosses val="autoZero"/>
        <c:crossBetween val="between"/>
      </c:valAx>
      <c:spPr>
        <a:solidFill>
          <a:sysClr val="window" lastClr="FFFFFF">
            <a:lumMod val="85000"/>
          </a:sysClr>
        </a:solidFill>
      </c:spPr>
    </c:plotArea>
    <c:legend>
      <c:legendPos val="r"/>
      <c:layout>
        <c:manualLayout>
          <c:xMode val="edge"/>
          <c:yMode val="edge"/>
          <c:x val="1.8970430810952288E-2"/>
          <c:y val="0.73560283687943395"/>
          <c:w val="0.94214065386841883"/>
          <c:h val="0.145355040079449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Number of Behaviors per Day</a:t>
            </a:r>
          </a:p>
        </c:rich>
      </c:tx>
      <c:layout>
        <c:manualLayout>
          <c:xMode val="edge"/>
          <c:yMode val="edge"/>
          <c:x val="0.29477611940298531"/>
          <c:y val="0.16049767259755521"/>
        </c:manualLayout>
      </c:layout>
      <c:overlay val="0"/>
      <c:spPr>
        <a:noFill/>
        <a:ln w="25400">
          <a:noFill/>
        </a:ln>
      </c:spPr>
    </c:title>
    <c:autoTitleDeleted val="0"/>
    <c:view3D>
      <c:rotX val="16"/>
      <c:hPercent val="24"/>
      <c:rotY val="19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07462686567172"/>
          <c:y val="0.26875082016241508"/>
          <c:w val="0.79850746268656714"/>
          <c:h val="0.61875188828091054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666699"/>
                </a:gs>
                <a:gs pos="100000">
                  <a:srgbClr val="9999FF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'9'!$BD$23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gradFill rotWithShape="0">
              <a:gsLst>
                <a:gs pos="0">
                  <a:srgbClr val="808080"/>
                </a:gs>
                <a:gs pos="100000">
                  <a:srgbClr val="CCFFCC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'9'!$BE$23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spPr>
            <a:gradFill rotWithShape="0">
              <a:gsLst>
                <a:gs pos="0">
                  <a:srgbClr val="808000"/>
                </a:gs>
                <a:gs pos="100000">
                  <a:srgbClr val="FFFF99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'9'!$BF$23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spPr>
            <a:gradFill rotWithShape="0">
              <a:gsLst>
                <a:gs pos="0">
                  <a:srgbClr val="666699"/>
                </a:gs>
                <a:gs pos="100000">
                  <a:srgbClr val="CCFFFF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'9'!$BG$23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spPr>
            <a:gradFill rotWithShape="0">
              <a:gsLst>
                <a:gs pos="0">
                  <a:srgbClr val="666699"/>
                </a:gs>
                <a:gs pos="100000">
                  <a:srgbClr val="CC99FF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'9'!$BH$23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shape val="box"/>
        <c:axId val="114110464"/>
        <c:axId val="114112000"/>
        <c:axId val="0"/>
      </c:bar3DChart>
      <c:catAx>
        <c:axId val="114110464"/>
        <c:scaling>
          <c:orientation val="minMax"/>
        </c:scaling>
        <c:delete val="1"/>
        <c:axPos val="b"/>
        <c:majorTickMark val="out"/>
        <c:minorTickMark val="none"/>
        <c:tickLblPos val="none"/>
        <c:crossAx val="114112000"/>
        <c:crossesAt val="0"/>
        <c:auto val="1"/>
        <c:lblAlgn val="ctr"/>
        <c:lblOffset val="100"/>
        <c:noMultiLvlLbl val="0"/>
      </c:catAx>
      <c:valAx>
        <c:axId val="11411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1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Context Frequency </a:t>
            </a:r>
          </a:p>
        </c:rich>
      </c:tx>
      <c:layout>
        <c:manualLayout>
          <c:xMode val="edge"/>
          <c:yMode val="edge"/>
          <c:x val="0.38494704499967553"/>
          <c:y val="5.19482166580530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021686033446843E-2"/>
          <c:y val="0.17749054095510791"/>
          <c:w val="0.88172228184282819"/>
          <c:h val="0.621213484678051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'9'!$DB$98:$DM$98</c:f>
              <c:strCache>
                <c:ptCount val="12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</c:strCache>
            </c:strRef>
          </c:cat>
          <c:val>
            <c:numRef>
              <c:f>'9'!$DB$99:$DM$99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"/>
        <c:axId val="114136192"/>
        <c:axId val="114137728"/>
      </c:barChart>
      <c:catAx>
        <c:axId val="11413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37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413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36192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808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Antecedent Events</a:t>
            </a:r>
          </a:p>
        </c:rich>
      </c:tx>
      <c:layout>
        <c:manualLayout>
          <c:xMode val="edge"/>
          <c:yMode val="edge"/>
          <c:x val="0.37849541854716595"/>
          <c:y val="5.2287915440636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021686033446843E-2"/>
          <c:y val="0.16993669908908443"/>
          <c:w val="0.88172228184282819"/>
          <c:h val="0.6274537251471015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'9'!$DB$98:$DM$98</c:f>
              <c:strCache>
                <c:ptCount val="12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</c:strCache>
            </c:strRef>
          </c:cat>
          <c:val>
            <c:numRef>
              <c:f>'9'!$DB$100:$DM$100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"/>
        <c:axId val="114149632"/>
        <c:axId val="114188288"/>
      </c:barChart>
      <c:catAx>
        <c:axId val="11414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882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418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49632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808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Consequence Events</a:t>
            </a:r>
          </a:p>
        </c:rich>
      </c:tx>
      <c:layout>
        <c:manualLayout>
          <c:xMode val="edge"/>
          <c:yMode val="edge"/>
          <c:x val="0.35914053918964201"/>
          <c:y val="5.2287915440636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806675921272E-2"/>
          <c:y val="0.1568648036642479"/>
          <c:w val="0.90107716120035375"/>
          <c:h val="0.6405256205719386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'9'!$DB$98:$DM$98</c:f>
              <c:strCache>
                <c:ptCount val="12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</c:strCache>
            </c:strRef>
          </c:cat>
          <c:val>
            <c:numRef>
              <c:f>'9'!$DB$102:$DM$102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"/>
        <c:axId val="114199936"/>
        <c:axId val="114214016"/>
      </c:barChart>
      <c:catAx>
        <c:axId val="11419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214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421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99936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808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Context (Setting)/Behavior Interaction:</a:t>
            </a:r>
          </a:p>
        </c:rich>
      </c:tx>
      <c:layout>
        <c:manualLayout>
          <c:xMode val="edge"/>
          <c:yMode val="edge"/>
          <c:x val="7.4404761904761935E-3"/>
          <c:y val="1.43700787401574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21551835635001E-2"/>
          <c:y val="0.23563218390804597"/>
          <c:w val="0.90922751178198158"/>
          <c:h val="0.49300751199203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'9'!$AQ$1026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'9'!$AR$1026:$AT$1026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'9'!$AQ$1027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'9'!$AR$1027:$AT$1027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'9'!$AQ$1028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'9'!$AR$1028:$AT$1028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'9'!$AQ$1029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'9'!$AR$1029:$AT$1029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'9'!$AQ$1030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'9'!$AR$1030:$AT$1030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'9'!$AQ$1031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'9'!$AR$1031:$AT$1031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'9'!$AQ$1032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'9'!$AR$1032:$AT$1032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'9'!$AQ$1033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'9'!$AR$1033:$AT$1033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8"/>
          <c:order val="8"/>
          <c:tx>
            <c:strRef>
              <c:f>'9'!$AQ$1034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'9'!$AR$1034:$AT$1034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9"/>
          <c:order val="9"/>
          <c:tx>
            <c:strRef>
              <c:f>'9'!$AQ$1035</c:f>
              <c:strCache>
                <c:ptCount val="1"/>
                <c:pt idx="0">
                  <c:v>J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'9'!$AR$1035:$AT$1035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'9'!$AQ$1036</c:f>
              <c:strCache>
                <c:ptCount val="1"/>
                <c:pt idx="0">
                  <c:v>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'9'!$AR$1036:$AT$1036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'9'!$AQ$1037</c:f>
              <c:strCache>
                <c:ptCount val="1"/>
                <c:pt idx="0">
                  <c:v>L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'9'!$AR$1037:$AT$1037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-21"/>
        <c:axId val="114358528"/>
        <c:axId val="114372992"/>
      </c:barChart>
      <c:catAx>
        <c:axId val="1143585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1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 b="0" i="1" u="sng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BEHAVIORS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:</a:t>
                </a:r>
              </a:p>
            </c:rich>
          </c:tx>
          <c:layout>
            <c:manualLayout>
              <c:xMode val="edge"/>
              <c:yMode val="edge"/>
              <c:x val="2.9769716285464346E-3"/>
              <c:y val="0.74448293963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72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437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58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1180555555555562" footer="0.51180555555555562"/>
    <c:pageSetup firstPageNumber="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Antecedent/Behavior Interaction:</a:t>
            </a:r>
          </a:p>
        </c:rich>
      </c:tx>
      <c:layout>
        <c:manualLayout>
          <c:xMode val="edge"/>
          <c:yMode val="edge"/>
          <c:x val="7.204610951008647E-3"/>
          <c:y val="1.6912791561432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487083403984063E-2"/>
          <c:y val="0.22689075630252101"/>
          <c:w val="0.89337238647980632"/>
          <c:h val="0.50858995566730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'9'!$AV$1026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'9'!$AW$1026:$AY$1026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'9'!$AV$1027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'9'!$AW$1027:$AY$1027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'9'!$AV$1028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'9'!$AW$1028:$AY$1028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'9'!$AV$1029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'9'!$AW$1029:$AY$1029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'9'!$AV$1030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'9'!$AW$1030:$AY$1030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'9'!$AV$1031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'9'!$AW$1031:$AY$1031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'9'!$AV$1032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'9'!$AW$1032:$AY$1032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'9'!$AV$1033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'9'!$AW$1033:$AY$1033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8"/>
          <c:order val="8"/>
          <c:tx>
            <c:strRef>
              <c:f>'9'!$AV$1034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'9'!$AW$1034:$AY$1034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9"/>
          <c:order val="9"/>
          <c:tx>
            <c:strRef>
              <c:f>'9'!$AV$1035</c:f>
              <c:strCache>
                <c:ptCount val="1"/>
                <c:pt idx="0">
                  <c:v>J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'9'!$AW$1035:$AY$1035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'9'!$AV$1036</c:f>
              <c:strCache>
                <c:ptCount val="1"/>
                <c:pt idx="0">
                  <c:v>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'9'!$AW$1036:$AY$1036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'9'!$AV$1037</c:f>
              <c:strCache>
                <c:ptCount val="1"/>
                <c:pt idx="0">
                  <c:v>L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'9'!$AW$1037:$AY$1037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-21"/>
        <c:axId val="114439296"/>
        <c:axId val="114441216"/>
      </c:barChart>
      <c:catAx>
        <c:axId val="1144392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700" b="0" i="1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700"/>
                  <a:t>BEHAVIORS:</a:t>
                </a:r>
              </a:p>
            </c:rich>
          </c:tx>
          <c:layout>
            <c:manualLayout>
              <c:xMode val="edge"/>
              <c:yMode val="edge"/>
              <c:x val="1.4412247460421908E-3"/>
              <c:y val="0.76338434110830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41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444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39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Consequence/Behavior Interaction</a:t>
            </a:r>
          </a:p>
        </c:rich>
      </c:tx>
      <c:layout>
        <c:manualLayout>
          <c:xMode val="edge"/>
          <c:yMode val="edge"/>
          <c:x val="7.3529411764705881E-3"/>
          <c:y val="2.20595954917400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7058823529411E-2"/>
          <c:y val="0.20133218641787451"/>
          <c:w val="0.90147058823529358"/>
          <c:h val="0.51761618033039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'9'!$BA$1026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'9'!$BB$1026:$BD$1026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'9'!$BA$1027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'9'!$BB$1027:$BD$1027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'9'!$BA$1028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'9'!$BB$1028:$BD$1028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'9'!$BA$1029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'9'!$BB$1029:$BD$1029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'9'!$BA$1030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'9'!$BB$1030:$BD$1030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5"/>
          <c:order val="5"/>
          <c:tx>
            <c:strRef>
              <c:f>'9'!$BA$1031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'9'!$BB$1031:$BD$1031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'9'!$BA$1032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'9'!$BB$1032:$BD$1032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'9'!$BA$1033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'9'!$BB$1033:$BD$1033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8"/>
          <c:order val="8"/>
          <c:tx>
            <c:strRef>
              <c:f>'9'!$BA$1034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'9'!$BB$1034:$BD$1034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9"/>
          <c:order val="9"/>
          <c:tx>
            <c:strRef>
              <c:f>'9'!$BA$1035</c:f>
              <c:strCache>
                <c:ptCount val="1"/>
                <c:pt idx="0">
                  <c:v>J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'9'!$BB$1035:$BD$1035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'9'!$BA$1036</c:f>
              <c:strCache>
                <c:ptCount val="1"/>
                <c:pt idx="0">
                  <c:v>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'9'!$BB$1036:$BD$1036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'9'!$BA$1037</c:f>
              <c:strCache>
                <c:ptCount val="1"/>
                <c:pt idx="0">
                  <c:v>L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'9'!$BB$1037:$BD$1037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1"/>
        <c:axId val="114572672"/>
        <c:axId val="114595328"/>
      </c:barChart>
      <c:catAx>
        <c:axId val="11457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behaviors:</a:t>
                </a:r>
              </a:p>
            </c:rich>
          </c:tx>
          <c:layout>
            <c:manualLayout>
              <c:xMode val="edge"/>
              <c:yMode val="edge"/>
              <c:x val="4.4117647058823572E-3"/>
              <c:y val="0.75421124083627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95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459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72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1180555555555562" footer="0.51180555555555562"/>
    <c:pageSetup firstPageNumber="0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58157449895333E-2"/>
          <c:y val="0.19428625637906374"/>
          <c:w val="0.92047529424983865"/>
          <c:h val="0.61143027742822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'9'!$BK$1030</c:f>
              <c:strCache>
                <c:ptCount val="1"/>
                <c:pt idx="0">
                  <c:v>A</c:v>
                </c:pt>
              </c:strCache>
            </c:strRef>
          </c:tx>
          <c:spPr>
            <a:gradFill rotWithShape="0">
              <a:gsLst>
                <a:gs pos="0">
                  <a:srgbClr val="CCCCFF"/>
                </a:gs>
                <a:gs pos="100000">
                  <a:srgbClr val="6666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'9'!$BL$1029:$BN$1029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'9'!$BL$1030:$BN$1030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'9'!$BK$1031</c:f>
              <c:strCache>
                <c:ptCount val="1"/>
                <c:pt idx="0">
                  <c:v>B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5E765E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'9'!$BL$1029:$BN$1029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'9'!$BL$1031:$BN$1031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'9'!$BK$1032</c:f>
              <c:strCache>
                <c:ptCount val="1"/>
                <c:pt idx="0">
                  <c:v>C</c:v>
                </c:pt>
              </c:strCache>
            </c:strRef>
          </c:tx>
          <c:spPr>
            <a:gradFill rotWithShape="0">
              <a:gsLst>
                <a:gs pos="0">
                  <a:srgbClr val="FFFFCC"/>
                </a:gs>
                <a:gs pos="100000">
                  <a:srgbClr val="76765E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'9'!$BL$1029:$BN$1029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'9'!$BL$1032:$BN$1032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10"/>
        <c:axId val="114634112"/>
        <c:axId val="114644480"/>
      </c:barChart>
      <c:catAx>
        <c:axId val="1146341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0" i="1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700" b="0" i="1" u="sng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BEHAVIORS</a:t>
                </a:r>
                <a:r>
                  <a:rPr lang="en-U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:</a:t>
                </a:r>
              </a:p>
            </c:rich>
          </c:tx>
          <c:layout>
            <c:manualLayout>
              <c:xMode val="edge"/>
              <c:yMode val="edge"/>
              <c:x val="1.1287421559614704E-3"/>
              <c:y val="0.82323090711222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44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46444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34112"/>
        <c:crosses val="autoZero"/>
        <c:crossBetween val="between"/>
        <c:majorUnit val="0.25"/>
      </c:valAx>
      <c:spPr>
        <a:gradFill rotWithShape="0">
          <a:gsLst>
            <a:gs pos="0">
              <a:srgbClr val="969696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1180555555555562" footer="0.51180555555555562"/>
    <c:pageSetup firstPageNumber="0"/>
  </c:printSettings>
</c:chartSpace>
</file>

<file path=xl/ctrlProps/ctrlProp1.xml><?xml version="1.0" encoding="utf-8"?>
<formControlPr xmlns="http://schemas.microsoft.com/office/spreadsheetml/2009/9/main" objectType="CheckBox" fmlaLink="'9'!$AB$40"/>
</file>

<file path=xl/ctrlProps/ctrlProp10.xml><?xml version="1.0" encoding="utf-8"?>
<formControlPr xmlns="http://schemas.microsoft.com/office/spreadsheetml/2009/9/main" objectType="CheckBox" fmlaLink="'9'!$AB$121"/>
</file>

<file path=xl/ctrlProps/ctrlProp11.xml><?xml version="1.0" encoding="utf-8"?>
<formControlPr xmlns="http://schemas.microsoft.com/office/spreadsheetml/2009/9/main" objectType="CheckBox" fmlaLink="'9'!$AB$130"/>
</file>

<file path=xl/ctrlProps/ctrlProp12.xml><?xml version="1.0" encoding="utf-8"?>
<formControlPr xmlns="http://schemas.microsoft.com/office/spreadsheetml/2009/9/main" objectType="CheckBox" fmlaLink="'9'!$AB$139"/>
</file>

<file path=xl/ctrlProps/ctrlProp13.xml><?xml version="1.0" encoding="utf-8"?>
<formControlPr xmlns="http://schemas.microsoft.com/office/spreadsheetml/2009/9/main" objectType="CheckBox" fmlaLink="'9'!$AB$148"/>
</file>

<file path=xl/ctrlProps/ctrlProp14.xml><?xml version="1.0" encoding="utf-8"?>
<formControlPr xmlns="http://schemas.microsoft.com/office/spreadsheetml/2009/9/main" objectType="CheckBox" fmlaLink="'9'!$AB$157"/>
</file>

<file path=xl/ctrlProps/ctrlProp15.xml><?xml version="1.0" encoding="utf-8"?>
<formControlPr xmlns="http://schemas.microsoft.com/office/spreadsheetml/2009/9/main" objectType="CheckBox" fmlaLink="'9'!$AB$166"/>
</file>

<file path=xl/ctrlProps/ctrlProp16.xml><?xml version="1.0" encoding="utf-8"?>
<formControlPr xmlns="http://schemas.microsoft.com/office/spreadsheetml/2009/9/main" objectType="CheckBox" fmlaLink="'9'!$AV$40"/>
</file>

<file path=xl/ctrlProps/ctrlProp17.xml><?xml version="1.0" encoding="utf-8"?>
<formControlPr xmlns="http://schemas.microsoft.com/office/spreadsheetml/2009/9/main" objectType="CheckBox" fmlaLink="'9'!$AV$42"/>
</file>

<file path=xl/ctrlProps/ctrlProp18.xml><?xml version="1.0" encoding="utf-8"?>
<formControlPr xmlns="http://schemas.microsoft.com/office/spreadsheetml/2009/9/main" objectType="CheckBox" fmlaLink="'9'!$AV$44"/>
</file>

<file path=xl/ctrlProps/ctrlProp19.xml><?xml version="1.0" encoding="utf-8"?>
<formControlPr xmlns="http://schemas.microsoft.com/office/spreadsheetml/2009/9/main" objectType="CheckBox" fmlaLink="'9'!$AV$49"/>
</file>

<file path=xl/ctrlProps/ctrlProp2.xml><?xml version="1.0" encoding="utf-8"?>
<formControlPr xmlns="http://schemas.microsoft.com/office/spreadsheetml/2009/9/main" objectType="CheckBox" fmlaLink="'9'!$AB$49"/>
</file>

<file path=xl/ctrlProps/ctrlProp20.xml><?xml version="1.0" encoding="utf-8"?>
<formControlPr xmlns="http://schemas.microsoft.com/office/spreadsheetml/2009/9/main" objectType="CheckBox" fmlaLink="'9'!$AV$51"/>
</file>

<file path=xl/ctrlProps/ctrlProp21.xml><?xml version="1.0" encoding="utf-8"?>
<formControlPr xmlns="http://schemas.microsoft.com/office/spreadsheetml/2009/9/main" objectType="CheckBox" fmlaLink="'9'!$AV$53"/>
</file>

<file path=xl/ctrlProps/ctrlProp22.xml><?xml version="1.0" encoding="utf-8"?>
<formControlPr xmlns="http://schemas.microsoft.com/office/spreadsheetml/2009/9/main" objectType="CheckBox" fmlaLink="'9'!$AV$58"/>
</file>

<file path=xl/ctrlProps/ctrlProp23.xml><?xml version="1.0" encoding="utf-8"?>
<formControlPr xmlns="http://schemas.microsoft.com/office/spreadsheetml/2009/9/main" objectType="CheckBox" fmlaLink="'9'!$AV$60"/>
</file>

<file path=xl/ctrlProps/ctrlProp24.xml><?xml version="1.0" encoding="utf-8"?>
<formControlPr xmlns="http://schemas.microsoft.com/office/spreadsheetml/2009/9/main" objectType="CheckBox" fmlaLink="'9'!$AV$62"/>
</file>

<file path=xl/ctrlProps/ctrlProp25.xml><?xml version="1.0" encoding="utf-8"?>
<formControlPr xmlns="http://schemas.microsoft.com/office/spreadsheetml/2009/9/main" objectType="CheckBox" fmlaLink="'9'!$AV$67"/>
</file>

<file path=xl/ctrlProps/ctrlProp26.xml><?xml version="1.0" encoding="utf-8"?>
<formControlPr xmlns="http://schemas.microsoft.com/office/spreadsheetml/2009/9/main" objectType="CheckBox" fmlaLink="'9'!$AV$69"/>
</file>

<file path=xl/ctrlProps/ctrlProp27.xml><?xml version="1.0" encoding="utf-8"?>
<formControlPr xmlns="http://schemas.microsoft.com/office/spreadsheetml/2009/9/main" objectType="CheckBox" fmlaLink="'9'!$AV$71"/>
</file>

<file path=xl/ctrlProps/ctrlProp28.xml><?xml version="1.0" encoding="utf-8"?>
<formControlPr xmlns="http://schemas.microsoft.com/office/spreadsheetml/2009/9/main" objectType="CheckBox" fmlaLink="'9'!$AV$76"/>
</file>

<file path=xl/ctrlProps/ctrlProp29.xml><?xml version="1.0" encoding="utf-8"?>
<formControlPr xmlns="http://schemas.microsoft.com/office/spreadsheetml/2009/9/main" objectType="CheckBox" fmlaLink="'9'!$AV$78"/>
</file>

<file path=xl/ctrlProps/ctrlProp3.xml><?xml version="1.0" encoding="utf-8"?>
<formControlPr xmlns="http://schemas.microsoft.com/office/spreadsheetml/2009/9/main" objectType="CheckBox" fmlaLink="'9'!$AB$58"/>
</file>

<file path=xl/ctrlProps/ctrlProp30.xml><?xml version="1.0" encoding="utf-8"?>
<formControlPr xmlns="http://schemas.microsoft.com/office/spreadsheetml/2009/9/main" objectType="CheckBox" fmlaLink="'9'!$AV$80"/>
</file>

<file path=xl/ctrlProps/ctrlProp31.xml><?xml version="1.0" encoding="utf-8"?>
<formControlPr xmlns="http://schemas.microsoft.com/office/spreadsheetml/2009/9/main" objectType="CheckBox" fmlaLink="'9'!$AV$85"/>
</file>

<file path=xl/ctrlProps/ctrlProp32.xml><?xml version="1.0" encoding="utf-8"?>
<formControlPr xmlns="http://schemas.microsoft.com/office/spreadsheetml/2009/9/main" objectType="CheckBox" fmlaLink="'9'!$AV$87"/>
</file>

<file path=xl/ctrlProps/ctrlProp33.xml><?xml version="1.0" encoding="utf-8"?>
<formControlPr xmlns="http://schemas.microsoft.com/office/spreadsheetml/2009/9/main" objectType="CheckBox" fmlaLink="'9'!$AV$89"/>
</file>

<file path=xl/ctrlProps/ctrlProp34.xml><?xml version="1.0" encoding="utf-8"?>
<formControlPr xmlns="http://schemas.microsoft.com/office/spreadsheetml/2009/9/main" objectType="CheckBox" fmlaLink="'9'!$AV$94"/>
</file>

<file path=xl/ctrlProps/ctrlProp35.xml><?xml version="1.0" encoding="utf-8"?>
<formControlPr xmlns="http://schemas.microsoft.com/office/spreadsheetml/2009/9/main" objectType="CheckBox" fmlaLink="'9'!$AV$96"/>
</file>

<file path=xl/ctrlProps/ctrlProp36.xml><?xml version="1.0" encoding="utf-8"?>
<formControlPr xmlns="http://schemas.microsoft.com/office/spreadsheetml/2009/9/main" objectType="CheckBox" fmlaLink="'9'!$AV$98"/>
</file>

<file path=xl/ctrlProps/ctrlProp37.xml><?xml version="1.0" encoding="utf-8"?>
<formControlPr xmlns="http://schemas.microsoft.com/office/spreadsheetml/2009/9/main" objectType="CheckBox" fmlaLink="'9'!$AV$103"/>
</file>

<file path=xl/ctrlProps/ctrlProp38.xml><?xml version="1.0" encoding="utf-8"?>
<formControlPr xmlns="http://schemas.microsoft.com/office/spreadsheetml/2009/9/main" objectType="CheckBox" fmlaLink="'9'!$AV$105"/>
</file>

<file path=xl/ctrlProps/ctrlProp39.xml><?xml version="1.0" encoding="utf-8"?>
<formControlPr xmlns="http://schemas.microsoft.com/office/spreadsheetml/2009/9/main" objectType="CheckBox" fmlaLink="'9'!$AV$107"/>
</file>

<file path=xl/ctrlProps/ctrlProp4.xml><?xml version="1.0" encoding="utf-8"?>
<formControlPr xmlns="http://schemas.microsoft.com/office/spreadsheetml/2009/9/main" objectType="CheckBox" fmlaLink="'9'!$AB$67"/>
</file>

<file path=xl/ctrlProps/ctrlProp40.xml><?xml version="1.0" encoding="utf-8"?>
<formControlPr xmlns="http://schemas.microsoft.com/office/spreadsheetml/2009/9/main" objectType="CheckBox" fmlaLink="'9'!$AV$112"/>
</file>

<file path=xl/ctrlProps/ctrlProp41.xml><?xml version="1.0" encoding="utf-8"?>
<formControlPr xmlns="http://schemas.microsoft.com/office/spreadsheetml/2009/9/main" objectType="CheckBox" fmlaLink="'9'!$AV$114"/>
</file>

<file path=xl/ctrlProps/ctrlProp42.xml><?xml version="1.0" encoding="utf-8"?>
<formControlPr xmlns="http://schemas.microsoft.com/office/spreadsheetml/2009/9/main" objectType="CheckBox" fmlaLink="'9'!$AV$116"/>
</file>

<file path=xl/ctrlProps/ctrlProp43.xml><?xml version="1.0" encoding="utf-8"?>
<formControlPr xmlns="http://schemas.microsoft.com/office/spreadsheetml/2009/9/main" objectType="CheckBox" fmlaLink="'9'!$AV$121"/>
</file>

<file path=xl/ctrlProps/ctrlProp44.xml><?xml version="1.0" encoding="utf-8"?>
<formControlPr xmlns="http://schemas.microsoft.com/office/spreadsheetml/2009/9/main" objectType="CheckBox" fmlaLink="'9'!$AV$123"/>
</file>

<file path=xl/ctrlProps/ctrlProp45.xml><?xml version="1.0" encoding="utf-8"?>
<formControlPr xmlns="http://schemas.microsoft.com/office/spreadsheetml/2009/9/main" objectType="CheckBox" fmlaLink="'9'!$AV$125"/>
</file>

<file path=xl/ctrlProps/ctrlProp46.xml><?xml version="1.0" encoding="utf-8"?>
<formControlPr xmlns="http://schemas.microsoft.com/office/spreadsheetml/2009/9/main" objectType="CheckBox" fmlaLink="'9'!$AV$130"/>
</file>

<file path=xl/ctrlProps/ctrlProp47.xml><?xml version="1.0" encoding="utf-8"?>
<formControlPr xmlns="http://schemas.microsoft.com/office/spreadsheetml/2009/9/main" objectType="CheckBox" fmlaLink="'9'!$AV$132"/>
</file>

<file path=xl/ctrlProps/ctrlProp48.xml><?xml version="1.0" encoding="utf-8"?>
<formControlPr xmlns="http://schemas.microsoft.com/office/spreadsheetml/2009/9/main" objectType="CheckBox" fmlaLink="'9'!$AV$134"/>
</file>

<file path=xl/ctrlProps/ctrlProp49.xml><?xml version="1.0" encoding="utf-8"?>
<formControlPr xmlns="http://schemas.microsoft.com/office/spreadsheetml/2009/9/main" objectType="CheckBox" fmlaLink="'9'!$AV$139"/>
</file>

<file path=xl/ctrlProps/ctrlProp5.xml><?xml version="1.0" encoding="utf-8"?>
<formControlPr xmlns="http://schemas.microsoft.com/office/spreadsheetml/2009/9/main" objectType="CheckBox" fmlaLink="'9'!$AB$76"/>
</file>

<file path=xl/ctrlProps/ctrlProp50.xml><?xml version="1.0" encoding="utf-8"?>
<formControlPr xmlns="http://schemas.microsoft.com/office/spreadsheetml/2009/9/main" objectType="CheckBox" fmlaLink="'9'!$AV$141"/>
</file>

<file path=xl/ctrlProps/ctrlProp51.xml><?xml version="1.0" encoding="utf-8"?>
<formControlPr xmlns="http://schemas.microsoft.com/office/spreadsheetml/2009/9/main" objectType="CheckBox" fmlaLink="'9'!$AV$143"/>
</file>

<file path=xl/ctrlProps/ctrlProp52.xml><?xml version="1.0" encoding="utf-8"?>
<formControlPr xmlns="http://schemas.microsoft.com/office/spreadsheetml/2009/9/main" objectType="CheckBox" fmlaLink="'9'!$AV$148"/>
</file>

<file path=xl/ctrlProps/ctrlProp53.xml><?xml version="1.0" encoding="utf-8"?>
<formControlPr xmlns="http://schemas.microsoft.com/office/spreadsheetml/2009/9/main" objectType="CheckBox" fmlaLink="'9'!$AV$150"/>
</file>

<file path=xl/ctrlProps/ctrlProp54.xml><?xml version="1.0" encoding="utf-8"?>
<formControlPr xmlns="http://schemas.microsoft.com/office/spreadsheetml/2009/9/main" objectType="CheckBox" fmlaLink="'9'!$AV$152"/>
</file>

<file path=xl/ctrlProps/ctrlProp55.xml><?xml version="1.0" encoding="utf-8"?>
<formControlPr xmlns="http://schemas.microsoft.com/office/spreadsheetml/2009/9/main" objectType="CheckBox" fmlaLink="'9'!$AV$157"/>
</file>

<file path=xl/ctrlProps/ctrlProp56.xml><?xml version="1.0" encoding="utf-8"?>
<formControlPr xmlns="http://schemas.microsoft.com/office/spreadsheetml/2009/9/main" objectType="CheckBox" fmlaLink="'9'!$AV$159"/>
</file>

<file path=xl/ctrlProps/ctrlProp57.xml><?xml version="1.0" encoding="utf-8"?>
<formControlPr xmlns="http://schemas.microsoft.com/office/spreadsheetml/2009/9/main" objectType="CheckBox" fmlaLink="'9'!$AV$161"/>
</file>

<file path=xl/ctrlProps/ctrlProp58.xml><?xml version="1.0" encoding="utf-8"?>
<formControlPr xmlns="http://schemas.microsoft.com/office/spreadsheetml/2009/9/main" objectType="CheckBox" fmlaLink="'9'!$AV$166"/>
</file>

<file path=xl/ctrlProps/ctrlProp59.xml><?xml version="1.0" encoding="utf-8"?>
<formControlPr xmlns="http://schemas.microsoft.com/office/spreadsheetml/2009/9/main" objectType="CheckBox" fmlaLink="'9'!$AV$168"/>
</file>

<file path=xl/ctrlProps/ctrlProp6.xml><?xml version="1.0" encoding="utf-8"?>
<formControlPr xmlns="http://schemas.microsoft.com/office/spreadsheetml/2009/9/main" objectType="CheckBox" fmlaLink="'9'!$AB$85"/>
</file>

<file path=xl/ctrlProps/ctrlProp60.xml><?xml version="1.0" encoding="utf-8"?>
<formControlPr xmlns="http://schemas.microsoft.com/office/spreadsheetml/2009/9/main" objectType="CheckBox" fmlaLink="'9'!$AV$170"/>
</file>

<file path=xl/ctrlProps/ctrlProp7.xml><?xml version="1.0" encoding="utf-8"?>
<formControlPr xmlns="http://schemas.microsoft.com/office/spreadsheetml/2009/9/main" objectType="CheckBox" fmlaLink="'9'!$AB$94"/>
</file>

<file path=xl/ctrlProps/ctrlProp8.xml><?xml version="1.0" encoding="utf-8"?>
<formControlPr xmlns="http://schemas.microsoft.com/office/spreadsheetml/2009/9/main" objectType="CheckBox" fmlaLink="'9'!$AB$103"/>
</file>

<file path=xl/ctrlProps/ctrlProp9.xml><?xml version="1.0" encoding="utf-8"?>
<formControlPr xmlns="http://schemas.microsoft.com/office/spreadsheetml/2009/9/main" objectType="CheckBox" fmlaLink="'9'!$AB$112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2.png"/><Relationship Id="rId18" Type="http://schemas.openxmlformats.org/officeDocument/2006/relationships/chart" Target="../charts/chart11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hyperlink" Target="#Calendar!A1"/><Relationship Id="rId17" Type="http://schemas.openxmlformats.org/officeDocument/2006/relationships/chart" Target="../charts/chart10.xml"/><Relationship Id="rId2" Type="http://schemas.openxmlformats.org/officeDocument/2006/relationships/chart" Target="../charts/chart2.xml"/><Relationship Id="rId16" Type="http://schemas.openxmlformats.org/officeDocument/2006/relationships/image" Target="../media/image5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image" Target="../media/image4.png"/><Relationship Id="rId10" Type="http://schemas.openxmlformats.org/officeDocument/2006/relationships/hyperlink" Target="#TableContents!A1"/><Relationship Id="rId19" Type="http://schemas.openxmlformats.org/officeDocument/2006/relationships/image" Target="../media/image6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alendar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Calendar!A1"/><Relationship Id="rId3" Type="http://schemas.openxmlformats.org/officeDocument/2006/relationships/image" Target="../media/image8.png"/><Relationship Id="rId7" Type="http://schemas.openxmlformats.org/officeDocument/2006/relationships/hyperlink" Target="#PaperForm!A1"/><Relationship Id="rId2" Type="http://schemas.openxmlformats.org/officeDocument/2006/relationships/hyperlink" Target="#Criteria!A1"/><Relationship Id="rId1" Type="http://schemas.openxmlformats.org/officeDocument/2006/relationships/image" Target="../media/image7.png"/><Relationship Id="rId6" Type="http://schemas.openxmlformats.org/officeDocument/2006/relationships/hyperlink" Target="#DateTime!A1"/><Relationship Id="rId5" Type="http://schemas.openxmlformats.org/officeDocument/2006/relationships/image" Target="../media/image9.png"/><Relationship Id="rId10" Type="http://schemas.openxmlformats.org/officeDocument/2006/relationships/image" Target="../media/image10.png"/><Relationship Id="rId4" Type="http://schemas.openxmlformats.org/officeDocument/2006/relationships/hyperlink" Target="#StudentInfo!A1"/><Relationship Id="rId9" Type="http://schemas.openxmlformats.org/officeDocument/2006/relationships/hyperlink" Target="#Repo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TableContents!A1"/><Relationship Id="rId1" Type="http://schemas.openxmlformats.org/officeDocument/2006/relationships/image" Target="../media/image11.png"/><Relationship Id="rId5" Type="http://schemas.openxmlformats.org/officeDocument/2006/relationships/image" Target="../media/image13.png"/><Relationship Id="rId4" Type="http://schemas.openxmlformats.org/officeDocument/2006/relationships/hyperlink" Target="#DateTim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alendar!A1"/><Relationship Id="rId2" Type="http://schemas.openxmlformats.org/officeDocument/2006/relationships/image" Target="../media/image12.png"/><Relationship Id="rId1" Type="http://schemas.openxmlformats.org/officeDocument/2006/relationships/hyperlink" Target="#TableContents!A1"/><Relationship Id="rId6" Type="http://schemas.openxmlformats.org/officeDocument/2006/relationships/image" Target="../media/image15.png"/><Relationship Id="rId5" Type="http://schemas.openxmlformats.org/officeDocument/2006/relationships/hyperlink" Target="#Criteria!A1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alendar!A1"/><Relationship Id="rId2" Type="http://schemas.openxmlformats.org/officeDocument/2006/relationships/image" Target="../media/image12.png"/><Relationship Id="rId1" Type="http://schemas.openxmlformats.org/officeDocument/2006/relationships/hyperlink" Target="#TableContents!A1"/><Relationship Id="rId6" Type="http://schemas.openxmlformats.org/officeDocument/2006/relationships/image" Target="../media/image16.png"/><Relationship Id="rId5" Type="http://schemas.openxmlformats.org/officeDocument/2006/relationships/hyperlink" Target="#PaperForm!A1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DATA8!A1"/><Relationship Id="rId13" Type="http://schemas.openxmlformats.org/officeDocument/2006/relationships/hyperlink" Target="#DATA13!A1"/><Relationship Id="rId18" Type="http://schemas.openxmlformats.org/officeDocument/2006/relationships/hyperlink" Target="#TableContents!A1"/><Relationship Id="rId3" Type="http://schemas.openxmlformats.org/officeDocument/2006/relationships/hyperlink" Target="#DATA3!A1"/><Relationship Id="rId21" Type="http://schemas.openxmlformats.org/officeDocument/2006/relationships/image" Target="../media/image19.png"/><Relationship Id="rId7" Type="http://schemas.openxmlformats.org/officeDocument/2006/relationships/hyperlink" Target="#DATA7!A1"/><Relationship Id="rId12" Type="http://schemas.openxmlformats.org/officeDocument/2006/relationships/hyperlink" Target="#DATA12!A1"/><Relationship Id="rId17" Type="http://schemas.openxmlformats.org/officeDocument/2006/relationships/image" Target="../media/image17.png"/><Relationship Id="rId2" Type="http://schemas.openxmlformats.org/officeDocument/2006/relationships/hyperlink" Target="#DATA2!A1"/><Relationship Id="rId16" Type="http://schemas.openxmlformats.org/officeDocument/2006/relationships/hyperlink" Target="#Report!A1"/><Relationship Id="rId20" Type="http://schemas.openxmlformats.org/officeDocument/2006/relationships/image" Target="../media/image18.png"/><Relationship Id="rId1" Type="http://schemas.openxmlformats.org/officeDocument/2006/relationships/hyperlink" Target="#DATA1!A1"/><Relationship Id="rId6" Type="http://schemas.openxmlformats.org/officeDocument/2006/relationships/hyperlink" Target="#DATA6!A1"/><Relationship Id="rId11" Type="http://schemas.openxmlformats.org/officeDocument/2006/relationships/hyperlink" Target="#DATA11!A1"/><Relationship Id="rId5" Type="http://schemas.openxmlformats.org/officeDocument/2006/relationships/hyperlink" Target="#DATA5!A1"/><Relationship Id="rId15" Type="http://schemas.openxmlformats.org/officeDocument/2006/relationships/hyperlink" Target="#DATA15!A1"/><Relationship Id="rId10" Type="http://schemas.openxmlformats.org/officeDocument/2006/relationships/hyperlink" Target="#DATA10!A1"/><Relationship Id="rId19" Type="http://schemas.openxmlformats.org/officeDocument/2006/relationships/image" Target="../media/image12.png"/><Relationship Id="rId4" Type="http://schemas.openxmlformats.org/officeDocument/2006/relationships/hyperlink" Target="#DATA4!A1"/><Relationship Id="rId9" Type="http://schemas.openxmlformats.org/officeDocument/2006/relationships/hyperlink" Target="#DATA9!A1"/><Relationship Id="rId14" Type="http://schemas.openxmlformats.org/officeDocument/2006/relationships/hyperlink" Target="#DATA14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TableContents!A1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38100</xdr:rowOff>
    </xdr:from>
    <xdr:to>
      <xdr:col>24</xdr:col>
      <xdr:colOff>142875</xdr:colOff>
      <xdr:row>24</xdr:row>
      <xdr:rowOff>133350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28576</xdr:colOff>
      <xdr:row>25</xdr:row>
      <xdr:rowOff>152400</xdr:rowOff>
    </xdr:from>
    <xdr:to>
      <xdr:col>28</xdr:col>
      <xdr:colOff>180975</xdr:colOff>
      <xdr:row>36</xdr:row>
      <xdr:rowOff>76200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57150</xdr:colOff>
      <xdr:row>68</xdr:row>
      <xdr:rowOff>0</xdr:rowOff>
    </xdr:from>
    <xdr:to>
      <xdr:col>33</xdr:col>
      <xdr:colOff>104775</xdr:colOff>
      <xdr:row>77</xdr:row>
      <xdr:rowOff>9525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38100</xdr:colOff>
      <xdr:row>90</xdr:row>
      <xdr:rowOff>19050</xdr:rowOff>
    </xdr:from>
    <xdr:to>
      <xdr:col>33</xdr:col>
      <xdr:colOff>85725</xdr:colOff>
      <xdr:row>99</xdr:row>
      <xdr:rowOff>19050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47625</xdr:colOff>
      <xdr:row>112</xdr:row>
      <xdr:rowOff>19050</xdr:rowOff>
    </xdr:from>
    <xdr:to>
      <xdr:col>33</xdr:col>
      <xdr:colOff>95250</xdr:colOff>
      <xdr:row>121</xdr:row>
      <xdr:rowOff>19050</xdr:rowOff>
    </xdr:to>
    <xdr:graphicFrame macro="">
      <xdr:nvGraphicFramePr>
        <xdr:cNvPr id="103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57150</xdr:colOff>
      <xdr:row>109</xdr:row>
      <xdr:rowOff>57150</xdr:rowOff>
    </xdr:from>
    <xdr:to>
      <xdr:col>33</xdr:col>
      <xdr:colOff>66675</xdr:colOff>
      <xdr:row>111</xdr:row>
      <xdr:rowOff>76200</xdr:rowOff>
    </xdr:to>
    <xdr:sp macro="" textlink="">
      <xdr:nvSpPr>
        <xdr:cNvPr id="1031" name="WordArt 18"/>
        <xdr:cNvSpPr>
          <a:spLocks noChangeArrowheads="1" noChangeShapeType="1" noTextEdit="1"/>
        </xdr:cNvSpPr>
      </xdr:nvSpPr>
      <xdr:spPr bwMode="auto">
        <a:xfrm>
          <a:off x="4248150" y="17145000"/>
          <a:ext cx="2105025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000000"/>
                </a:solidFill>
                <a:miter lim="800000"/>
                <a:headEnd/>
                <a:tailEnd/>
              </a:ln>
              <a:gradFill rotWithShape="0">
                <a:gsLst>
                  <a:gs pos="0">
                    <a:srgbClr val="FFFFFF"/>
                  </a:gs>
                  <a:gs pos="100000">
                    <a:srgbClr val="767676"/>
                  </a:gs>
                </a:gsLst>
                <a:lin ang="5400000" scaled="1"/>
              </a:gradFill>
              <a:effectLst>
                <a:outerShdw dist="76368" dir="2700000" algn="ctr" rotWithShape="0">
                  <a:srgbClr val="000000">
                    <a:alpha val="40033"/>
                  </a:srgbClr>
                </a:outerShdw>
              </a:effectLst>
              <a:latin typeface="Arial Black"/>
            </a:rPr>
            <a:t>Consequence</a:t>
          </a:r>
        </a:p>
      </xdr:txBody>
    </xdr:sp>
    <xdr:clientData/>
  </xdr:twoCellAnchor>
  <xdr:twoCellAnchor>
    <xdr:from>
      <xdr:col>0</xdr:col>
      <xdr:colOff>0</xdr:colOff>
      <xdr:row>78</xdr:row>
      <xdr:rowOff>0</xdr:rowOff>
    </xdr:from>
    <xdr:to>
      <xdr:col>33</xdr:col>
      <xdr:colOff>114300</xdr:colOff>
      <xdr:row>84</xdr:row>
      <xdr:rowOff>133350</xdr:rowOff>
    </xdr:to>
    <xdr:graphicFrame macro="">
      <xdr:nvGraphicFramePr>
        <xdr:cNvPr id="103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28575</xdr:colOff>
      <xdr:row>100</xdr:row>
      <xdr:rowOff>0</xdr:rowOff>
    </xdr:from>
    <xdr:to>
      <xdr:col>34</xdr:col>
      <xdr:colOff>161925</xdr:colOff>
      <xdr:row>107</xdr:row>
      <xdr:rowOff>0</xdr:rowOff>
    </xdr:to>
    <xdr:graphicFrame macro="">
      <xdr:nvGraphicFramePr>
        <xdr:cNvPr id="103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122</xdr:row>
      <xdr:rowOff>19050</xdr:rowOff>
    </xdr:from>
    <xdr:to>
      <xdr:col>34</xdr:col>
      <xdr:colOff>19050</xdr:colOff>
      <xdr:row>129</xdr:row>
      <xdr:rowOff>0</xdr:rowOff>
    </xdr:to>
    <xdr:graphicFrame macro="">
      <xdr:nvGraphicFramePr>
        <xdr:cNvPr id="103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85725</xdr:colOff>
      <xdr:row>52</xdr:row>
      <xdr:rowOff>180975</xdr:rowOff>
    </xdr:from>
    <xdr:to>
      <xdr:col>34</xdr:col>
      <xdr:colOff>0</xdr:colOff>
      <xdr:row>61</xdr:row>
      <xdr:rowOff>361950</xdr:rowOff>
    </xdr:to>
    <xdr:graphicFrame macro="">
      <xdr:nvGraphicFramePr>
        <xdr:cNvPr id="103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161925</xdr:colOff>
      <xdr:row>3</xdr:row>
      <xdr:rowOff>104775</xdr:rowOff>
    </xdr:from>
    <xdr:to>
      <xdr:col>44</xdr:col>
      <xdr:colOff>76200</xdr:colOff>
      <xdr:row>8</xdr:row>
      <xdr:rowOff>38100</xdr:rowOff>
    </xdr:to>
    <xdr:pic>
      <xdr:nvPicPr>
        <xdr:cNvPr id="1036" name="Picture 2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3500" t="62503" r="16910" b="27867"/>
        <a:stretch>
          <a:fillRect/>
        </a:stretch>
      </xdr:blipFill>
      <xdr:spPr bwMode="auto">
        <a:xfrm>
          <a:off x="7210425" y="476250"/>
          <a:ext cx="12477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38</xdr:col>
      <xdr:colOff>57150</xdr:colOff>
      <xdr:row>11</xdr:row>
      <xdr:rowOff>114300</xdr:rowOff>
    </xdr:from>
    <xdr:to>
      <xdr:col>44</xdr:col>
      <xdr:colOff>9525</xdr:colOff>
      <xdr:row>16</xdr:row>
      <xdr:rowOff>104775</xdr:rowOff>
    </xdr:to>
    <xdr:pic>
      <xdr:nvPicPr>
        <xdr:cNvPr id="1037" name="Picture 1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69473" t="57297" r="22110" b="33075"/>
        <a:stretch>
          <a:fillRect/>
        </a:stretch>
      </xdr:blipFill>
      <xdr:spPr bwMode="auto">
        <a:xfrm>
          <a:off x="7296150" y="1943100"/>
          <a:ext cx="10953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66675</xdr:colOff>
      <xdr:row>0</xdr:row>
      <xdr:rowOff>0</xdr:rowOff>
    </xdr:from>
    <xdr:to>
      <xdr:col>32</xdr:col>
      <xdr:colOff>161925</xdr:colOff>
      <xdr:row>3</xdr:row>
      <xdr:rowOff>114300</xdr:rowOff>
    </xdr:to>
    <xdr:pic>
      <xdr:nvPicPr>
        <xdr:cNvPr id="10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49635" t="68232" r="4247" b="24598"/>
        <a:stretch>
          <a:fillRect/>
        </a:stretch>
      </xdr:blipFill>
      <xdr:spPr bwMode="auto">
        <a:xfrm>
          <a:off x="257175" y="0"/>
          <a:ext cx="6000750" cy="485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25</xdr:col>
      <xdr:colOff>38100</xdr:colOff>
      <xdr:row>64</xdr:row>
      <xdr:rowOff>66675</xdr:rowOff>
    </xdr:from>
    <xdr:to>
      <xdr:col>33</xdr:col>
      <xdr:colOff>95250</xdr:colOff>
      <xdr:row>67</xdr:row>
      <xdr:rowOff>38100</xdr:rowOff>
    </xdr:to>
    <xdr:pic>
      <xdr:nvPicPr>
        <xdr:cNvPr id="10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56296" t="39453" r="31552" b="54688"/>
        <a:stretch>
          <a:fillRect/>
        </a:stretch>
      </xdr:blipFill>
      <xdr:spPr bwMode="auto">
        <a:xfrm>
          <a:off x="4800600" y="10496550"/>
          <a:ext cx="158115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22</xdr:col>
      <xdr:colOff>133350</xdr:colOff>
      <xdr:row>86</xdr:row>
      <xdr:rowOff>66675</xdr:rowOff>
    </xdr:from>
    <xdr:to>
      <xdr:col>33</xdr:col>
      <xdr:colOff>142875</xdr:colOff>
      <xdr:row>89</xdr:row>
      <xdr:rowOff>95250</xdr:rowOff>
    </xdr:to>
    <xdr:pic>
      <xdr:nvPicPr>
        <xdr:cNvPr id="104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59152" t="46355" r="24669" b="47787"/>
        <a:stretch>
          <a:fillRect/>
        </a:stretch>
      </xdr:blipFill>
      <xdr:spPr bwMode="auto">
        <a:xfrm>
          <a:off x="4324350" y="13820775"/>
          <a:ext cx="2105025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40</xdr:row>
      <xdr:rowOff>28575</xdr:rowOff>
    </xdr:from>
    <xdr:to>
      <xdr:col>23</xdr:col>
      <xdr:colOff>161925</xdr:colOff>
      <xdr:row>50</xdr:row>
      <xdr:rowOff>142874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76201</xdr:colOff>
      <xdr:row>128</xdr:row>
      <xdr:rowOff>152401</xdr:rowOff>
    </xdr:from>
    <xdr:to>
      <xdr:col>33</xdr:col>
      <xdr:colOff>95251</xdr:colOff>
      <xdr:row>134</xdr:row>
      <xdr:rowOff>104776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13</xdr:col>
      <xdr:colOff>57151</xdr:colOff>
      <xdr:row>126</xdr:row>
      <xdr:rowOff>47625</xdr:rowOff>
    </xdr:from>
    <xdr:to>
      <xdr:col>22</xdr:col>
      <xdr:colOff>133351</xdr:colOff>
      <xdr:row>126</xdr:row>
      <xdr:rowOff>133351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2533651" y="1795462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126</xdr:row>
      <xdr:rowOff>47625</xdr:rowOff>
    </xdr:from>
    <xdr:to>
      <xdr:col>12</xdr:col>
      <xdr:colOff>85725</xdr:colOff>
      <xdr:row>126</xdr:row>
      <xdr:rowOff>133351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581025" y="1795462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95250</xdr:colOff>
      <xdr:row>126</xdr:row>
      <xdr:rowOff>38100</xdr:rowOff>
    </xdr:from>
    <xdr:to>
      <xdr:col>32</xdr:col>
      <xdr:colOff>171450</xdr:colOff>
      <xdr:row>126</xdr:row>
      <xdr:rowOff>123826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4476750" y="17945100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23</xdr:col>
      <xdr:colOff>142875</xdr:colOff>
      <xdr:row>103</xdr:row>
      <xdr:rowOff>152400</xdr:rowOff>
    </xdr:from>
    <xdr:to>
      <xdr:col>33</xdr:col>
      <xdr:colOff>28575</xdr:colOff>
      <xdr:row>104</xdr:row>
      <xdr:rowOff>76201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4524375" y="1507807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103</xdr:row>
      <xdr:rowOff>152400</xdr:rowOff>
    </xdr:from>
    <xdr:to>
      <xdr:col>12</xdr:col>
      <xdr:colOff>85725</xdr:colOff>
      <xdr:row>104</xdr:row>
      <xdr:rowOff>76201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581025" y="1507807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103</xdr:row>
      <xdr:rowOff>152400</xdr:rowOff>
    </xdr:from>
    <xdr:to>
      <xdr:col>22</xdr:col>
      <xdr:colOff>152400</xdr:colOff>
      <xdr:row>104</xdr:row>
      <xdr:rowOff>76201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2552700" y="1507807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81</xdr:row>
      <xdr:rowOff>104775</xdr:rowOff>
    </xdr:from>
    <xdr:to>
      <xdr:col>12</xdr:col>
      <xdr:colOff>104775</xdr:colOff>
      <xdr:row>82</xdr:row>
      <xdr:rowOff>28576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600075" y="12287250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81</xdr:row>
      <xdr:rowOff>104775</xdr:rowOff>
    </xdr:from>
    <xdr:to>
      <xdr:col>22</xdr:col>
      <xdr:colOff>142875</xdr:colOff>
      <xdr:row>82</xdr:row>
      <xdr:rowOff>28576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2543175" y="12287250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23</xdr:col>
      <xdr:colOff>133350</xdr:colOff>
      <xdr:row>81</xdr:row>
      <xdr:rowOff>104775</xdr:rowOff>
    </xdr:from>
    <xdr:to>
      <xdr:col>33</xdr:col>
      <xdr:colOff>19050</xdr:colOff>
      <xdr:row>82</xdr:row>
      <xdr:rowOff>28576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484" t="39873" r="4843" b="26764"/>
        <a:stretch>
          <a:fillRect/>
        </a:stretch>
      </xdr:blipFill>
      <xdr:spPr>
        <a:xfrm>
          <a:off x="4514850" y="12287250"/>
          <a:ext cx="1790700" cy="857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9218" name="AutoShape 57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9219" name="Text Box 51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9220" name="Text Box 52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9221" name="Text Box 53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9222" name="Text Box 54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9223" name="Text Box 55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9224" name="AutoShape 56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114300</xdr:colOff>
      <xdr:row>14</xdr:row>
      <xdr:rowOff>219075</xdr:rowOff>
    </xdr:from>
    <xdr:to>
      <xdr:col>33</xdr:col>
      <xdr:colOff>533400</xdr:colOff>
      <xdr:row>17</xdr:row>
      <xdr:rowOff>28575</xdr:rowOff>
    </xdr:to>
    <xdr:pic>
      <xdr:nvPicPr>
        <xdr:cNvPr id="1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29800" y="32099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190500</xdr:colOff>
          <xdr:row>2</xdr:row>
          <xdr:rowOff>9525</xdr:rowOff>
        </xdr:from>
        <xdr:to>
          <xdr:col>10</xdr:col>
          <xdr:colOff>47625</xdr:colOff>
          <xdr:row>3</xdr:row>
          <xdr:rowOff>57150</xdr:rowOff>
        </xdr:to>
        <xdr:sp macro="" textlink="">
          <xdr:nvSpPr>
            <xdr:cNvPr id="9226" name="Check Box 58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190500</xdr:colOff>
          <xdr:row>0</xdr:row>
          <xdr:rowOff>0</xdr:rowOff>
        </xdr:from>
        <xdr:to>
          <xdr:col>11</xdr:col>
          <xdr:colOff>9525</xdr:colOff>
          <xdr:row>1</xdr:row>
          <xdr:rowOff>85725</xdr:rowOff>
        </xdr:to>
        <xdr:sp macro="" textlink="">
          <xdr:nvSpPr>
            <xdr:cNvPr id="9227" name="Check Box 59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85725</xdr:colOff>
          <xdr:row>0</xdr:row>
          <xdr:rowOff>0</xdr:rowOff>
        </xdr:from>
        <xdr:to>
          <xdr:col>12</xdr:col>
          <xdr:colOff>419100</xdr:colOff>
          <xdr:row>1</xdr:row>
          <xdr:rowOff>85725</xdr:rowOff>
        </xdr:to>
        <xdr:sp macro="" textlink="">
          <xdr:nvSpPr>
            <xdr:cNvPr id="9228" name="Check Box 60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0242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0243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0244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0245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0246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0247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0248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47625</xdr:colOff>
      <xdr:row>14</xdr:row>
      <xdr:rowOff>219075</xdr:rowOff>
    </xdr:from>
    <xdr:to>
      <xdr:col>33</xdr:col>
      <xdr:colOff>466725</xdr:colOff>
      <xdr:row>17</xdr:row>
      <xdr:rowOff>28575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63125" y="32099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161925</xdr:colOff>
          <xdr:row>2</xdr:row>
          <xdr:rowOff>9525</xdr:rowOff>
        </xdr:from>
        <xdr:to>
          <xdr:col>10</xdr:col>
          <xdr:colOff>19050</xdr:colOff>
          <xdr:row>3</xdr:row>
          <xdr:rowOff>57150</xdr:rowOff>
        </xdr:to>
        <xdr:sp macro="" textlink="">
          <xdr:nvSpPr>
            <xdr:cNvPr id="10250" name="Check Box 9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171450</xdr:colOff>
          <xdr:row>0</xdr:row>
          <xdr:rowOff>0</xdr:rowOff>
        </xdr:from>
        <xdr:to>
          <xdr:col>10</xdr:col>
          <xdr:colOff>66675</xdr:colOff>
          <xdr:row>1</xdr:row>
          <xdr:rowOff>85725</xdr:rowOff>
        </xdr:to>
        <xdr:sp macro="" textlink="">
          <xdr:nvSpPr>
            <xdr:cNvPr id="10251" name="Check Box 10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190500</xdr:colOff>
          <xdr:row>0</xdr:row>
          <xdr:rowOff>0</xdr:rowOff>
        </xdr:from>
        <xdr:to>
          <xdr:col>12</xdr:col>
          <xdr:colOff>523875</xdr:colOff>
          <xdr:row>1</xdr:row>
          <xdr:rowOff>85725</xdr:rowOff>
        </xdr:to>
        <xdr:sp macro="" textlink="">
          <xdr:nvSpPr>
            <xdr:cNvPr id="10252" name="Check Box 11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1266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1267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1268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1269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1270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1271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1272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600075</xdr:colOff>
      <xdr:row>15</xdr:row>
      <xdr:rowOff>9525</xdr:rowOff>
    </xdr:from>
    <xdr:to>
      <xdr:col>33</xdr:col>
      <xdr:colOff>409575</xdr:colOff>
      <xdr:row>17</xdr:row>
      <xdr:rowOff>114300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05975" y="32956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190500</xdr:colOff>
          <xdr:row>2</xdr:row>
          <xdr:rowOff>19050</xdr:rowOff>
        </xdr:from>
        <xdr:to>
          <xdr:col>10</xdr:col>
          <xdr:colOff>57150</xdr:colOff>
          <xdr:row>3</xdr:row>
          <xdr:rowOff>66675</xdr:rowOff>
        </xdr:to>
        <xdr:sp macro="" textlink="">
          <xdr:nvSpPr>
            <xdr:cNvPr id="11274" name="Check Box 9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190500</xdr:colOff>
          <xdr:row>0</xdr:row>
          <xdr:rowOff>0</xdr:rowOff>
        </xdr:from>
        <xdr:to>
          <xdr:col>11</xdr:col>
          <xdr:colOff>9525</xdr:colOff>
          <xdr:row>1</xdr:row>
          <xdr:rowOff>85725</xdr:rowOff>
        </xdr:to>
        <xdr:sp macro="" textlink="">
          <xdr:nvSpPr>
            <xdr:cNvPr id="11275" name="Check Box 10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0</xdr:rowOff>
        </xdr:from>
        <xdr:to>
          <xdr:col>12</xdr:col>
          <xdr:colOff>457200</xdr:colOff>
          <xdr:row>1</xdr:row>
          <xdr:rowOff>85725</xdr:rowOff>
        </xdr:to>
        <xdr:sp macro="" textlink="">
          <xdr:nvSpPr>
            <xdr:cNvPr id="11276" name="Check Box 11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2290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2291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2292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2293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2294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2295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2296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38100</xdr:colOff>
      <xdr:row>15</xdr:row>
      <xdr:rowOff>114300</xdr:rowOff>
    </xdr:from>
    <xdr:to>
      <xdr:col>33</xdr:col>
      <xdr:colOff>457200</xdr:colOff>
      <xdr:row>17</xdr:row>
      <xdr:rowOff>219075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53600" y="34004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200025</xdr:colOff>
          <xdr:row>2</xdr:row>
          <xdr:rowOff>9525</xdr:rowOff>
        </xdr:from>
        <xdr:to>
          <xdr:col>10</xdr:col>
          <xdr:colOff>57150</xdr:colOff>
          <xdr:row>3</xdr:row>
          <xdr:rowOff>57150</xdr:rowOff>
        </xdr:to>
        <xdr:sp macro="" textlink="">
          <xdr:nvSpPr>
            <xdr:cNvPr id="12298" name="Check Box 9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200025</xdr:colOff>
          <xdr:row>0</xdr:row>
          <xdr:rowOff>0</xdr:rowOff>
        </xdr:from>
        <xdr:to>
          <xdr:col>11</xdr:col>
          <xdr:colOff>19050</xdr:colOff>
          <xdr:row>1</xdr:row>
          <xdr:rowOff>85725</xdr:rowOff>
        </xdr:to>
        <xdr:sp macro="" textlink="">
          <xdr:nvSpPr>
            <xdr:cNvPr id="12299" name="Check Box 10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0</xdr:row>
          <xdr:rowOff>0</xdr:rowOff>
        </xdr:from>
        <xdr:to>
          <xdr:col>12</xdr:col>
          <xdr:colOff>495300</xdr:colOff>
          <xdr:row>1</xdr:row>
          <xdr:rowOff>85725</xdr:rowOff>
        </xdr:to>
        <xdr:sp macro="" textlink="">
          <xdr:nvSpPr>
            <xdr:cNvPr id="12300" name="Check Box 11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3314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3315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3316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3317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3318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3319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3320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47625</xdr:colOff>
      <xdr:row>15</xdr:row>
      <xdr:rowOff>180975</xdr:rowOff>
    </xdr:from>
    <xdr:to>
      <xdr:col>33</xdr:col>
      <xdr:colOff>466725</xdr:colOff>
      <xdr:row>17</xdr:row>
      <xdr:rowOff>285750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63125" y="346710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190500</xdr:colOff>
          <xdr:row>2</xdr:row>
          <xdr:rowOff>9525</xdr:rowOff>
        </xdr:from>
        <xdr:to>
          <xdr:col>10</xdr:col>
          <xdr:colOff>47625</xdr:colOff>
          <xdr:row>3</xdr:row>
          <xdr:rowOff>57150</xdr:rowOff>
        </xdr:to>
        <xdr:sp macro="" textlink="">
          <xdr:nvSpPr>
            <xdr:cNvPr id="13322" name="Check Box 9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190500</xdr:colOff>
          <xdr:row>0</xdr:row>
          <xdr:rowOff>9525</xdr:rowOff>
        </xdr:from>
        <xdr:to>
          <xdr:col>11</xdr:col>
          <xdr:colOff>9525</xdr:colOff>
          <xdr:row>1</xdr:row>
          <xdr:rowOff>95250</xdr:rowOff>
        </xdr:to>
        <xdr:sp macro="" textlink="">
          <xdr:nvSpPr>
            <xdr:cNvPr id="13323" name="Check Box 10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0</xdr:row>
          <xdr:rowOff>0</xdr:rowOff>
        </xdr:from>
        <xdr:to>
          <xdr:col>12</xdr:col>
          <xdr:colOff>495300</xdr:colOff>
          <xdr:row>1</xdr:row>
          <xdr:rowOff>85725</xdr:rowOff>
        </xdr:to>
        <xdr:sp macro="" textlink="">
          <xdr:nvSpPr>
            <xdr:cNvPr id="13324" name="Check Box 11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4338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4339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4340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4341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4342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4343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4344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133350</xdr:rowOff>
    </xdr:from>
    <xdr:to>
      <xdr:col>33</xdr:col>
      <xdr:colOff>485775</xdr:colOff>
      <xdr:row>17</xdr:row>
      <xdr:rowOff>238125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41947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209550</xdr:colOff>
          <xdr:row>2</xdr:row>
          <xdr:rowOff>0</xdr:rowOff>
        </xdr:from>
        <xdr:to>
          <xdr:col>10</xdr:col>
          <xdr:colOff>57150</xdr:colOff>
          <xdr:row>3</xdr:row>
          <xdr:rowOff>47625</xdr:rowOff>
        </xdr:to>
        <xdr:sp macro="" textlink="">
          <xdr:nvSpPr>
            <xdr:cNvPr id="14346" name="Check Box 9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209550</xdr:colOff>
          <xdr:row>0</xdr:row>
          <xdr:rowOff>0</xdr:rowOff>
        </xdr:from>
        <xdr:to>
          <xdr:col>11</xdr:col>
          <xdr:colOff>28575</xdr:colOff>
          <xdr:row>1</xdr:row>
          <xdr:rowOff>85725</xdr:rowOff>
        </xdr:to>
        <xdr:sp macro="" textlink="">
          <xdr:nvSpPr>
            <xdr:cNvPr id="14347" name="Check Box 10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180975</xdr:colOff>
          <xdr:row>0</xdr:row>
          <xdr:rowOff>0</xdr:rowOff>
        </xdr:from>
        <xdr:to>
          <xdr:col>12</xdr:col>
          <xdr:colOff>514350</xdr:colOff>
          <xdr:row>1</xdr:row>
          <xdr:rowOff>85725</xdr:rowOff>
        </xdr:to>
        <xdr:sp macro="" textlink="">
          <xdr:nvSpPr>
            <xdr:cNvPr id="14348" name="Check Box 11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5362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5363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5364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5365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5366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5367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5368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57150</xdr:rowOff>
    </xdr:from>
    <xdr:to>
      <xdr:col>33</xdr:col>
      <xdr:colOff>485775</xdr:colOff>
      <xdr:row>17</xdr:row>
      <xdr:rowOff>161925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34327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200025</xdr:colOff>
          <xdr:row>2</xdr:row>
          <xdr:rowOff>9525</xdr:rowOff>
        </xdr:from>
        <xdr:to>
          <xdr:col>10</xdr:col>
          <xdr:colOff>47625</xdr:colOff>
          <xdr:row>3</xdr:row>
          <xdr:rowOff>57150</xdr:rowOff>
        </xdr:to>
        <xdr:sp macro="" textlink="">
          <xdr:nvSpPr>
            <xdr:cNvPr id="15370" name="Check Box 9" hidden="1">
              <a:extLst>
                <a:ext uri="{63B3BB69-23CF-44E3-9099-C40C66FF867C}">
                  <a14:compatExt spid="_x0000_s15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200025</xdr:colOff>
          <xdr:row>0</xdr:row>
          <xdr:rowOff>0</xdr:rowOff>
        </xdr:from>
        <xdr:to>
          <xdr:col>11</xdr:col>
          <xdr:colOff>19050</xdr:colOff>
          <xdr:row>1</xdr:row>
          <xdr:rowOff>85725</xdr:rowOff>
        </xdr:to>
        <xdr:sp macro="" textlink="">
          <xdr:nvSpPr>
            <xdr:cNvPr id="15371" name="Check Box 10" hidden="1">
              <a:extLst>
                <a:ext uri="{63B3BB69-23CF-44E3-9099-C40C66FF867C}">
                  <a14:compatExt spid="_x0000_s15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0</xdr:row>
          <xdr:rowOff>0</xdr:rowOff>
        </xdr:from>
        <xdr:to>
          <xdr:col>12</xdr:col>
          <xdr:colOff>495300</xdr:colOff>
          <xdr:row>1</xdr:row>
          <xdr:rowOff>85725</xdr:rowOff>
        </xdr:to>
        <xdr:sp macro="" textlink="">
          <xdr:nvSpPr>
            <xdr:cNvPr id="15372" name="Check Box 11" hidden="1">
              <a:extLst>
                <a:ext uri="{63B3BB69-23CF-44E3-9099-C40C66FF867C}">
                  <a14:compatExt spid="_x0000_s15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6386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6387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6388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6389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6390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6391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6392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28575</xdr:colOff>
      <xdr:row>15</xdr:row>
      <xdr:rowOff>47625</xdr:rowOff>
    </xdr:from>
    <xdr:to>
      <xdr:col>33</xdr:col>
      <xdr:colOff>447675</xdr:colOff>
      <xdr:row>17</xdr:row>
      <xdr:rowOff>152400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44075" y="33337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200025</xdr:colOff>
          <xdr:row>2</xdr:row>
          <xdr:rowOff>9525</xdr:rowOff>
        </xdr:from>
        <xdr:to>
          <xdr:col>10</xdr:col>
          <xdr:colOff>47625</xdr:colOff>
          <xdr:row>3</xdr:row>
          <xdr:rowOff>57150</xdr:rowOff>
        </xdr:to>
        <xdr:sp macro="" textlink="">
          <xdr:nvSpPr>
            <xdr:cNvPr id="16394" name="Check Box 9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200025</xdr:colOff>
          <xdr:row>0</xdr:row>
          <xdr:rowOff>0</xdr:rowOff>
        </xdr:from>
        <xdr:to>
          <xdr:col>11</xdr:col>
          <xdr:colOff>19050</xdr:colOff>
          <xdr:row>1</xdr:row>
          <xdr:rowOff>85725</xdr:rowOff>
        </xdr:to>
        <xdr:sp macro="" textlink="">
          <xdr:nvSpPr>
            <xdr:cNvPr id="16395" name="Check Box 10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0</xdr:row>
          <xdr:rowOff>0</xdr:rowOff>
        </xdr:from>
        <xdr:to>
          <xdr:col>12</xdr:col>
          <xdr:colOff>495300</xdr:colOff>
          <xdr:row>1</xdr:row>
          <xdr:rowOff>85725</xdr:rowOff>
        </xdr:to>
        <xdr:sp macro="" textlink="">
          <xdr:nvSpPr>
            <xdr:cNvPr id="16396" name="Check Box 11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7410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7411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7412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7413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7414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7415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7416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38100</xdr:colOff>
      <xdr:row>15</xdr:row>
      <xdr:rowOff>114300</xdr:rowOff>
    </xdr:from>
    <xdr:to>
      <xdr:col>33</xdr:col>
      <xdr:colOff>457200</xdr:colOff>
      <xdr:row>17</xdr:row>
      <xdr:rowOff>219075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53600" y="34004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209550</xdr:colOff>
          <xdr:row>2</xdr:row>
          <xdr:rowOff>9525</xdr:rowOff>
        </xdr:from>
        <xdr:to>
          <xdr:col>10</xdr:col>
          <xdr:colOff>57150</xdr:colOff>
          <xdr:row>3</xdr:row>
          <xdr:rowOff>57150</xdr:rowOff>
        </xdr:to>
        <xdr:sp macro="" textlink="">
          <xdr:nvSpPr>
            <xdr:cNvPr id="17418" name="Check Box 9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219075</xdr:colOff>
          <xdr:row>0</xdr:row>
          <xdr:rowOff>0</xdr:rowOff>
        </xdr:from>
        <xdr:to>
          <xdr:col>11</xdr:col>
          <xdr:colOff>38100</xdr:colOff>
          <xdr:row>1</xdr:row>
          <xdr:rowOff>85725</xdr:rowOff>
        </xdr:to>
        <xdr:sp macro="" textlink="">
          <xdr:nvSpPr>
            <xdr:cNvPr id="17419" name="Check Box 10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0</xdr:row>
          <xdr:rowOff>0</xdr:rowOff>
        </xdr:from>
        <xdr:to>
          <xdr:col>12</xdr:col>
          <xdr:colOff>495300</xdr:colOff>
          <xdr:row>1</xdr:row>
          <xdr:rowOff>85725</xdr:rowOff>
        </xdr:to>
        <xdr:sp macro="" textlink="">
          <xdr:nvSpPr>
            <xdr:cNvPr id="17420" name="Check Box 11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8434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8435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8436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8437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8438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8439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8440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76200</xdr:colOff>
      <xdr:row>15</xdr:row>
      <xdr:rowOff>152400</xdr:rowOff>
    </xdr:from>
    <xdr:to>
      <xdr:col>33</xdr:col>
      <xdr:colOff>495300</xdr:colOff>
      <xdr:row>17</xdr:row>
      <xdr:rowOff>257175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91700" y="34385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200025</xdr:colOff>
          <xdr:row>2</xdr:row>
          <xdr:rowOff>9525</xdr:rowOff>
        </xdr:from>
        <xdr:to>
          <xdr:col>10</xdr:col>
          <xdr:colOff>47625</xdr:colOff>
          <xdr:row>3</xdr:row>
          <xdr:rowOff>57150</xdr:rowOff>
        </xdr:to>
        <xdr:sp macro="" textlink="">
          <xdr:nvSpPr>
            <xdr:cNvPr id="18442" name="Check Box 9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209550</xdr:colOff>
          <xdr:row>0</xdr:row>
          <xdr:rowOff>0</xdr:rowOff>
        </xdr:from>
        <xdr:to>
          <xdr:col>11</xdr:col>
          <xdr:colOff>28575</xdr:colOff>
          <xdr:row>1</xdr:row>
          <xdr:rowOff>85725</xdr:rowOff>
        </xdr:to>
        <xdr:sp macro="" textlink="">
          <xdr:nvSpPr>
            <xdr:cNvPr id="18443" name="Check Box 10" hidden="1">
              <a:extLst>
                <a:ext uri="{63B3BB69-23CF-44E3-9099-C40C66FF867C}">
                  <a14:compatExt spid="_x0000_s18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171450</xdr:colOff>
          <xdr:row>0</xdr:row>
          <xdr:rowOff>0</xdr:rowOff>
        </xdr:from>
        <xdr:to>
          <xdr:col>12</xdr:col>
          <xdr:colOff>504825</xdr:colOff>
          <xdr:row>1</xdr:row>
          <xdr:rowOff>85725</xdr:rowOff>
        </xdr:to>
        <xdr:sp macro="" textlink="">
          <xdr:nvSpPr>
            <xdr:cNvPr id="18444" name="Check Box 11" hidden="1">
              <a:extLst>
                <a:ext uri="{63B3BB69-23CF-44E3-9099-C40C66FF867C}">
                  <a14:compatExt spid="_x0000_s18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0.08476</cdr:x>
      <cdr:y>0.72657</cdr:y>
    </cdr:from>
    <cdr:to>
      <cdr:x>0.08476</cdr:x>
      <cdr:y>0.72657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533" y="81288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 type="none" w="med" len="med"/>
        </a:ln>
        <a:effectLst xmlns:a="http://schemas.openxmlformats.org/drawingml/2006/main"/>
      </cdr:spPr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9458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19459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19460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19461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19462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19463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9464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76200</xdr:rowOff>
    </xdr:from>
    <xdr:to>
      <xdr:col>33</xdr:col>
      <xdr:colOff>485775</xdr:colOff>
      <xdr:row>17</xdr:row>
      <xdr:rowOff>180975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3623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209550</xdr:colOff>
          <xdr:row>2</xdr:row>
          <xdr:rowOff>9525</xdr:rowOff>
        </xdr:from>
        <xdr:to>
          <xdr:col>10</xdr:col>
          <xdr:colOff>57150</xdr:colOff>
          <xdr:row>3</xdr:row>
          <xdr:rowOff>57150</xdr:rowOff>
        </xdr:to>
        <xdr:sp macro="" textlink="">
          <xdr:nvSpPr>
            <xdr:cNvPr id="19466" name="Check Box 9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209550</xdr:colOff>
          <xdr:row>0</xdr:row>
          <xdr:rowOff>0</xdr:rowOff>
        </xdr:from>
        <xdr:to>
          <xdr:col>11</xdr:col>
          <xdr:colOff>28575</xdr:colOff>
          <xdr:row>1</xdr:row>
          <xdr:rowOff>85725</xdr:rowOff>
        </xdr:to>
        <xdr:sp macro="" textlink="">
          <xdr:nvSpPr>
            <xdr:cNvPr id="19467" name="Check Box 10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171450</xdr:colOff>
          <xdr:row>0</xdr:row>
          <xdr:rowOff>0</xdr:rowOff>
        </xdr:from>
        <xdr:to>
          <xdr:col>12</xdr:col>
          <xdr:colOff>504825</xdr:colOff>
          <xdr:row>1</xdr:row>
          <xdr:rowOff>85725</xdr:rowOff>
        </xdr:to>
        <xdr:sp macro="" textlink="">
          <xdr:nvSpPr>
            <xdr:cNvPr id="19468" name="Check Box 11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0482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20483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20484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20485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20486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20487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0488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114300</xdr:colOff>
      <xdr:row>14</xdr:row>
      <xdr:rowOff>266700</xdr:rowOff>
    </xdr:from>
    <xdr:to>
      <xdr:col>33</xdr:col>
      <xdr:colOff>533400</xdr:colOff>
      <xdr:row>17</xdr:row>
      <xdr:rowOff>76200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29800" y="32575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209550</xdr:colOff>
          <xdr:row>2</xdr:row>
          <xdr:rowOff>9525</xdr:rowOff>
        </xdr:from>
        <xdr:to>
          <xdr:col>10</xdr:col>
          <xdr:colOff>57150</xdr:colOff>
          <xdr:row>3</xdr:row>
          <xdr:rowOff>57150</xdr:rowOff>
        </xdr:to>
        <xdr:sp macro="" textlink="">
          <xdr:nvSpPr>
            <xdr:cNvPr id="20490" name="Check Box 9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209550</xdr:colOff>
          <xdr:row>0</xdr:row>
          <xdr:rowOff>0</xdr:rowOff>
        </xdr:from>
        <xdr:to>
          <xdr:col>11</xdr:col>
          <xdr:colOff>28575</xdr:colOff>
          <xdr:row>1</xdr:row>
          <xdr:rowOff>85725</xdr:rowOff>
        </xdr:to>
        <xdr:sp macro="" textlink="">
          <xdr:nvSpPr>
            <xdr:cNvPr id="20491" name="Check Box 10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0</xdr:row>
          <xdr:rowOff>0</xdr:rowOff>
        </xdr:from>
        <xdr:to>
          <xdr:col>12</xdr:col>
          <xdr:colOff>495300</xdr:colOff>
          <xdr:row>1</xdr:row>
          <xdr:rowOff>85725</xdr:rowOff>
        </xdr:to>
        <xdr:sp macro="" textlink="">
          <xdr:nvSpPr>
            <xdr:cNvPr id="20492" name="Check Box 11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1506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21507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21508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21509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21510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21511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1512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114300</xdr:rowOff>
    </xdr:from>
    <xdr:to>
      <xdr:col>33</xdr:col>
      <xdr:colOff>485775</xdr:colOff>
      <xdr:row>17</xdr:row>
      <xdr:rowOff>219075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4004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180975</xdr:colOff>
          <xdr:row>2</xdr:row>
          <xdr:rowOff>9525</xdr:rowOff>
        </xdr:from>
        <xdr:to>
          <xdr:col>10</xdr:col>
          <xdr:colOff>38100</xdr:colOff>
          <xdr:row>3</xdr:row>
          <xdr:rowOff>57150</xdr:rowOff>
        </xdr:to>
        <xdr:sp macro="" textlink="">
          <xdr:nvSpPr>
            <xdr:cNvPr id="21514" name="Check Box 9" hidden="1">
              <a:extLst>
                <a:ext uri="{63B3BB69-23CF-44E3-9099-C40C66FF867C}">
                  <a14:compatExt spid="_x0000_s2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180975</xdr:colOff>
          <xdr:row>0</xdr:row>
          <xdr:rowOff>0</xdr:rowOff>
        </xdr:from>
        <xdr:to>
          <xdr:col>11</xdr:col>
          <xdr:colOff>0</xdr:colOff>
          <xdr:row>1</xdr:row>
          <xdr:rowOff>85725</xdr:rowOff>
        </xdr:to>
        <xdr:sp macro="" textlink="">
          <xdr:nvSpPr>
            <xdr:cNvPr id="21515" name="Check Box 10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0</xdr:row>
          <xdr:rowOff>0</xdr:rowOff>
        </xdr:from>
        <xdr:to>
          <xdr:col>12</xdr:col>
          <xdr:colOff>495300</xdr:colOff>
          <xdr:row>1</xdr:row>
          <xdr:rowOff>85725</xdr:rowOff>
        </xdr:to>
        <xdr:sp macro="" textlink="">
          <xdr:nvSpPr>
            <xdr:cNvPr id="21516" name="Check Box 11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2530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22531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22532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22533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22534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22535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2536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152400</xdr:colOff>
      <xdr:row>15</xdr:row>
      <xdr:rowOff>104775</xdr:rowOff>
    </xdr:from>
    <xdr:to>
      <xdr:col>33</xdr:col>
      <xdr:colOff>571500</xdr:colOff>
      <xdr:row>17</xdr:row>
      <xdr:rowOff>209550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67900" y="339090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190500</xdr:colOff>
          <xdr:row>2</xdr:row>
          <xdr:rowOff>9525</xdr:rowOff>
        </xdr:from>
        <xdr:to>
          <xdr:col>10</xdr:col>
          <xdr:colOff>47625</xdr:colOff>
          <xdr:row>3</xdr:row>
          <xdr:rowOff>57150</xdr:rowOff>
        </xdr:to>
        <xdr:sp macro="" textlink="">
          <xdr:nvSpPr>
            <xdr:cNvPr id="22538" name="Check Box 9" hidden="1">
              <a:extLst>
                <a:ext uri="{63B3BB69-23CF-44E3-9099-C40C66FF867C}">
                  <a14:compatExt spid="_x0000_s2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200025</xdr:colOff>
          <xdr:row>0</xdr:row>
          <xdr:rowOff>0</xdr:rowOff>
        </xdr:from>
        <xdr:to>
          <xdr:col>11</xdr:col>
          <xdr:colOff>19050</xdr:colOff>
          <xdr:row>1</xdr:row>
          <xdr:rowOff>85725</xdr:rowOff>
        </xdr:to>
        <xdr:sp macro="" textlink="">
          <xdr:nvSpPr>
            <xdr:cNvPr id="22539" name="Check Box 10" hidden="1">
              <a:extLst>
                <a:ext uri="{63B3BB69-23CF-44E3-9099-C40C66FF867C}">
                  <a14:compatExt spid="_x0000_s2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161925</xdr:colOff>
          <xdr:row>0</xdr:row>
          <xdr:rowOff>0</xdr:rowOff>
        </xdr:from>
        <xdr:to>
          <xdr:col>12</xdr:col>
          <xdr:colOff>495300</xdr:colOff>
          <xdr:row>1</xdr:row>
          <xdr:rowOff>85725</xdr:rowOff>
        </xdr:to>
        <xdr:sp macro="" textlink="">
          <xdr:nvSpPr>
            <xdr:cNvPr id="22540" name="Check Box 11" hidden="1">
              <a:extLst>
                <a:ext uri="{63B3BB69-23CF-44E3-9099-C40C66FF867C}">
                  <a14:compatExt spid="_x0000_s2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3554" name="AutoShape 2"/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38100</xdr:rowOff>
    </xdr:from>
    <xdr:to>
      <xdr:col>7</xdr:col>
      <xdr:colOff>676275</xdr:colOff>
      <xdr:row>6</xdr:row>
      <xdr:rowOff>400050</xdr:rowOff>
    </xdr:to>
    <xdr:sp macro="" textlink="" fLocksText="0">
      <xdr:nvSpPr>
        <xdr:cNvPr id="23555" name="Text Box 3"/>
        <xdr:cNvSpPr txBox="1">
          <a:spLocks noChangeArrowheads="1"/>
        </xdr:cNvSpPr>
      </xdr:nvSpPr>
      <xdr:spPr bwMode="auto">
        <a:xfrm>
          <a:off x="1933575" y="733425"/>
          <a:ext cx="1028700" cy="428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Context </a:t>
          </a: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(Setting)</a:t>
          </a:r>
        </a:p>
      </xdr:txBody>
    </xdr:sp>
    <xdr:clientData/>
  </xdr:twoCellAnchor>
  <xdr:twoCellAnchor>
    <xdr:from>
      <xdr:col>11</xdr:col>
      <xdr:colOff>0</xdr:colOff>
      <xdr:row>5</xdr:row>
      <xdr:rowOff>57150</xdr:rowOff>
    </xdr:from>
    <xdr:to>
      <xdr:col>12</xdr:col>
      <xdr:colOff>685800</xdr:colOff>
      <xdr:row>6</xdr:row>
      <xdr:rowOff>409575</xdr:rowOff>
    </xdr:to>
    <xdr:sp macro="" textlink="" fLocksText="0">
      <xdr:nvSpPr>
        <xdr:cNvPr id="23556" name="Text Box 4"/>
        <xdr:cNvSpPr txBox="1">
          <a:spLocks noChangeArrowheads="1"/>
        </xdr:cNvSpPr>
      </xdr:nvSpPr>
      <xdr:spPr bwMode="auto">
        <a:xfrm>
          <a:off x="3209925" y="752475"/>
          <a:ext cx="10191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Antecedent</a:t>
          </a:r>
        </a:p>
      </xdr:txBody>
    </xdr:sp>
    <xdr:clientData/>
  </xdr:twoCellAnchor>
  <xdr:twoCellAnchor>
    <xdr:from>
      <xdr:col>16</xdr:col>
      <xdr:colOff>0</xdr:colOff>
      <xdr:row>6</xdr:row>
      <xdr:rowOff>38100</xdr:rowOff>
    </xdr:from>
    <xdr:to>
      <xdr:col>17</xdr:col>
      <xdr:colOff>676275</xdr:colOff>
      <xdr:row>7</xdr:row>
      <xdr:rowOff>47625</xdr:rowOff>
    </xdr:to>
    <xdr:sp macro="" textlink="" fLocksText="0">
      <xdr:nvSpPr>
        <xdr:cNvPr id="23557" name="Text Box 5"/>
        <xdr:cNvSpPr txBox="1">
          <a:spLocks noChangeArrowheads="1"/>
        </xdr:cNvSpPr>
      </xdr:nvSpPr>
      <xdr:spPr bwMode="auto">
        <a:xfrm>
          <a:off x="4381500" y="800100"/>
          <a:ext cx="1009650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 Black"/>
            </a:rPr>
            <a:t>Behavior</a:t>
          </a:r>
        </a:p>
      </xdr:txBody>
    </xdr:sp>
    <xdr:clientData/>
  </xdr:twoCellAnchor>
  <xdr:twoCellAnchor>
    <xdr:from>
      <xdr:col>21</xdr:col>
      <xdr:colOff>9525</xdr:colOff>
      <xdr:row>6</xdr:row>
      <xdr:rowOff>38100</xdr:rowOff>
    </xdr:from>
    <xdr:to>
      <xdr:col>22</xdr:col>
      <xdr:colOff>695325</xdr:colOff>
      <xdr:row>6</xdr:row>
      <xdr:rowOff>409575</xdr:rowOff>
    </xdr:to>
    <xdr:sp macro="" textlink="" fLocksText="0">
      <xdr:nvSpPr>
        <xdr:cNvPr id="23558" name="Text Box 6"/>
        <xdr:cNvSpPr txBox="1">
          <a:spLocks noChangeArrowheads="1"/>
        </xdr:cNvSpPr>
      </xdr:nvSpPr>
      <xdr:spPr bwMode="auto">
        <a:xfrm>
          <a:off x="5619750" y="800100"/>
          <a:ext cx="1019175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Consequence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 fLocksText="0">
      <xdr:nvSpPr>
        <xdr:cNvPr id="23559" name="Text Box 7"/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3560" name="AutoShape 8"/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15</xdr:row>
      <xdr:rowOff>152400</xdr:rowOff>
    </xdr:from>
    <xdr:to>
      <xdr:col>33</xdr:col>
      <xdr:colOff>590550</xdr:colOff>
      <xdr:row>17</xdr:row>
      <xdr:rowOff>257175</xdr:rowOff>
    </xdr:to>
    <xdr:pic>
      <xdr:nvPicPr>
        <xdr:cNvPr id="11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86950" y="34385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219075</xdr:colOff>
          <xdr:row>2</xdr:row>
          <xdr:rowOff>19050</xdr:rowOff>
        </xdr:from>
        <xdr:to>
          <xdr:col>10</xdr:col>
          <xdr:colOff>66675</xdr:colOff>
          <xdr:row>3</xdr:row>
          <xdr:rowOff>66675</xdr:rowOff>
        </xdr:to>
        <xdr:sp macro="" textlink="">
          <xdr:nvSpPr>
            <xdr:cNvPr id="23562" name="Check Box 9" hidden="1">
              <a:extLst>
                <a:ext uri="{63B3BB69-23CF-44E3-9099-C40C66FF867C}">
                  <a14:compatExt spid="_x0000_s23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219075</xdr:colOff>
          <xdr:row>0</xdr:row>
          <xdr:rowOff>0</xdr:rowOff>
        </xdr:from>
        <xdr:to>
          <xdr:col>11</xdr:col>
          <xdr:colOff>38100</xdr:colOff>
          <xdr:row>1</xdr:row>
          <xdr:rowOff>85725</xdr:rowOff>
        </xdr:to>
        <xdr:sp macro="" textlink="">
          <xdr:nvSpPr>
            <xdr:cNvPr id="23563" name="Check Box 10" hidden="1">
              <a:extLst>
                <a:ext uri="{63B3BB69-23CF-44E3-9099-C40C66FF867C}">
                  <a14:compatExt spid="_x0000_s23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171450</xdr:colOff>
          <xdr:row>0</xdr:row>
          <xdr:rowOff>0</xdr:rowOff>
        </xdr:from>
        <xdr:to>
          <xdr:col>12</xdr:col>
          <xdr:colOff>504825</xdr:colOff>
          <xdr:row>1</xdr:row>
          <xdr:rowOff>85725</xdr:rowOff>
        </xdr:to>
        <xdr:sp macro="" textlink="">
          <xdr:nvSpPr>
            <xdr:cNvPr id="23564" name="Check Box 11" hidden="1">
              <a:extLst>
                <a:ext uri="{63B3BB69-23CF-44E3-9099-C40C66FF867C}">
                  <a14:compatExt spid="_x0000_s23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142875</xdr:colOff>
      <xdr:row>2</xdr:row>
      <xdr:rowOff>38100</xdr:rowOff>
    </xdr:from>
    <xdr:to>
      <xdr:col>55</xdr:col>
      <xdr:colOff>57150</xdr:colOff>
      <xdr:row>3</xdr:row>
      <xdr:rowOff>19050</xdr:rowOff>
    </xdr:to>
    <xdr:sp macro="" textlink="">
      <xdr:nvSpPr>
        <xdr:cNvPr id="2049" name="AutoShape 1"/>
        <xdr:cNvSpPr>
          <a:spLocks noChangeArrowheads="1"/>
        </xdr:cNvSpPr>
      </xdr:nvSpPr>
      <xdr:spPr bwMode="auto">
        <a:xfrm flipV="1">
          <a:off x="16535400" y="400050"/>
          <a:ext cx="428625" cy="161925"/>
        </a:xfrm>
        <a:custGeom>
          <a:avLst/>
          <a:gdLst>
            <a:gd name="T0" fmla="*/ 6075541 w 21600"/>
            <a:gd name="T1" fmla="*/ 0 h 21600"/>
            <a:gd name="T2" fmla="*/ 3645178 w 21600"/>
            <a:gd name="T3" fmla="*/ 453628 h 21600"/>
            <a:gd name="T4" fmla="*/ 0 w 21600"/>
            <a:gd name="T5" fmla="*/ 1134134 h 21600"/>
            <a:gd name="T6" fmla="*/ 3645178 w 21600"/>
            <a:gd name="T7" fmla="*/ 1360884 h 21600"/>
            <a:gd name="T8" fmla="*/ 7290336 w 21600"/>
            <a:gd name="T9" fmla="*/ 945055 h 21600"/>
            <a:gd name="T10" fmla="*/ 8505527 w 21600"/>
            <a:gd name="T11" fmla="*/ 453628 h 21600"/>
            <a:gd name="T12" fmla="*/ 0 w 21600"/>
            <a:gd name="T13" fmla="*/ 14400 h 21600"/>
            <a:gd name="T14" fmla="*/ 18514 w 21600"/>
            <a:gd name="T1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T12" t="T13" r="T14" b="T15"/>
          <a:pathLst>
            <a:path w="21600" h="21600">
              <a:moveTo>
                <a:pt x="15429" y="0"/>
              </a:moveTo>
              <a:lnTo>
                <a:pt x="9257" y="7200"/>
              </a:lnTo>
              <a:lnTo>
                <a:pt x="12343" y="7200"/>
              </a:lnTo>
              <a:lnTo>
                <a:pt x="12343" y="14400"/>
              </a:lnTo>
              <a:lnTo>
                <a:pt x="0" y="14400"/>
              </a:lnTo>
              <a:lnTo>
                <a:pt x="0" y="21600"/>
              </a:lnTo>
              <a:lnTo>
                <a:pt x="18514" y="21600"/>
              </a:lnTo>
              <a:lnTo>
                <a:pt x="18514" y="7200"/>
              </a:lnTo>
              <a:lnTo>
                <a:pt x="21600" y="7200"/>
              </a:lnTo>
              <a:close/>
            </a:path>
          </a:pathLst>
        </a:cu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35</xdr:col>
      <xdr:colOff>95250</xdr:colOff>
      <xdr:row>1</xdr:row>
      <xdr:rowOff>66675</xdr:rowOff>
    </xdr:from>
    <xdr:to>
      <xdr:col>36</xdr:col>
      <xdr:colOff>142875</xdr:colOff>
      <xdr:row>2</xdr:row>
      <xdr:rowOff>114300</xdr:rowOff>
    </xdr:to>
    <xdr:sp macro="" textlink="">
      <xdr:nvSpPr>
        <xdr:cNvPr id="2050" name="AutoShape 2"/>
        <xdr:cNvSpPr>
          <a:spLocks noChangeArrowheads="1"/>
        </xdr:cNvSpPr>
      </xdr:nvSpPr>
      <xdr:spPr bwMode="auto">
        <a:xfrm rot="10800000">
          <a:off x="10191750" y="247650"/>
          <a:ext cx="304800" cy="228600"/>
        </a:xfrm>
        <a:custGeom>
          <a:avLst/>
          <a:gdLst>
            <a:gd name="T0" fmla="*/ 3072271 w 21600"/>
            <a:gd name="T1" fmla="*/ 0 h 21600"/>
            <a:gd name="T2" fmla="*/ 1843292 w 21600"/>
            <a:gd name="T3" fmla="*/ 946459 h 21600"/>
            <a:gd name="T4" fmla="*/ 0 w 21600"/>
            <a:gd name="T5" fmla="*/ 2366273 h 21600"/>
            <a:gd name="T6" fmla="*/ 1843292 w 21600"/>
            <a:gd name="T7" fmla="*/ 2839376 h 21600"/>
            <a:gd name="T8" fmla="*/ 3686570 w 21600"/>
            <a:gd name="T9" fmla="*/ 1971787 h 21600"/>
            <a:gd name="T10" fmla="*/ 4301067 w 21600"/>
            <a:gd name="T11" fmla="*/ 946459 h 21600"/>
            <a:gd name="T12" fmla="*/ 0 w 21600"/>
            <a:gd name="T13" fmla="*/ 14400 h 21600"/>
            <a:gd name="T14" fmla="*/ 18514 w 21600"/>
            <a:gd name="T1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T12" t="T13" r="T14" b="T15"/>
          <a:pathLst>
            <a:path w="21600" h="21600">
              <a:moveTo>
                <a:pt x="15429" y="0"/>
              </a:moveTo>
              <a:lnTo>
                <a:pt x="9257" y="7200"/>
              </a:lnTo>
              <a:lnTo>
                <a:pt x="12343" y="7200"/>
              </a:lnTo>
              <a:lnTo>
                <a:pt x="12343" y="14400"/>
              </a:lnTo>
              <a:lnTo>
                <a:pt x="0" y="14400"/>
              </a:lnTo>
              <a:lnTo>
                <a:pt x="0" y="21600"/>
              </a:lnTo>
              <a:lnTo>
                <a:pt x="18514" y="21600"/>
              </a:lnTo>
              <a:lnTo>
                <a:pt x="18514" y="7200"/>
              </a:lnTo>
              <a:lnTo>
                <a:pt x="21600" y="7200"/>
              </a:lnTo>
              <a:close/>
            </a:path>
          </a:pathLst>
        </a:cu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36</xdr:col>
      <xdr:colOff>76200</xdr:colOff>
      <xdr:row>4</xdr:row>
      <xdr:rowOff>9525</xdr:rowOff>
    </xdr:from>
    <xdr:to>
      <xdr:col>38</xdr:col>
      <xdr:colOff>9525</xdr:colOff>
      <xdr:row>5</xdr:row>
      <xdr:rowOff>19050</xdr:rowOff>
    </xdr:to>
    <xdr:sp macro="" textlink="">
      <xdr:nvSpPr>
        <xdr:cNvPr id="2051" name="AutoShape 3"/>
        <xdr:cNvSpPr>
          <a:spLocks noChangeArrowheads="1"/>
        </xdr:cNvSpPr>
      </xdr:nvSpPr>
      <xdr:spPr bwMode="auto">
        <a:xfrm>
          <a:off x="10429875" y="733425"/>
          <a:ext cx="447675" cy="190500"/>
        </a:xfrm>
        <a:prstGeom prst="upArrow">
          <a:avLst>
            <a:gd name="adj1" fmla="val 50000"/>
            <a:gd name="adj2" fmla="val 25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</xdr:row>
      <xdr:rowOff>0</xdr:rowOff>
    </xdr:from>
    <xdr:to>
      <xdr:col>4</xdr:col>
      <xdr:colOff>19050</xdr:colOff>
      <xdr:row>7</xdr:row>
      <xdr:rowOff>19050</xdr:rowOff>
    </xdr:to>
    <xdr:sp macro="" textlink="" fLocksText="0">
      <xdr:nvSpPr>
        <xdr:cNvPr id="3076" name="Rectangle 17"/>
        <xdr:cNvSpPr>
          <a:spLocks noChangeArrowheads="1"/>
        </xdr:cNvSpPr>
      </xdr:nvSpPr>
      <xdr:spPr bwMode="auto">
        <a:xfrm>
          <a:off x="628650" y="809625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1</a:t>
          </a:r>
        </a:p>
      </xdr:txBody>
    </xdr:sp>
    <xdr:clientData/>
  </xdr:twoCellAnchor>
  <xdr:twoCellAnchor>
    <xdr:from>
      <xdr:col>14</xdr:col>
      <xdr:colOff>66675</xdr:colOff>
      <xdr:row>0</xdr:row>
      <xdr:rowOff>0</xdr:rowOff>
    </xdr:from>
    <xdr:to>
      <xdr:col>33</xdr:col>
      <xdr:colOff>76200</xdr:colOff>
      <xdr:row>4</xdr:row>
      <xdr:rowOff>0</xdr:rowOff>
    </xdr:to>
    <xdr:pic>
      <xdr:nvPicPr>
        <xdr:cNvPr id="30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4185" b="8975"/>
        <a:stretch>
          <a:fillRect/>
        </a:stretch>
      </xdr:blipFill>
      <xdr:spPr bwMode="auto">
        <a:xfrm>
          <a:off x="3152775" y="0"/>
          <a:ext cx="3714750" cy="647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9525</xdr:colOff>
      <xdr:row>24</xdr:row>
      <xdr:rowOff>142875</xdr:rowOff>
    </xdr:from>
    <xdr:to>
      <xdr:col>4</xdr:col>
      <xdr:colOff>9525</xdr:colOff>
      <xdr:row>26</xdr:row>
      <xdr:rowOff>161925</xdr:rowOff>
    </xdr:to>
    <xdr:sp macro="" textlink="" fLocksText="0">
      <xdr:nvSpPr>
        <xdr:cNvPr id="3078" name="Rectangle 17"/>
        <xdr:cNvSpPr>
          <a:spLocks noChangeArrowheads="1"/>
        </xdr:cNvSpPr>
      </xdr:nvSpPr>
      <xdr:spPr bwMode="auto">
        <a:xfrm>
          <a:off x="619125" y="4076700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5</a:t>
          </a:r>
        </a:p>
      </xdr:txBody>
    </xdr:sp>
    <xdr:clientData/>
  </xdr:twoCellAnchor>
  <xdr:twoCellAnchor>
    <xdr:from>
      <xdr:col>1</xdr:col>
      <xdr:colOff>19050</xdr:colOff>
      <xdr:row>19</xdr:row>
      <xdr:rowOff>142875</xdr:rowOff>
    </xdr:from>
    <xdr:to>
      <xdr:col>4</xdr:col>
      <xdr:colOff>19050</xdr:colOff>
      <xdr:row>21</xdr:row>
      <xdr:rowOff>161925</xdr:rowOff>
    </xdr:to>
    <xdr:sp macro="" textlink="" fLocksText="0">
      <xdr:nvSpPr>
        <xdr:cNvPr id="3079" name="Rectangle 17"/>
        <xdr:cNvSpPr>
          <a:spLocks noChangeArrowheads="1"/>
        </xdr:cNvSpPr>
      </xdr:nvSpPr>
      <xdr:spPr bwMode="auto">
        <a:xfrm>
          <a:off x="628650" y="3267075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4</a:t>
          </a:r>
        </a:p>
      </xdr:txBody>
    </xdr:sp>
    <xdr:clientData/>
  </xdr:twoCellAnchor>
  <xdr:twoCellAnchor>
    <xdr:from>
      <xdr:col>1</xdr:col>
      <xdr:colOff>9525</xdr:colOff>
      <xdr:row>9</xdr:row>
      <xdr:rowOff>142875</xdr:rowOff>
    </xdr:from>
    <xdr:to>
      <xdr:col>4</xdr:col>
      <xdr:colOff>9525</xdr:colOff>
      <xdr:row>11</xdr:row>
      <xdr:rowOff>161925</xdr:rowOff>
    </xdr:to>
    <xdr:sp macro="" textlink="" fLocksText="0">
      <xdr:nvSpPr>
        <xdr:cNvPr id="3080" name="Rectangle 17"/>
        <xdr:cNvSpPr>
          <a:spLocks noChangeArrowheads="1"/>
        </xdr:cNvSpPr>
      </xdr:nvSpPr>
      <xdr:spPr bwMode="auto">
        <a:xfrm>
          <a:off x="619125" y="1638300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2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4</xdr:col>
      <xdr:colOff>19050</xdr:colOff>
      <xdr:row>17</xdr:row>
      <xdr:rowOff>19050</xdr:rowOff>
    </xdr:to>
    <xdr:sp macro="" textlink="" fLocksText="0">
      <xdr:nvSpPr>
        <xdr:cNvPr id="3081" name="Rectangle 17"/>
        <xdr:cNvSpPr>
          <a:spLocks noChangeArrowheads="1"/>
        </xdr:cNvSpPr>
      </xdr:nvSpPr>
      <xdr:spPr bwMode="auto">
        <a:xfrm>
          <a:off x="628650" y="2466975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3</a:t>
          </a:r>
        </a:p>
      </xdr:txBody>
    </xdr:sp>
    <xdr:clientData/>
  </xdr:twoCellAnchor>
  <xdr:twoCellAnchor>
    <xdr:from>
      <xdr:col>19</xdr:col>
      <xdr:colOff>47625</xdr:colOff>
      <xdr:row>9</xdr:row>
      <xdr:rowOff>19050</xdr:rowOff>
    </xdr:from>
    <xdr:to>
      <xdr:col>24</xdr:col>
      <xdr:colOff>133350</xdr:colOff>
      <xdr:row>12</xdr:row>
      <xdr:rowOff>152400</xdr:rowOff>
    </xdr:to>
    <xdr:pic>
      <xdr:nvPicPr>
        <xdr:cNvPr id="3083" name="Picture 2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165" t="47787" r="58859" b="43617"/>
        <a:stretch>
          <a:fillRect/>
        </a:stretch>
      </xdr:blipFill>
      <xdr:spPr bwMode="auto">
        <a:xfrm>
          <a:off x="4086225" y="1514475"/>
          <a:ext cx="103822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47625</xdr:colOff>
      <xdr:row>4</xdr:row>
      <xdr:rowOff>38100</xdr:rowOff>
    </xdr:from>
    <xdr:to>
      <xdr:col>25</xdr:col>
      <xdr:colOff>28575</xdr:colOff>
      <xdr:row>7</xdr:row>
      <xdr:rowOff>190500</xdr:rowOff>
    </xdr:to>
    <xdr:pic>
      <xdr:nvPicPr>
        <xdr:cNvPr id="3084" name="Picture 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3018" t="36589" r="58347" b="54944"/>
        <a:stretch>
          <a:fillRect/>
        </a:stretch>
      </xdr:blipFill>
      <xdr:spPr bwMode="auto">
        <a:xfrm>
          <a:off x="4086225" y="685800"/>
          <a:ext cx="1123950" cy="638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25</xdr:col>
      <xdr:colOff>0</xdr:colOff>
      <xdr:row>4</xdr:row>
      <xdr:rowOff>38100</xdr:rowOff>
    </xdr:from>
    <xdr:to>
      <xdr:col>29</xdr:col>
      <xdr:colOff>266700</xdr:colOff>
      <xdr:row>7</xdr:row>
      <xdr:rowOff>180975</xdr:rowOff>
    </xdr:to>
    <xdr:pic>
      <xdr:nvPicPr>
        <xdr:cNvPr id="3085" name="Picture 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730" t="36589" r="50366" b="54820"/>
        <a:stretch>
          <a:fillRect/>
        </a:stretch>
      </xdr:blipFill>
      <xdr:spPr bwMode="auto">
        <a:xfrm>
          <a:off x="5181600" y="685800"/>
          <a:ext cx="1028700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38100</xdr:colOff>
      <xdr:row>14</xdr:row>
      <xdr:rowOff>19050</xdr:rowOff>
    </xdr:from>
    <xdr:to>
      <xdr:col>24</xdr:col>
      <xdr:colOff>133350</xdr:colOff>
      <xdr:row>17</xdr:row>
      <xdr:rowOff>161925</xdr:rowOff>
    </xdr:to>
    <xdr:pic>
      <xdr:nvPicPr>
        <xdr:cNvPr id="3086" name="Picture 2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165" t="59117" r="58786" b="32292"/>
        <a:stretch>
          <a:fillRect/>
        </a:stretch>
      </xdr:blipFill>
      <xdr:spPr bwMode="auto">
        <a:xfrm>
          <a:off x="4076700" y="2324100"/>
          <a:ext cx="1047750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57150</xdr:colOff>
      <xdr:row>19</xdr:row>
      <xdr:rowOff>9525</xdr:rowOff>
    </xdr:from>
    <xdr:to>
      <xdr:col>24</xdr:col>
      <xdr:colOff>161925</xdr:colOff>
      <xdr:row>22</xdr:row>
      <xdr:rowOff>142875</xdr:rowOff>
    </xdr:to>
    <xdr:pic>
      <xdr:nvPicPr>
        <xdr:cNvPr id="3087" name="Picture 2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165" t="70314" r="58711" b="21095"/>
        <a:stretch>
          <a:fillRect/>
        </a:stretch>
      </xdr:blipFill>
      <xdr:spPr bwMode="auto">
        <a:xfrm>
          <a:off x="4095750" y="3133725"/>
          <a:ext cx="105727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47625</xdr:colOff>
      <xdr:row>24</xdr:row>
      <xdr:rowOff>19050</xdr:rowOff>
    </xdr:from>
    <xdr:to>
      <xdr:col>24</xdr:col>
      <xdr:colOff>161925</xdr:colOff>
      <xdr:row>27</xdr:row>
      <xdr:rowOff>142875</xdr:rowOff>
    </xdr:to>
    <xdr:pic>
      <xdr:nvPicPr>
        <xdr:cNvPr id="3088" name="Picture 3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53587" t="70442" r="38216" b="21223"/>
        <a:stretch>
          <a:fillRect/>
        </a:stretch>
      </xdr:blipFill>
      <xdr:spPr bwMode="auto">
        <a:xfrm>
          <a:off x="4086225" y="3952875"/>
          <a:ext cx="1066800" cy="609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0</xdr:row>
      <xdr:rowOff>85725</xdr:rowOff>
    </xdr:from>
    <xdr:to>
      <xdr:col>15</xdr:col>
      <xdr:colOff>19050</xdr:colOff>
      <xdr:row>4</xdr:row>
      <xdr:rowOff>85725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4700" y="85725"/>
          <a:ext cx="5591175" cy="647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13</xdr:col>
      <xdr:colOff>266700</xdr:colOff>
      <xdr:row>6</xdr:row>
      <xdr:rowOff>114300</xdr:rowOff>
    </xdr:from>
    <xdr:to>
      <xdr:col>15</xdr:col>
      <xdr:colOff>342900</xdr:colOff>
      <xdr:row>9</xdr:row>
      <xdr:rowOff>228600</xdr:rowOff>
    </xdr:to>
    <xdr:pic>
      <xdr:nvPicPr>
        <xdr:cNvPr id="4098" name="Picture 3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4789" t="45444" r="25256" b="44406"/>
        <a:stretch>
          <a:fillRect/>
        </a:stretch>
      </xdr:blipFill>
      <xdr:spPr bwMode="auto">
        <a:xfrm>
          <a:off x="7934325" y="108585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12</xdr:col>
      <xdr:colOff>219075</xdr:colOff>
      <xdr:row>18</xdr:row>
      <xdr:rowOff>152400</xdr:rowOff>
    </xdr:from>
    <xdr:to>
      <xdr:col>14</xdr:col>
      <xdr:colOff>114300</xdr:colOff>
      <xdr:row>22</xdr:row>
      <xdr:rowOff>200025</xdr:rowOff>
    </xdr:to>
    <xdr:pic>
      <xdr:nvPicPr>
        <xdr:cNvPr id="4099" name="Picture 4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4717" t="62109" r="26720" b="27867"/>
        <a:stretch>
          <a:fillRect/>
        </a:stretch>
      </xdr:blipFill>
      <xdr:spPr bwMode="auto">
        <a:xfrm>
          <a:off x="7277100" y="3390900"/>
          <a:ext cx="1114425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66675</xdr:colOff>
      <xdr:row>0</xdr:row>
      <xdr:rowOff>114300</xdr:rowOff>
    </xdr:from>
    <xdr:to>
      <xdr:col>48</xdr:col>
      <xdr:colOff>123825</xdr:colOff>
      <xdr:row>3</xdr:row>
      <xdr:rowOff>95250</xdr:rowOff>
    </xdr:to>
    <xdr:sp macro="" textlink="">
      <xdr:nvSpPr>
        <xdr:cNvPr id="5121" name="WordArt 11"/>
        <xdr:cNvSpPr>
          <a:spLocks noChangeArrowheads="1" noChangeShapeType="1" noTextEdit="1"/>
        </xdr:cNvSpPr>
      </xdr:nvSpPr>
      <xdr:spPr bwMode="auto">
        <a:xfrm>
          <a:off x="6543675" y="114300"/>
          <a:ext cx="2724150" cy="4667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969696"/>
                </a:solidFill>
                <a:miter lim="800000"/>
                <a:headEnd/>
                <a:tailEnd/>
              </a:ln>
              <a:solidFill>
                <a:srgbClr val="969696"/>
              </a:solidFill>
              <a:effectLst/>
              <a:latin typeface="Showcard Gothic"/>
            </a:rPr>
            <a:t>Date &amp; Time</a:t>
          </a:r>
        </a:p>
      </xdr:txBody>
    </xdr:sp>
    <xdr:clientData/>
  </xdr:twoCellAnchor>
  <xdr:twoCellAnchor>
    <xdr:from>
      <xdr:col>33</xdr:col>
      <xdr:colOff>180975</xdr:colOff>
      <xdr:row>0</xdr:row>
      <xdr:rowOff>57150</xdr:rowOff>
    </xdr:from>
    <xdr:to>
      <xdr:col>48</xdr:col>
      <xdr:colOff>47625</xdr:colOff>
      <xdr:row>3</xdr:row>
      <xdr:rowOff>38100</xdr:rowOff>
    </xdr:to>
    <xdr:sp macro="" textlink="">
      <xdr:nvSpPr>
        <xdr:cNvPr id="5122" name="WordArt 4"/>
        <xdr:cNvSpPr>
          <a:spLocks noChangeArrowheads="1" noChangeShapeType="1" noTextEdit="1"/>
        </xdr:cNvSpPr>
      </xdr:nvSpPr>
      <xdr:spPr bwMode="auto">
        <a:xfrm>
          <a:off x="6467475" y="57150"/>
          <a:ext cx="2724150" cy="4667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000000"/>
                </a:solidFill>
                <a:miter lim="800000"/>
                <a:headEnd/>
                <a:tailEnd/>
              </a:ln>
              <a:gradFill rotWithShape="0">
                <a:gsLst>
                  <a:gs pos="0">
                    <a:srgbClr val="007370"/>
                  </a:gs>
                  <a:gs pos="100000">
                    <a:srgbClr val="33CCCC"/>
                  </a:gs>
                </a:gsLst>
                <a:lin ang="5400000" scaled="1"/>
              </a:gradFill>
              <a:effectLst/>
              <a:latin typeface="Showcard Gothic"/>
            </a:rPr>
            <a:t>Date &amp; Time</a:t>
          </a:r>
        </a:p>
      </xdr:txBody>
    </xdr:sp>
    <xdr:clientData/>
  </xdr:twoCellAnchor>
  <xdr:twoCellAnchor>
    <xdr:from>
      <xdr:col>42</xdr:col>
      <xdr:colOff>85725</xdr:colOff>
      <xdr:row>4</xdr:row>
      <xdr:rowOff>95250</xdr:rowOff>
    </xdr:from>
    <xdr:to>
      <xdr:col>48</xdr:col>
      <xdr:colOff>238125</xdr:colOff>
      <xdr:row>9</xdr:row>
      <xdr:rowOff>28575</xdr:rowOff>
    </xdr:to>
    <xdr:pic>
      <xdr:nvPicPr>
        <xdr:cNvPr id="5123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4789" t="45444" r="25256" b="44406"/>
        <a:stretch>
          <a:fillRect/>
        </a:stretch>
      </xdr:blipFill>
      <xdr:spPr bwMode="auto">
        <a:xfrm>
          <a:off x="8086725" y="74295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42</xdr:col>
      <xdr:colOff>180975</xdr:colOff>
      <xdr:row>9</xdr:row>
      <xdr:rowOff>19050</xdr:rowOff>
    </xdr:from>
    <xdr:to>
      <xdr:col>48</xdr:col>
      <xdr:colOff>142875</xdr:colOff>
      <xdr:row>13</xdr:row>
      <xdr:rowOff>66675</xdr:rowOff>
    </xdr:to>
    <xdr:pic>
      <xdr:nvPicPr>
        <xdr:cNvPr id="5124" name="Picture 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76137" t="50523" r="15375" b="39975"/>
        <a:stretch>
          <a:fillRect/>
        </a:stretch>
      </xdr:blipFill>
      <xdr:spPr bwMode="auto">
        <a:xfrm>
          <a:off x="8181975" y="147637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37</xdr:col>
      <xdr:colOff>76200</xdr:colOff>
      <xdr:row>20</xdr:row>
      <xdr:rowOff>123825</xdr:rowOff>
    </xdr:from>
    <xdr:to>
      <xdr:col>43</xdr:col>
      <xdr:colOff>9525</xdr:colOff>
      <xdr:row>24</xdr:row>
      <xdr:rowOff>123825</xdr:rowOff>
    </xdr:to>
    <xdr:pic>
      <xdr:nvPicPr>
        <xdr:cNvPr id="5125" name="Picture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71596" t="61333" r="20131" b="29167"/>
        <a:stretch>
          <a:fillRect/>
        </a:stretch>
      </xdr:blipFill>
      <xdr:spPr bwMode="auto">
        <a:xfrm>
          <a:off x="7124700" y="3467100"/>
          <a:ext cx="107632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133350</xdr:colOff>
      <xdr:row>0</xdr:row>
      <xdr:rowOff>85725</xdr:rowOff>
    </xdr:from>
    <xdr:to>
      <xdr:col>44</xdr:col>
      <xdr:colOff>171450</xdr:colOff>
      <xdr:row>4</xdr:row>
      <xdr:rowOff>19050</xdr:rowOff>
    </xdr:to>
    <xdr:sp macro="" textlink="">
      <xdr:nvSpPr>
        <xdr:cNvPr id="6145" name="WordArt 7"/>
        <xdr:cNvSpPr>
          <a:spLocks noChangeArrowheads="1" noChangeShapeType="1" noTextEdit="1"/>
        </xdr:cNvSpPr>
      </xdr:nvSpPr>
      <xdr:spPr bwMode="auto">
        <a:xfrm>
          <a:off x="6419850" y="85725"/>
          <a:ext cx="2552700" cy="581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969696"/>
                </a:solidFill>
                <a:miter lim="800000"/>
                <a:headEnd/>
                <a:tailEnd/>
              </a:ln>
              <a:solidFill>
                <a:srgbClr val="969696"/>
              </a:solidFill>
              <a:effectLst/>
              <a:latin typeface="Showcard Gothic"/>
            </a:rPr>
            <a:t>Criteria</a:t>
          </a:r>
        </a:p>
      </xdr:txBody>
    </xdr:sp>
    <xdr:clientData/>
  </xdr:twoCellAnchor>
  <xdr:twoCellAnchor>
    <xdr:from>
      <xdr:col>33</xdr:col>
      <xdr:colOff>57150</xdr:colOff>
      <xdr:row>0</xdr:row>
      <xdr:rowOff>19050</xdr:rowOff>
    </xdr:from>
    <xdr:to>
      <xdr:col>44</xdr:col>
      <xdr:colOff>95250</xdr:colOff>
      <xdr:row>3</xdr:row>
      <xdr:rowOff>114300</xdr:rowOff>
    </xdr:to>
    <xdr:sp macro="" textlink="">
      <xdr:nvSpPr>
        <xdr:cNvPr id="6146" name="WordArt 4"/>
        <xdr:cNvSpPr>
          <a:spLocks noChangeArrowheads="1" noChangeShapeType="1" noTextEdit="1"/>
        </xdr:cNvSpPr>
      </xdr:nvSpPr>
      <xdr:spPr bwMode="auto">
        <a:xfrm>
          <a:off x="6343650" y="19050"/>
          <a:ext cx="2552700" cy="581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000000"/>
                </a:solidFill>
                <a:miter lim="800000"/>
                <a:headEnd/>
                <a:tailEnd/>
              </a:ln>
              <a:gradFill rotWithShape="0">
                <a:gsLst>
                  <a:gs pos="0">
                    <a:srgbClr val="007370"/>
                  </a:gs>
                  <a:gs pos="100000">
                    <a:srgbClr val="33CCCC"/>
                  </a:gs>
                </a:gsLst>
                <a:lin ang="5400000" scaled="1"/>
              </a:gradFill>
              <a:effectLst/>
              <a:latin typeface="Showcard Gothic"/>
            </a:rPr>
            <a:t>Criteria</a:t>
          </a:r>
        </a:p>
      </xdr:txBody>
    </xdr:sp>
    <xdr:clientData/>
  </xdr:twoCellAnchor>
  <xdr:twoCellAnchor>
    <xdr:from>
      <xdr:col>43</xdr:col>
      <xdr:colOff>523875</xdr:colOff>
      <xdr:row>5</xdr:row>
      <xdr:rowOff>9525</xdr:rowOff>
    </xdr:from>
    <xdr:to>
      <xdr:col>45</xdr:col>
      <xdr:colOff>600075</xdr:colOff>
      <xdr:row>9</xdr:row>
      <xdr:rowOff>47625</xdr:rowOff>
    </xdr:to>
    <xdr:pic>
      <xdr:nvPicPr>
        <xdr:cNvPr id="6147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4789" t="45444" r="25256" b="44406"/>
        <a:stretch>
          <a:fillRect/>
        </a:stretch>
      </xdr:blipFill>
      <xdr:spPr bwMode="auto">
        <a:xfrm>
          <a:off x="8715375" y="81915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44</xdr:col>
      <xdr:colOff>0</xdr:colOff>
      <xdr:row>9</xdr:row>
      <xdr:rowOff>28575</xdr:rowOff>
    </xdr:from>
    <xdr:to>
      <xdr:col>45</xdr:col>
      <xdr:colOff>495300</xdr:colOff>
      <xdr:row>13</xdr:row>
      <xdr:rowOff>76200</xdr:rowOff>
    </xdr:to>
    <xdr:pic>
      <xdr:nvPicPr>
        <xdr:cNvPr id="6148" name="Picture 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76137" t="50523" r="15375" b="39975"/>
        <a:stretch>
          <a:fillRect/>
        </a:stretch>
      </xdr:blipFill>
      <xdr:spPr bwMode="auto">
        <a:xfrm>
          <a:off x="8801100" y="15430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44</xdr:col>
      <xdr:colOff>19050</xdr:colOff>
      <xdr:row>15</xdr:row>
      <xdr:rowOff>28575</xdr:rowOff>
    </xdr:from>
    <xdr:to>
      <xdr:col>45</xdr:col>
      <xdr:colOff>523875</xdr:colOff>
      <xdr:row>19</xdr:row>
      <xdr:rowOff>76200</xdr:rowOff>
    </xdr:to>
    <xdr:pic>
      <xdr:nvPicPr>
        <xdr:cNvPr id="6149" name="Picture 1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4907" t="75133" r="36530" b="15366"/>
        <a:stretch>
          <a:fillRect/>
        </a:stretch>
      </xdr:blipFill>
      <xdr:spPr bwMode="auto">
        <a:xfrm>
          <a:off x="8820150" y="2514600"/>
          <a:ext cx="111442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6</xdr:row>
      <xdr:rowOff>0</xdr:rowOff>
    </xdr:from>
    <xdr:to>
      <xdr:col>6</xdr:col>
      <xdr:colOff>428625</xdr:colOff>
      <xdr:row>7</xdr:row>
      <xdr:rowOff>342900</xdr:rowOff>
    </xdr:to>
    <xdr:sp macro="" textlink="">
      <xdr:nvSpPr>
        <xdr:cNvPr id="7169" name="Rectangle 65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743075" y="1276350"/>
          <a:ext cx="876300" cy="5238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19050</xdr:colOff>
      <xdr:row>6</xdr:row>
      <xdr:rowOff>19050</xdr:rowOff>
    </xdr:from>
    <xdr:to>
      <xdr:col>8</xdr:col>
      <xdr:colOff>428625</xdr:colOff>
      <xdr:row>7</xdr:row>
      <xdr:rowOff>342900</xdr:rowOff>
    </xdr:to>
    <xdr:sp macro="" textlink="">
      <xdr:nvSpPr>
        <xdr:cNvPr id="7170" name="Rectangle 66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2676525" y="1295400"/>
          <a:ext cx="876300" cy="5048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9</xdr:col>
      <xdr:colOff>28575</xdr:colOff>
      <xdr:row>6</xdr:row>
      <xdr:rowOff>19050</xdr:rowOff>
    </xdr:from>
    <xdr:to>
      <xdr:col>10</xdr:col>
      <xdr:colOff>438150</xdr:colOff>
      <xdr:row>7</xdr:row>
      <xdr:rowOff>333375</xdr:rowOff>
    </xdr:to>
    <xdr:sp macro="" textlink="">
      <xdr:nvSpPr>
        <xdr:cNvPr id="7171" name="Rectangle 67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3619500" y="1295400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11</xdr:col>
      <xdr:colOff>47625</xdr:colOff>
      <xdr:row>6</xdr:row>
      <xdr:rowOff>19050</xdr:rowOff>
    </xdr:from>
    <xdr:to>
      <xdr:col>12</xdr:col>
      <xdr:colOff>457200</xdr:colOff>
      <xdr:row>7</xdr:row>
      <xdr:rowOff>333375</xdr:rowOff>
    </xdr:to>
    <xdr:sp macro="" textlink="">
      <xdr:nvSpPr>
        <xdr:cNvPr id="7172" name="Rectangle 68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4572000" y="1295400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13</xdr:col>
      <xdr:colOff>38100</xdr:colOff>
      <xdr:row>6</xdr:row>
      <xdr:rowOff>9525</xdr:rowOff>
    </xdr:from>
    <xdr:to>
      <xdr:col>14</xdr:col>
      <xdr:colOff>428625</xdr:colOff>
      <xdr:row>7</xdr:row>
      <xdr:rowOff>323850</xdr:rowOff>
    </xdr:to>
    <xdr:sp macro="" textlink="">
      <xdr:nvSpPr>
        <xdr:cNvPr id="7173" name="Rectangle 69">
          <a:hlinkClick xmlns:r="http://schemas.openxmlformats.org/officeDocument/2006/relationships" r:id="rId5"/>
        </xdr:cNvPr>
        <xdr:cNvSpPr>
          <a:spLocks noChangeArrowheads="1"/>
        </xdr:cNvSpPr>
      </xdr:nvSpPr>
      <xdr:spPr bwMode="auto">
        <a:xfrm>
          <a:off x="5495925" y="1285875"/>
          <a:ext cx="85725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0</xdr:colOff>
      <xdr:row>8</xdr:row>
      <xdr:rowOff>9525</xdr:rowOff>
    </xdr:from>
    <xdr:to>
      <xdr:col>6</xdr:col>
      <xdr:colOff>419100</xdr:colOff>
      <xdr:row>9</xdr:row>
      <xdr:rowOff>285750</xdr:rowOff>
    </xdr:to>
    <xdr:sp macro="" textlink="">
      <xdr:nvSpPr>
        <xdr:cNvPr id="7174" name="Rectangle 70">
          <a:hlinkClick xmlns:r="http://schemas.openxmlformats.org/officeDocument/2006/relationships" r:id="rId6"/>
        </xdr:cNvPr>
        <xdr:cNvSpPr>
          <a:spLocks noChangeArrowheads="1"/>
        </xdr:cNvSpPr>
      </xdr:nvSpPr>
      <xdr:spPr bwMode="auto">
        <a:xfrm>
          <a:off x="1724025" y="2076450"/>
          <a:ext cx="885825" cy="4572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19050</xdr:colOff>
      <xdr:row>8</xdr:row>
      <xdr:rowOff>9525</xdr:rowOff>
    </xdr:from>
    <xdr:to>
      <xdr:col>8</xdr:col>
      <xdr:colOff>438150</xdr:colOff>
      <xdr:row>9</xdr:row>
      <xdr:rowOff>295275</xdr:rowOff>
    </xdr:to>
    <xdr:sp macro="" textlink="">
      <xdr:nvSpPr>
        <xdr:cNvPr id="7175" name="Rectangle 71">
          <a:hlinkClick xmlns:r="http://schemas.openxmlformats.org/officeDocument/2006/relationships" r:id="rId7"/>
        </xdr:cNvPr>
        <xdr:cNvSpPr>
          <a:spLocks noChangeArrowheads="1"/>
        </xdr:cNvSpPr>
      </xdr:nvSpPr>
      <xdr:spPr bwMode="auto">
        <a:xfrm>
          <a:off x="2676525" y="2076450"/>
          <a:ext cx="885825" cy="4667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9</xdr:col>
      <xdr:colOff>0</xdr:colOff>
      <xdr:row>8</xdr:row>
      <xdr:rowOff>19050</xdr:rowOff>
    </xdr:from>
    <xdr:to>
      <xdr:col>10</xdr:col>
      <xdr:colOff>428625</xdr:colOff>
      <xdr:row>9</xdr:row>
      <xdr:rowOff>304800</xdr:rowOff>
    </xdr:to>
    <xdr:sp macro="" textlink="">
      <xdr:nvSpPr>
        <xdr:cNvPr id="7176" name="Rectangle 72">
          <a:hlinkClick xmlns:r="http://schemas.openxmlformats.org/officeDocument/2006/relationships" r:id="rId8"/>
        </xdr:cNvPr>
        <xdr:cNvSpPr>
          <a:spLocks noChangeArrowheads="1"/>
        </xdr:cNvSpPr>
      </xdr:nvSpPr>
      <xdr:spPr bwMode="auto">
        <a:xfrm>
          <a:off x="3590925" y="2085975"/>
          <a:ext cx="895350" cy="4667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11</xdr:col>
      <xdr:colOff>19050</xdr:colOff>
      <xdr:row>8</xdr:row>
      <xdr:rowOff>19050</xdr:rowOff>
    </xdr:from>
    <xdr:to>
      <xdr:col>12</xdr:col>
      <xdr:colOff>438150</xdr:colOff>
      <xdr:row>9</xdr:row>
      <xdr:rowOff>276225</xdr:rowOff>
    </xdr:to>
    <xdr:sp macro="" textlink="">
      <xdr:nvSpPr>
        <xdr:cNvPr id="7177" name="Rectangle 73">
          <a:hlinkClick xmlns:r="http://schemas.openxmlformats.org/officeDocument/2006/relationships" r:id="rId9"/>
        </xdr:cNvPr>
        <xdr:cNvSpPr>
          <a:spLocks noChangeArrowheads="1"/>
        </xdr:cNvSpPr>
      </xdr:nvSpPr>
      <xdr:spPr bwMode="auto">
        <a:xfrm>
          <a:off x="4543425" y="2085975"/>
          <a:ext cx="885825" cy="43815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13</xdr:col>
      <xdr:colOff>9525</xdr:colOff>
      <xdr:row>8</xdr:row>
      <xdr:rowOff>19050</xdr:rowOff>
    </xdr:from>
    <xdr:to>
      <xdr:col>14</xdr:col>
      <xdr:colOff>428625</xdr:colOff>
      <xdr:row>9</xdr:row>
      <xdr:rowOff>295275</xdr:rowOff>
    </xdr:to>
    <xdr:sp macro="" textlink="">
      <xdr:nvSpPr>
        <xdr:cNvPr id="7178" name="Rectangle 74">
          <a:hlinkClick xmlns:r="http://schemas.openxmlformats.org/officeDocument/2006/relationships" r:id="rId10"/>
        </xdr:cNvPr>
        <xdr:cNvSpPr>
          <a:spLocks noChangeArrowheads="1"/>
        </xdr:cNvSpPr>
      </xdr:nvSpPr>
      <xdr:spPr bwMode="auto">
        <a:xfrm>
          <a:off x="5467350" y="2085975"/>
          <a:ext cx="885825" cy="4572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9525</xdr:colOff>
      <xdr:row>10</xdr:row>
      <xdr:rowOff>19050</xdr:rowOff>
    </xdr:from>
    <xdr:to>
      <xdr:col>6</xdr:col>
      <xdr:colOff>419100</xdr:colOff>
      <xdr:row>11</xdr:row>
      <xdr:rowOff>333375</xdr:rowOff>
    </xdr:to>
    <xdr:sp macro="" textlink="">
      <xdr:nvSpPr>
        <xdr:cNvPr id="7179" name="Rectangle 75">
          <a:hlinkClick xmlns:r="http://schemas.openxmlformats.org/officeDocument/2006/relationships" r:id="rId11"/>
        </xdr:cNvPr>
        <xdr:cNvSpPr>
          <a:spLocks noChangeArrowheads="1"/>
        </xdr:cNvSpPr>
      </xdr:nvSpPr>
      <xdr:spPr bwMode="auto">
        <a:xfrm>
          <a:off x="1733550" y="2876550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28575</xdr:colOff>
      <xdr:row>10</xdr:row>
      <xdr:rowOff>19050</xdr:rowOff>
    </xdr:from>
    <xdr:to>
      <xdr:col>8</xdr:col>
      <xdr:colOff>428625</xdr:colOff>
      <xdr:row>11</xdr:row>
      <xdr:rowOff>323850</xdr:rowOff>
    </xdr:to>
    <xdr:sp macro="" textlink="">
      <xdr:nvSpPr>
        <xdr:cNvPr id="7180" name="Rectangle 76">
          <a:hlinkClick xmlns:r="http://schemas.openxmlformats.org/officeDocument/2006/relationships" r:id="rId12"/>
        </xdr:cNvPr>
        <xdr:cNvSpPr>
          <a:spLocks noChangeArrowheads="1"/>
        </xdr:cNvSpPr>
      </xdr:nvSpPr>
      <xdr:spPr bwMode="auto">
        <a:xfrm>
          <a:off x="2686050" y="2876550"/>
          <a:ext cx="866775" cy="4857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9</xdr:col>
      <xdr:colOff>9525</xdr:colOff>
      <xdr:row>10</xdr:row>
      <xdr:rowOff>19050</xdr:rowOff>
    </xdr:from>
    <xdr:to>
      <xdr:col>10</xdr:col>
      <xdr:colOff>428625</xdr:colOff>
      <xdr:row>11</xdr:row>
      <xdr:rowOff>323850</xdr:rowOff>
    </xdr:to>
    <xdr:sp macro="" textlink="">
      <xdr:nvSpPr>
        <xdr:cNvPr id="7181" name="Rectangle 77">
          <a:hlinkClick xmlns:r="http://schemas.openxmlformats.org/officeDocument/2006/relationships" r:id="rId13"/>
        </xdr:cNvPr>
        <xdr:cNvSpPr>
          <a:spLocks noChangeArrowheads="1"/>
        </xdr:cNvSpPr>
      </xdr:nvSpPr>
      <xdr:spPr bwMode="auto">
        <a:xfrm>
          <a:off x="3600450" y="2876550"/>
          <a:ext cx="885825" cy="4857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11</xdr:col>
      <xdr:colOff>9525</xdr:colOff>
      <xdr:row>10</xdr:row>
      <xdr:rowOff>38100</xdr:rowOff>
    </xdr:from>
    <xdr:to>
      <xdr:col>12</xdr:col>
      <xdr:colOff>409575</xdr:colOff>
      <xdr:row>11</xdr:row>
      <xdr:rowOff>333375</xdr:rowOff>
    </xdr:to>
    <xdr:sp macro="" textlink="">
      <xdr:nvSpPr>
        <xdr:cNvPr id="7182" name="Rectangle 78">
          <a:hlinkClick xmlns:r="http://schemas.openxmlformats.org/officeDocument/2006/relationships" r:id="rId14"/>
        </xdr:cNvPr>
        <xdr:cNvSpPr>
          <a:spLocks noChangeArrowheads="1"/>
        </xdr:cNvSpPr>
      </xdr:nvSpPr>
      <xdr:spPr bwMode="auto">
        <a:xfrm>
          <a:off x="4533900" y="2895600"/>
          <a:ext cx="866775" cy="47625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13</xdr:col>
      <xdr:colOff>28575</xdr:colOff>
      <xdr:row>10</xdr:row>
      <xdr:rowOff>28575</xdr:rowOff>
    </xdr:from>
    <xdr:to>
      <xdr:col>14</xdr:col>
      <xdr:colOff>438150</xdr:colOff>
      <xdr:row>11</xdr:row>
      <xdr:rowOff>342900</xdr:rowOff>
    </xdr:to>
    <xdr:sp macro="" textlink="">
      <xdr:nvSpPr>
        <xdr:cNvPr id="7183" name="Rectangle 79">
          <a:hlinkClick xmlns:r="http://schemas.openxmlformats.org/officeDocument/2006/relationships" r:id="rId15"/>
        </xdr:cNvPr>
        <xdr:cNvSpPr>
          <a:spLocks noChangeArrowheads="1"/>
        </xdr:cNvSpPr>
      </xdr:nvSpPr>
      <xdr:spPr bwMode="auto">
        <a:xfrm>
          <a:off x="5486400" y="2886075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18</xdr:col>
      <xdr:colOff>114300</xdr:colOff>
      <xdr:row>11</xdr:row>
      <xdr:rowOff>28575</xdr:rowOff>
    </xdr:from>
    <xdr:to>
      <xdr:col>20</xdr:col>
      <xdr:colOff>76200</xdr:colOff>
      <xdr:row>13</xdr:row>
      <xdr:rowOff>28575</xdr:rowOff>
    </xdr:to>
    <xdr:pic>
      <xdr:nvPicPr>
        <xdr:cNvPr id="7184" name="Picture 4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47073" t="53127" r="43852" b="36328"/>
        <a:stretch>
          <a:fillRect/>
        </a:stretch>
      </xdr:blipFill>
      <xdr:spPr bwMode="auto">
        <a:xfrm>
          <a:off x="7115175" y="3067050"/>
          <a:ext cx="1181100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342900</xdr:colOff>
      <xdr:row>5</xdr:row>
      <xdr:rowOff>0</xdr:rowOff>
    </xdr:from>
    <xdr:to>
      <xdr:col>21</xdr:col>
      <xdr:colOff>504825</xdr:colOff>
      <xdr:row>7</xdr:row>
      <xdr:rowOff>390525</xdr:rowOff>
    </xdr:to>
    <xdr:pic>
      <xdr:nvPicPr>
        <xdr:cNvPr id="7185" name="Picture 3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64789" t="45444" r="25256" b="44406"/>
        <a:stretch>
          <a:fillRect/>
        </a:stretch>
      </xdr:blipFill>
      <xdr:spPr bwMode="auto">
        <a:xfrm>
          <a:off x="7953375" y="110490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47625</xdr:colOff>
      <xdr:row>0</xdr:row>
      <xdr:rowOff>57150</xdr:rowOff>
    </xdr:from>
    <xdr:to>
      <xdr:col>19</xdr:col>
      <xdr:colOff>171450</xdr:colOff>
      <xdr:row>4</xdr:row>
      <xdr:rowOff>76200</xdr:rowOff>
    </xdr:to>
    <xdr:pic>
      <xdr:nvPicPr>
        <xdr:cNvPr id="7186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72000" y="57150"/>
          <a:ext cx="3209925" cy="666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28575</xdr:colOff>
      <xdr:row>3</xdr:row>
      <xdr:rowOff>19050</xdr:rowOff>
    </xdr:from>
    <xdr:to>
      <xdr:col>4</xdr:col>
      <xdr:colOff>285750</xdr:colOff>
      <xdr:row>11</xdr:row>
      <xdr:rowOff>28575</xdr:rowOff>
    </xdr:to>
    <xdr:pic>
      <xdr:nvPicPr>
        <xdr:cNvPr id="7187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" y="504825"/>
          <a:ext cx="1581150" cy="2562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85725</xdr:colOff>
          <xdr:row>7</xdr:row>
          <xdr:rowOff>342900</xdr:rowOff>
        </xdr:from>
        <xdr:to>
          <xdr:col>6</xdr:col>
          <xdr:colOff>381000</xdr:colOff>
          <xdr:row>7</xdr:row>
          <xdr:rowOff>561975</xdr:rowOff>
        </xdr:to>
        <xdr:sp macro="" textlink="">
          <xdr:nvSpPr>
            <xdr:cNvPr id="7188" name="Check Box 83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7</xdr:row>
          <xdr:rowOff>342900</xdr:rowOff>
        </xdr:from>
        <xdr:to>
          <xdr:col>8</xdr:col>
          <xdr:colOff>381000</xdr:colOff>
          <xdr:row>7</xdr:row>
          <xdr:rowOff>561975</xdr:rowOff>
        </xdr:to>
        <xdr:sp macro="" textlink="">
          <xdr:nvSpPr>
            <xdr:cNvPr id="7189" name="Check Box 99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76200</xdr:colOff>
          <xdr:row>7</xdr:row>
          <xdr:rowOff>342900</xdr:rowOff>
        </xdr:from>
        <xdr:to>
          <xdr:col>10</xdr:col>
          <xdr:colOff>390525</xdr:colOff>
          <xdr:row>7</xdr:row>
          <xdr:rowOff>561975</xdr:rowOff>
        </xdr:to>
        <xdr:sp macro="" textlink="">
          <xdr:nvSpPr>
            <xdr:cNvPr id="7190" name="Check Box 100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57150</xdr:colOff>
          <xdr:row>7</xdr:row>
          <xdr:rowOff>342900</xdr:rowOff>
        </xdr:from>
        <xdr:to>
          <xdr:col>12</xdr:col>
          <xdr:colOff>390525</xdr:colOff>
          <xdr:row>7</xdr:row>
          <xdr:rowOff>561975</xdr:rowOff>
        </xdr:to>
        <xdr:sp macro="" textlink="">
          <xdr:nvSpPr>
            <xdr:cNvPr id="7191" name="Check Box 101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7</xdr:row>
          <xdr:rowOff>333375</xdr:rowOff>
        </xdr:from>
        <xdr:to>
          <xdr:col>14</xdr:col>
          <xdr:colOff>371475</xdr:colOff>
          <xdr:row>7</xdr:row>
          <xdr:rowOff>552450</xdr:rowOff>
        </xdr:to>
        <xdr:sp macro="" textlink="">
          <xdr:nvSpPr>
            <xdr:cNvPr id="7192" name="Check Box 102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9</xdr:row>
          <xdr:rowOff>323850</xdr:rowOff>
        </xdr:from>
        <xdr:to>
          <xdr:col>6</xdr:col>
          <xdr:colOff>400050</xdr:colOff>
          <xdr:row>9</xdr:row>
          <xdr:rowOff>542925</xdr:rowOff>
        </xdr:to>
        <xdr:sp macro="" textlink="">
          <xdr:nvSpPr>
            <xdr:cNvPr id="7193" name="Check Box 103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66675</xdr:colOff>
          <xdr:row>9</xdr:row>
          <xdr:rowOff>333375</xdr:rowOff>
        </xdr:from>
        <xdr:to>
          <xdr:col>8</xdr:col>
          <xdr:colOff>381000</xdr:colOff>
          <xdr:row>9</xdr:row>
          <xdr:rowOff>552450</xdr:rowOff>
        </xdr:to>
        <xdr:sp macro="" textlink="">
          <xdr:nvSpPr>
            <xdr:cNvPr id="7194" name="Check Box 104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85725</xdr:colOff>
          <xdr:row>9</xdr:row>
          <xdr:rowOff>323850</xdr:rowOff>
        </xdr:from>
        <xdr:to>
          <xdr:col>10</xdr:col>
          <xdr:colOff>381000</xdr:colOff>
          <xdr:row>9</xdr:row>
          <xdr:rowOff>542925</xdr:rowOff>
        </xdr:to>
        <xdr:sp macro="" textlink="">
          <xdr:nvSpPr>
            <xdr:cNvPr id="7195" name="Check Box 105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76200</xdr:colOff>
          <xdr:row>9</xdr:row>
          <xdr:rowOff>333375</xdr:rowOff>
        </xdr:from>
        <xdr:to>
          <xdr:col>12</xdr:col>
          <xdr:colOff>390525</xdr:colOff>
          <xdr:row>9</xdr:row>
          <xdr:rowOff>552450</xdr:rowOff>
        </xdr:to>
        <xdr:sp macro="" textlink="">
          <xdr:nvSpPr>
            <xdr:cNvPr id="7196" name="Check Box 106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9</xdr:row>
          <xdr:rowOff>333375</xdr:rowOff>
        </xdr:from>
        <xdr:to>
          <xdr:col>14</xdr:col>
          <xdr:colOff>390525</xdr:colOff>
          <xdr:row>9</xdr:row>
          <xdr:rowOff>552450</xdr:rowOff>
        </xdr:to>
        <xdr:sp macro="" textlink="">
          <xdr:nvSpPr>
            <xdr:cNvPr id="7197" name="Check Box 107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11</xdr:row>
          <xdr:rowOff>352425</xdr:rowOff>
        </xdr:from>
        <xdr:to>
          <xdr:col>6</xdr:col>
          <xdr:colOff>428625</xdr:colOff>
          <xdr:row>11</xdr:row>
          <xdr:rowOff>571500</xdr:rowOff>
        </xdr:to>
        <xdr:sp macro="" textlink="">
          <xdr:nvSpPr>
            <xdr:cNvPr id="7198" name="Check Box 108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66675</xdr:colOff>
          <xdr:row>11</xdr:row>
          <xdr:rowOff>352425</xdr:rowOff>
        </xdr:from>
        <xdr:to>
          <xdr:col>8</xdr:col>
          <xdr:colOff>409575</xdr:colOff>
          <xdr:row>11</xdr:row>
          <xdr:rowOff>571500</xdr:rowOff>
        </xdr:to>
        <xdr:sp macro="" textlink="">
          <xdr:nvSpPr>
            <xdr:cNvPr id="7199" name="Check Box 109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76200</xdr:colOff>
          <xdr:row>11</xdr:row>
          <xdr:rowOff>361950</xdr:rowOff>
        </xdr:from>
        <xdr:to>
          <xdr:col>10</xdr:col>
          <xdr:colOff>419100</xdr:colOff>
          <xdr:row>11</xdr:row>
          <xdr:rowOff>581025</xdr:rowOff>
        </xdr:to>
        <xdr:sp macro="" textlink="">
          <xdr:nvSpPr>
            <xdr:cNvPr id="7200" name="Check Box 110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76200</xdr:colOff>
          <xdr:row>11</xdr:row>
          <xdr:rowOff>352425</xdr:rowOff>
        </xdr:from>
        <xdr:to>
          <xdr:col>12</xdr:col>
          <xdr:colOff>409575</xdr:colOff>
          <xdr:row>11</xdr:row>
          <xdr:rowOff>571500</xdr:rowOff>
        </xdr:to>
        <xdr:sp macro="" textlink="">
          <xdr:nvSpPr>
            <xdr:cNvPr id="7201" name="Check Box 111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66675</xdr:colOff>
          <xdr:row>11</xdr:row>
          <xdr:rowOff>361950</xdr:rowOff>
        </xdr:from>
        <xdr:to>
          <xdr:col>14</xdr:col>
          <xdr:colOff>381000</xdr:colOff>
          <xdr:row>11</xdr:row>
          <xdr:rowOff>581025</xdr:rowOff>
        </xdr:to>
        <xdr:sp macro="" textlink="">
          <xdr:nvSpPr>
            <xdr:cNvPr id="7202" name="Check Box 112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17</xdr:col>
      <xdr:colOff>171450</xdr:colOff>
      <xdr:row>4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381375" cy="590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37</xdr:col>
      <xdr:colOff>104775</xdr:colOff>
      <xdr:row>3</xdr:row>
      <xdr:rowOff>66675</xdr:rowOff>
    </xdr:from>
    <xdr:to>
      <xdr:col>44</xdr:col>
      <xdr:colOff>19050</xdr:colOff>
      <xdr:row>7</xdr:row>
      <xdr:rowOff>142875</xdr:rowOff>
    </xdr:to>
    <xdr:pic>
      <xdr:nvPicPr>
        <xdr:cNvPr id="8194" name="Picture 2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73500" t="62503" r="16910" b="27867"/>
        <a:stretch>
          <a:fillRect/>
        </a:stretch>
      </xdr:blipFill>
      <xdr:spPr bwMode="auto">
        <a:xfrm>
          <a:off x="7153275" y="552450"/>
          <a:ext cx="12477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9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1.xml"/><Relationship Id="rId5" Type="http://schemas.openxmlformats.org/officeDocument/2006/relationships/ctrlProp" Target="../ctrlProps/ctrlProp21.xml"/><Relationship Id="rId4" Type="http://schemas.openxmlformats.org/officeDocument/2006/relationships/ctrlProp" Target="../ctrlProps/ctrlProp2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2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2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3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8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4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Relationship Id="rId5" Type="http://schemas.openxmlformats.org/officeDocument/2006/relationships/ctrlProp" Target="../ctrlProps/ctrlProp33.xml"/><Relationship Id="rId4" Type="http://schemas.openxmlformats.org/officeDocument/2006/relationships/ctrlProp" Target="../ctrlProps/ctrlProp3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4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6.xml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7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7.xml"/><Relationship Id="rId5" Type="http://schemas.openxmlformats.org/officeDocument/2006/relationships/ctrlProp" Target="../ctrlProps/ctrlProp39.xml"/><Relationship Id="rId4" Type="http://schemas.openxmlformats.org/officeDocument/2006/relationships/ctrlProp" Target="../ctrlProps/ctrlProp3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8.xml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3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9.xml"/><Relationship Id="rId5" Type="http://schemas.openxmlformats.org/officeDocument/2006/relationships/ctrlProp" Target="../ctrlProps/ctrlProp45.xml"/><Relationship Id="rId4" Type="http://schemas.openxmlformats.org/officeDocument/2006/relationships/ctrlProp" Target="../ctrlProps/ctrlProp4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6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20.xml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9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21.xml"/><Relationship Id="rId5" Type="http://schemas.openxmlformats.org/officeDocument/2006/relationships/ctrlProp" Target="../ctrlProps/ctrlProp51.xml"/><Relationship Id="rId4" Type="http://schemas.openxmlformats.org/officeDocument/2006/relationships/ctrlProp" Target="../ctrlProps/ctrlProp5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2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22.xml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23.xml"/><Relationship Id="rId5" Type="http://schemas.openxmlformats.org/officeDocument/2006/relationships/ctrlProp" Target="../ctrlProps/ctrlProp57.xml"/><Relationship Id="rId4" Type="http://schemas.openxmlformats.org/officeDocument/2006/relationships/ctrlProp" Target="../ctrlProps/ctrlProp5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0.xml"/><Relationship Id="rId5" Type="http://schemas.openxmlformats.org/officeDocument/2006/relationships/ctrlProp" Target="../ctrlProps/ctrlProp59.xml"/><Relationship Id="rId4" Type="http://schemas.openxmlformats.org/officeDocument/2006/relationships/ctrlProp" Target="../ctrlProps/ctrlProp5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8.xml"/><Relationship Id="rId5" Type="http://schemas.openxmlformats.org/officeDocument/2006/relationships/ctrlProp" Target="../ctrlProps/ctrlProp17.xml"/><Relationship Id="rId4" Type="http://schemas.openxmlformats.org/officeDocument/2006/relationships/ctrlProp" Target="../ctrlProps/ctrlProp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7"/>
  <sheetViews>
    <sheetView workbookViewId="0">
      <selection activeCell="AR66" sqref="AR66"/>
    </sheetView>
  </sheetViews>
  <sheetFormatPr defaultRowHeight="12.75" x14ac:dyDescent="0.2"/>
  <cols>
    <col min="1" max="100" width="2.85546875" style="1" customWidth="1"/>
    <col min="101" max="16384" width="9.140625" style="1"/>
  </cols>
  <sheetData>
    <row r="1" spans="1:35" ht="9.75" customHeight="1" x14ac:dyDescent="0.2"/>
    <row r="2" spans="1:35" ht="9.75" customHeight="1" x14ac:dyDescent="0.2"/>
    <row r="3" spans="1:35" ht="9.75" customHeight="1" x14ac:dyDescent="0.2"/>
    <row r="4" spans="1:35" ht="9.75" customHeight="1" x14ac:dyDescent="0.2"/>
    <row r="5" spans="1:35" ht="12.75" customHeight="1" x14ac:dyDescent="0.2">
      <c r="A5" s="493" t="s">
        <v>0</v>
      </c>
      <c r="B5" s="493"/>
      <c r="C5" s="493"/>
      <c r="D5" s="513">
        <f>StudentInfo!E10</f>
        <v>0</v>
      </c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T5" s="2" t="s">
        <v>1</v>
      </c>
      <c r="W5" s="514" t="str">
        <f>StudentInfo!E8&amp;" "&amp;StudentInfo!G8</f>
        <v xml:space="preserve"> </v>
      </c>
      <c r="X5" s="514"/>
      <c r="Y5" s="514"/>
      <c r="Z5" s="514"/>
      <c r="AA5" s="514"/>
      <c r="AB5" s="514"/>
      <c r="AC5" s="514"/>
      <c r="AD5" s="514"/>
      <c r="AE5" s="514"/>
      <c r="AF5" s="514"/>
      <c r="AG5" s="514"/>
      <c r="AH5" s="514"/>
      <c r="AI5" s="514"/>
    </row>
    <row r="6" spans="1:35" ht="12.75" customHeight="1" x14ac:dyDescent="0.2">
      <c r="A6" s="493" t="s">
        <v>2</v>
      </c>
      <c r="B6" s="493"/>
      <c r="C6" s="493"/>
      <c r="D6" s="513">
        <f>StudentInfo!L8</f>
        <v>0</v>
      </c>
      <c r="E6" s="513"/>
      <c r="G6" s="493" t="s">
        <v>3</v>
      </c>
      <c r="H6" s="493"/>
      <c r="I6" s="493"/>
      <c r="J6" s="493"/>
      <c r="K6" s="493"/>
      <c r="L6" s="3" t="str">
        <f>DateTime!V22&amp;"  through  "&amp;DateTime!Y22</f>
        <v xml:space="preserve">  through  </v>
      </c>
      <c r="M6" s="4"/>
      <c r="N6" s="4"/>
      <c r="O6" s="4"/>
      <c r="P6" s="4"/>
      <c r="Q6" s="4"/>
      <c r="W6" s="514"/>
      <c r="X6" s="514"/>
      <c r="Y6" s="514"/>
      <c r="Z6" s="514"/>
      <c r="AA6" s="514"/>
      <c r="AB6" s="514"/>
      <c r="AC6" s="514"/>
      <c r="AD6" s="514"/>
      <c r="AE6" s="514"/>
      <c r="AF6" s="514"/>
      <c r="AG6" s="514"/>
      <c r="AH6" s="514"/>
      <c r="AI6" s="514"/>
    </row>
    <row r="7" spans="1:35" ht="12.75" customHeight="1" x14ac:dyDescent="0.2">
      <c r="A7" s="493" t="s">
        <v>4</v>
      </c>
      <c r="B7" s="493"/>
      <c r="C7" s="493"/>
      <c r="D7" s="513">
        <f>StudentInfo!E12</f>
        <v>0</v>
      </c>
      <c r="E7" s="513"/>
      <c r="F7" s="513"/>
      <c r="G7" s="513"/>
      <c r="H7" s="513"/>
      <c r="I7" s="513"/>
      <c r="J7" s="513"/>
      <c r="K7" s="513"/>
      <c r="L7" s="513"/>
      <c r="M7" s="513"/>
      <c r="P7" s="518" t="s">
        <v>5</v>
      </c>
      <c r="Q7" s="518"/>
      <c r="R7" s="518"/>
      <c r="S7" s="518"/>
      <c r="T7" s="518"/>
      <c r="U7" s="518"/>
      <c r="V7" s="518"/>
      <c r="W7" s="519">
        <f>DateTime!O17</f>
        <v>0</v>
      </c>
      <c r="X7" s="519"/>
      <c r="Y7" s="519"/>
      <c r="Z7" s="519"/>
      <c r="AA7" s="519"/>
      <c r="AB7" s="519"/>
      <c r="AC7" s="519"/>
      <c r="AD7" s="519"/>
      <c r="AE7" s="519"/>
      <c r="AF7" s="519"/>
      <c r="AG7" s="519"/>
      <c r="AH7" s="519"/>
      <c r="AI7" s="519"/>
    </row>
    <row r="8" spans="1:35" ht="12.75" customHeight="1" x14ac:dyDescent="0.2">
      <c r="A8" s="516" t="s">
        <v>6</v>
      </c>
      <c r="B8" s="516"/>
      <c r="C8" s="516"/>
      <c r="D8" s="516"/>
      <c r="E8" s="516"/>
      <c r="F8" s="516"/>
      <c r="G8" s="516"/>
      <c r="H8" s="516"/>
      <c r="I8" s="516"/>
      <c r="J8" s="513">
        <f>StudentInfo!E14</f>
        <v>0</v>
      </c>
      <c r="K8" s="513"/>
      <c r="L8" s="513"/>
      <c r="M8" s="513"/>
      <c r="N8" s="513"/>
      <c r="O8" s="513"/>
      <c r="P8" s="513"/>
      <c r="Q8" s="513"/>
      <c r="R8" s="513"/>
      <c r="S8" s="513"/>
      <c r="V8" s="5"/>
      <c r="W8" s="5"/>
      <c r="X8" s="5"/>
      <c r="Y8" s="5"/>
      <c r="Z8" s="5"/>
      <c r="AA8" s="517"/>
      <c r="AB8" s="517"/>
      <c r="AC8" s="517"/>
      <c r="AD8" s="517"/>
      <c r="AE8" s="517"/>
      <c r="AF8" s="517"/>
      <c r="AG8" s="517"/>
      <c r="AH8" s="517"/>
      <c r="AI8" s="517"/>
    </row>
    <row r="9" spans="1:35" ht="12" customHeight="1" x14ac:dyDescent="0.2">
      <c r="A9" s="499" t="str">
        <f>" The purpose of this assessment is to determine the function of "&amp;3-(COUNTIF(Criteria!S8:S10,""))&amp;" target "&amp;IF(3-(COUNTIF(Criteria!S8:S10,""))=1,"behavior:  ","behaviors:  ")&amp;Criteria!S8&amp;IF(Criteria!S9="","",";  "&amp;Criteria!S9&amp;IF(Criteria!S10="","",";  "&amp;Criteria!S10))&amp;". "&amp;StudentInfo!E8&amp;" was observed over a period of "&amp;'9'!AY15&amp;" school days. School was in session from "&amp;DateTime!R12&amp;" until "&amp;DateTime!W12&amp;"."</f>
        <v xml:space="preserve"> The purpose of this assessment is to determine the function of 0 target behaviors:  .  was observed over a period of 10 school days. School was in session from  until .</v>
      </c>
      <c r="B9" s="499"/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499"/>
      <c r="Z9" s="499"/>
      <c r="AA9" s="499"/>
      <c r="AB9" s="499"/>
      <c r="AC9" s="499"/>
      <c r="AD9" s="499"/>
      <c r="AE9" s="499"/>
      <c r="AF9" s="499"/>
      <c r="AG9" s="499"/>
      <c r="AH9" s="499"/>
      <c r="AI9" s="499"/>
    </row>
    <row r="10" spans="1:35" ht="12" customHeight="1" x14ac:dyDescent="0.2">
      <c r="A10" s="499"/>
      <c r="B10" s="499"/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  <c r="Z10" s="499"/>
      <c r="AA10" s="499"/>
      <c r="AB10" s="499"/>
      <c r="AC10" s="499"/>
      <c r="AD10" s="499"/>
      <c r="AE10" s="499"/>
      <c r="AF10" s="499"/>
      <c r="AG10" s="499"/>
      <c r="AH10" s="499"/>
      <c r="AI10" s="499"/>
    </row>
    <row r="11" spans="1:35" ht="12" customHeight="1" x14ac:dyDescent="0.2">
      <c r="A11" s="499"/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  <c r="Z11" s="499"/>
      <c r="AA11" s="499"/>
      <c r="AB11" s="499"/>
      <c r="AC11" s="499"/>
      <c r="AD11" s="499"/>
      <c r="AE11" s="499"/>
      <c r="AF11" s="499"/>
      <c r="AG11" s="499"/>
      <c r="AH11" s="499"/>
      <c r="AI11" s="499"/>
    </row>
    <row r="12" spans="1:35" ht="12" customHeight="1" x14ac:dyDescent="0.2">
      <c r="A12" s="499"/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  <c r="Z12" s="499"/>
      <c r="AA12" s="499"/>
      <c r="AB12" s="499"/>
      <c r="AC12" s="499"/>
      <c r="AD12" s="499"/>
      <c r="AE12" s="499"/>
      <c r="AF12" s="499"/>
      <c r="AG12" s="499"/>
      <c r="AH12" s="499"/>
      <c r="AI12" s="499"/>
    </row>
    <row r="13" spans="1:35" ht="15" customHeight="1" x14ac:dyDescent="0.25">
      <c r="A13" s="515" t="s">
        <v>7</v>
      </c>
      <c r="B13" s="515"/>
      <c r="C13" s="515"/>
      <c r="D13" s="515"/>
      <c r="E13" s="515"/>
      <c r="F13" s="515"/>
      <c r="G13" s="515"/>
      <c r="H13" s="515"/>
      <c r="I13" s="515"/>
      <c r="J13" s="515"/>
      <c r="K13" s="515"/>
      <c r="L13" s="499" t="s">
        <v>8</v>
      </c>
      <c r="M13" s="499"/>
      <c r="N13" s="499"/>
      <c r="O13" s="499"/>
      <c r="P13" s="499"/>
      <c r="Q13" s="499"/>
      <c r="R13" s="499"/>
      <c r="S13" s="499"/>
      <c r="T13" s="499"/>
      <c r="U13" s="499"/>
      <c r="V13" s="499"/>
      <c r="W13" s="499"/>
      <c r="X13" s="499"/>
      <c r="Y13" s="499"/>
      <c r="Z13" s="499"/>
      <c r="AA13" s="499"/>
      <c r="AB13" s="499"/>
      <c r="AC13" s="499"/>
      <c r="AD13" s="499"/>
      <c r="AE13" s="499"/>
      <c r="AF13" s="499"/>
      <c r="AG13" s="499"/>
      <c r="AH13" s="499"/>
      <c r="AI13" s="6"/>
    </row>
    <row r="14" spans="1:35" ht="16.5" customHeight="1" x14ac:dyDescent="0.2">
      <c r="C14" s="7"/>
      <c r="D14" s="7"/>
      <c r="E14" s="7"/>
      <c r="F14" s="7"/>
      <c r="G14" s="7"/>
      <c r="H14" s="7"/>
      <c r="I14" s="7"/>
      <c r="J14" s="7"/>
      <c r="K14" s="7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499"/>
      <c r="Z14" s="499"/>
      <c r="AA14" s="499"/>
      <c r="AB14" s="499"/>
      <c r="AC14" s="499"/>
      <c r="AD14" s="499"/>
      <c r="AE14" s="499"/>
      <c r="AF14" s="499"/>
      <c r="AG14" s="499"/>
      <c r="AH14" s="499"/>
    </row>
    <row r="15" spans="1:35" ht="4.5" customHeight="1" x14ac:dyDescent="0.2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</row>
    <row r="16" spans="1:35" ht="8.25" customHeight="1" x14ac:dyDescent="0.2"/>
    <row r="17" spans="1:53" x14ac:dyDescent="0.2">
      <c r="Z17" s="494" t="s">
        <v>9</v>
      </c>
      <c r="AA17" s="494"/>
      <c r="AB17" s="494"/>
      <c r="AC17" s="494"/>
      <c r="AD17" s="494"/>
      <c r="AE17" s="494"/>
      <c r="AF17" s="494"/>
      <c r="AG17" s="494"/>
      <c r="AH17" s="494"/>
    </row>
    <row r="18" spans="1:53" ht="12.75" customHeight="1" x14ac:dyDescent="0.2">
      <c r="Z18" s="495"/>
      <c r="AA18" s="495"/>
      <c r="AB18" s="495"/>
      <c r="AD18" s="496" t="s">
        <v>10</v>
      </c>
      <c r="AE18" s="496"/>
      <c r="AF18" s="496"/>
      <c r="AG18" s="497" t="s">
        <v>11</v>
      </c>
      <c r="AH18" s="497"/>
    </row>
    <row r="19" spans="1:53" x14ac:dyDescent="0.2">
      <c r="Z19" s="495"/>
      <c r="AA19" s="495"/>
      <c r="AB19" s="495"/>
      <c r="AD19" s="496"/>
      <c r="AE19" s="496"/>
      <c r="AF19" s="496"/>
      <c r="AG19" s="497"/>
      <c r="AH19" s="497"/>
    </row>
    <row r="20" spans="1:53" x14ac:dyDescent="0.2">
      <c r="Z20" s="500" t="str">
        <f>IF('9'!AH184=0,"",'9'!AC184)</f>
        <v/>
      </c>
      <c r="AA20" s="500"/>
      <c r="AB20" s="500"/>
      <c r="AC20" s="500"/>
      <c r="AD20" s="501" t="str">
        <f>IF(Z20="","",ROUND(AG20/'9'!$Q$218,2))</f>
        <v/>
      </c>
      <c r="AE20" s="501"/>
      <c r="AF20" s="501"/>
      <c r="AG20" s="502" t="str">
        <f>IF(Z20="","",LOOKUP(Z20,'9'!$D$184:$D$207,'9'!$H$184:$H$207))</f>
        <v/>
      </c>
      <c r="AH20" s="502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x14ac:dyDescent="0.2">
      <c r="Z21" s="500">
        <f>IF('9'!AH185=0,"",'9'!AC185)</f>
        <v>0.27083333333333331</v>
      </c>
      <c r="AA21" s="500"/>
      <c r="AB21" s="500"/>
      <c r="AC21" s="500"/>
      <c r="AD21" s="501" t="e">
        <f>IF(Z21="","",ROUND(AG21/'9'!$Q$218,2))</f>
        <v>#DIV/0!</v>
      </c>
      <c r="AE21" s="501"/>
      <c r="AF21" s="501"/>
      <c r="AG21" s="502">
        <f>IF(Z21="","",LOOKUP(Z21,'9'!$D$184:$D$207,'9'!$H$184:$H$207))</f>
        <v>0</v>
      </c>
      <c r="AH21" s="502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x14ac:dyDescent="0.2">
      <c r="Z22" s="500">
        <f>IF('9'!AH186=0,"",'9'!AC186)</f>
        <v>0.29166666666666669</v>
      </c>
      <c r="AA22" s="500"/>
      <c r="AB22" s="500"/>
      <c r="AC22" s="500"/>
      <c r="AD22" s="501" t="e">
        <f>IF(Z22="","",ROUND(AG22/'9'!$Q$218,2))</f>
        <v>#DIV/0!</v>
      </c>
      <c r="AE22" s="501"/>
      <c r="AF22" s="501"/>
      <c r="AG22" s="502">
        <f>IF(Z22="","",LOOKUP(Z22,'9'!$D$184:$D$207,'9'!$H$184:$H$207))</f>
        <v>0</v>
      </c>
      <c r="AH22" s="502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</row>
    <row r="23" spans="1:53" x14ac:dyDescent="0.2">
      <c r="Z23" s="500">
        <f>IF('9'!AH187=0,"",'9'!AC187)</f>
        <v>0.3125</v>
      </c>
      <c r="AA23" s="500"/>
      <c r="AB23" s="500"/>
      <c r="AC23" s="500"/>
      <c r="AD23" s="501" t="e">
        <f>IF(Z23="","",ROUND(AG23/'9'!$Q$218,2))</f>
        <v>#DIV/0!</v>
      </c>
      <c r="AE23" s="501"/>
      <c r="AF23" s="501"/>
      <c r="AG23" s="502">
        <f>IF(Z23="","",LOOKUP(Z23,'9'!$D$184:$D$207,'9'!$H$184:$H$207))</f>
        <v>0</v>
      </c>
      <c r="AH23" s="502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</row>
    <row r="24" spans="1:53" x14ac:dyDescent="0.2">
      <c r="Z24" s="500">
        <f>IF('9'!AH188=0,"",'9'!AC188)</f>
        <v>0.33333333333333331</v>
      </c>
      <c r="AA24" s="500"/>
      <c r="AB24" s="500"/>
      <c r="AC24" s="500"/>
      <c r="AD24" s="501" t="e">
        <f>IF(Z24="","",ROUND(AG24/'9'!$Q$218,2))</f>
        <v>#DIV/0!</v>
      </c>
      <c r="AE24" s="501"/>
      <c r="AF24" s="501"/>
      <c r="AG24" s="502">
        <f>IF(Z24="","",LOOKUP(Z24,'9'!$D$184:$D$207,'9'!$H$184:$H$207))</f>
        <v>0</v>
      </c>
      <c r="AH24" s="502"/>
    </row>
    <row r="25" spans="1:53" x14ac:dyDescent="0.2">
      <c r="Z25" s="500">
        <f>IF('9'!AH189=0,"",'9'!AC189)</f>
        <v>0.35416666666666669</v>
      </c>
      <c r="AA25" s="500"/>
      <c r="AB25" s="500"/>
      <c r="AC25" s="500"/>
      <c r="AD25" s="503" t="e">
        <f>IF(Z25="","",ROUND(AG25/'9'!$Q$218,2))</f>
        <v>#DIV/0!</v>
      </c>
      <c r="AE25" s="503"/>
      <c r="AF25" s="503"/>
      <c r="AG25" s="504">
        <f>IF(Z25="","",LOOKUP(Z25,'9'!$D$184:$D$207,'9'!$H$184:$H$207))</f>
        <v>0</v>
      </c>
      <c r="AH25" s="504"/>
    </row>
    <row r="26" spans="1:53" ht="14.25" customHeight="1" x14ac:dyDescent="0.25">
      <c r="Q26" s="495"/>
      <c r="R26" s="505"/>
      <c r="S26" s="505"/>
      <c r="T26" s="505"/>
      <c r="U26" s="505"/>
      <c r="V26" s="505"/>
      <c r="W26" s="505"/>
      <c r="X26" s="505"/>
      <c r="Y26" s="505"/>
      <c r="Z26" s="505"/>
      <c r="AA26" s="505"/>
      <c r="AB26" s="505"/>
      <c r="AC26" s="505"/>
      <c r="AD26" s="506"/>
      <c r="AE26" s="506"/>
      <c r="AF26" s="506"/>
      <c r="AG26" s="506"/>
      <c r="AH26" s="506"/>
    </row>
    <row r="27" spans="1:53" ht="15" customHeight="1" x14ac:dyDescent="0.2">
      <c r="A27" s="474" t="s">
        <v>12</v>
      </c>
      <c r="B27" s="474"/>
      <c r="C27" s="474"/>
      <c r="D27" s="474"/>
      <c r="E27" s="474"/>
      <c r="F27" s="474"/>
      <c r="G27" s="474"/>
      <c r="H27" s="474"/>
      <c r="I27" s="474"/>
      <c r="J27" s="474"/>
      <c r="K27" s="9"/>
    </row>
    <row r="28" spans="1:53" ht="1.5" customHeight="1" x14ac:dyDescent="0.2"/>
    <row r="29" spans="1:53" ht="12.75" customHeight="1" x14ac:dyDescent="0.2">
      <c r="A29" s="498" t="str">
        <f>StudentInfo!E8&amp;" was assessed a total of "&amp;'9'!AY15&amp;" days."</f>
        <v xml:space="preserve"> was assessed a total of 10 days.</v>
      </c>
      <c r="B29" s="498"/>
      <c r="C29" s="498"/>
      <c r="D29" s="498"/>
      <c r="E29" s="498"/>
      <c r="F29" s="498"/>
      <c r="G29" s="498"/>
      <c r="H29" s="498"/>
      <c r="I29" s="498"/>
      <c r="J29" s="498"/>
      <c r="K29" s="498"/>
      <c r="L29" s="498"/>
      <c r="M29" s="498"/>
      <c r="AE29" s="279"/>
      <c r="AF29" s="279"/>
      <c r="AG29" s="279"/>
      <c r="AH29" s="279"/>
    </row>
    <row r="30" spans="1:53" ht="10.5" customHeight="1" x14ac:dyDescent="0.2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AD30" s="481" t="s">
        <v>296</v>
      </c>
      <c r="AE30" s="482"/>
      <c r="AF30" s="482"/>
      <c r="AG30" s="482"/>
      <c r="AH30" s="483"/>
    </row>
    <row r="31" spans="1:53" ht="14.25" x14ac:dyDescent="0.2">
      <c r="A31" s="10"/>
      <c r="B31" s="10"/>
      <c r="C31" s="11"/>
      <c r="D31" s="11"/>
      <c r="E31" s="11"/>
      <c r="F31" s="11"/>
      <c r="G31" s="12" t="s">
        <v>13</v>
      </c>
      <c r="H31" s="13">
        <f>COUNTIF('9'!$CT$40:$CT$166,2)</f>
        <v>2</v>
      </c>
      <c r="AD31" s="484"/>
      <c r="AE31" s="485"/>
      <c r="AF31" s="485"/>
      <c r="AG31" s="485"/>
      <c r="AH31" s="486"/>
    </row>
    <row r="32" spans="1:53" ht="14.25" x14ac:dyDescent="0.2">
      <c r="A32" s="10"/>
      <c r="B32" s="10"/>
      <c r="C32" s="11"/>
      <c r="D32" s="11"/>
      <c r="E32" s="11"/>
      <c r="F32" s="11"/>
      <c r="G32" s="12" t="s">
        <v>14</v>
      </c>
      <c r="H32" s="13">
        <f>COUNTIF('9'!$CT$40:$CT$166,3)</f>
        <v>2</v>
      </c>
      <c r="AD32" s="511" t="s">
        <v>20</v>
      </c>
      <c r="AE32" s="512"/>
      <c r="AF32" s="512"/>
      <c r="AG32" s="509">
        <f>'9'!DB101</f>
        <v>0</v>
      </c>
      <c r="AH32" s="509"/>
    </row>
    <row r="33" spans="1:35" ht="14.25" x14ac:dyDescent="0.2">
      <c r="A33" s="10"/>
      <c r="B33" s="10"/>
      <c r="C33" s="11"/>
      <c r="D33" s="11"/>
      <c r="E33" s="11"/>
      <c r="F33" s="11"/>
      <c r="G33" s="12" t="s">
        <v>15</v>
      </c>
      <c r="H33" s="13">
        <f>COUNTIF('9'!$CT$40:$CT$166,4)</f>
        <v>2</v>
      </c>
      <c r="AD33" s="511" t="s">
        <v>21</v>
      </c>
      <c r="AE33" s="512"/>
      <c r="AF33" s="512"/>
      <c r="AG33" s="510">
        <f>'9'!DC101</f>
        <v>0</v>
      </c>
      <c r="AH33" s="510"/>
    </row>
    <row r="34" spans="1:35" ht="14.25" x14ac:dyDescent="0.2">
      <c r="A34" s="10"/>
      <c r="B34" s="10"/>
      <c r="C34" s="11"/>
      <c r="D34" s="11"/>
      <c r="E34" s="11"/>
      <c r="F34" s="11"/>
      <c r="G34" s="12" t="s">
        <v>16</v>
      </c>
      <c r="H34" s="13">
        <f>COUNTIF('9'!$CT$40:$CT$166,5)</f>
        <v>2</v>
      </c>
      <c r="AD34" s="479" t="s">
        <v>22</v>
      </c>
      <c r="AE34" s="480"/>
      <c r="AF34" s="480"/>
      <c r="AG34" s="510">
        <f>'9'!DD101</f>
        <v>0</v>
      </c>
      <c r="AH34" s="510"/>
    </row>
    <row r="35" spans="1:35" ht="14.25" x14ac:dyDescent="0.2">
      <c r="A35" s="10"/>
      <c r="B35" s="10"/>
      <c r="C35" s="11"/>
      <c r="D35" s="11"/>
      <c r="E35" s="11"/>
      <c r="F35" s="11"/>
      <c r="G35" s="12" t="s">
        <v>17</v>
      </c>
      <c r="H35" s="13">
        <f>COUNTIF('9'!$CT$40:$CT$166,6)</f>
        <v>2</v>
      </c>
      <c r="AD35" s="508" t="s">
        <v>297</v>
      </c>
      <c r="AE35" s="508"/>
      <c r="AF35" s="508"/>
      <c r="AG35" s="507">
        <f>SUM('9'!H184:H207)</f>
        <v>0</v>
      </c>
      <c r="AH35" s="507"/>
    </row>
    <row r="36" spans="1:35" ht="16.5" customHeight="1" x14ac:dyDescent="0.2"/>
    <row r="37" spans="1:35" ht="15" customHeight="1" x14ac:dyDescent="0.2">
      <c r="A37" s="474" t="s">
        <v>18</v>
      </c>
      <c r="B37" s="474"/>
      <c r="C37" s="474"/>
      <c r="D37" s="474"/>
      <c r="E37" s="474"/>
      <c r="F37" s="474"/>
      <c r="G37" s="474"/>
      <c r="H37" s="474"/>
      <c r="I37" s="474"/>
      <c r="J37" s="474"/>
      <c r="L37" s="499" t="e">
        <f>"The assessment period covered a total of "&amp;'9'!BY183&amp;":"&amp;'9'!BZ183&amp;" hours:min. Behaviors were charted "&amp;'9'!DF97&amp;":"&amp;'9'!DG97&amp;" hr/min. This was "&amp;ROUND('9'!BA13,2)*100&amp;"% of the assessment period."</f>
        <v>#DIV/0!</v>
      </c>
      <c r="M37" s="499"/>
      <c r="N37" s="499"/>
      <c r="O37" s="499"/>
      <c r="P37" s="499"/>
      <c r="Q37" s="499"/>
      <c r="R37" s="499"/>
      <c r="S37" s="499"/>
      <c r="T37" s="499"/>
      <c r="U37" s="499"/>
      <c r="V37" s="499"/>
      <c r="W37" s="499"/>
      <c r="X37" s="499"/>
      <c r="Y37" s="499"/>
      <c r="Z37" s="499"/>
      <c r="AA37" s="499"/>
      <c r="AB37" s="499"/>
      <c r="AC37" s="499"/>
      <c r="AD37" s="499"/>
      <c r="AE37" s="499"/>
      <c r="AF37" s="499"/>
      <c r="AG37" s="499"/>
      <c r="AH37" s="499"/>
    </row>
    <row r="38" spans="1:35" ht="12.75" customHeight="1" x14ac:dyDescent="0.2">
      <c r="B38" s="7"/>
      <c r="C38" s="7"/>
      <c r="D38" s="7"/>
      <c r="E38" s="7"/>
      <c r="F38" s="7"/>
      <c r="G38" s="7"/>
      <c r="H38" s="7"/>
      <c r="I38" s="7"/>
      <c r="J38" s="7"/>
      <c r="K38" s="7"/>
      <c r="L38" s="499"/>
      <c r="M38" s="499"/>
      <c r="N38" s="499"/>
      <c r="O38" s="499"/>
      <c r="P38" s="499"/>
      <c r="Q38" s="499"/>
      <c r="R38" s="499"/>
      <c r="S38" s="499"/>
      <c r="T38" s="499"/>
      <c r="U38" s="499"/>
      <c r="V38" s="499"/>
      <c r="W38" s="499"/>
      <c r="X38" s="499"/>
      <c r="Y38" s="499"/>
      <c r="Z38" s="499"/>
      <c r="AA38" s="499"/>
      <c r="AB38" s="499"/>
      <c r="AC38" s="499"/>
      <c r="AD38" s="499"/>
      <c r="AE38" s="499"/>
      <c r="AF38" s="499"/>
      <c r="AG38" s="499"/>
      <c r="AH38" s="499"/>
    </row>
    <row r="39" spans="1:35" ht="3" customHeight="1" x14ac:dyDescent="0.2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</row>
    <row r="40" spans="1:35" ht="3" customHeight="1" x14ac:dyDescent="0.2"/>
    <row r="41" spans="1:35" x14ac:dyDescent="0.2">
      <c r="AD41" s="493" t="s">
        <v>19</v>
      </c>
      <c r="AE41" s="493"/>
      <c r="AF41" s="493"/>
    </row>
    <row r="42" spans="1:35" x14ac:dyDescent="0.2">
      <c r="Y42" s="488" t="s">
        <v>20</v>
      </c>
      <c r="Z42" s="488"/>
      <c r="AA42" s="488"/>
      <c r="AB42" s="488"/>
      <c r="AC42" s="488"/>
      <c r="AD42" s="489">
        <f>'9'!DD93</f>
        <v>0</v>
      </c>
      <c r="AE42" s="489"/>
      <c r="AF42" s="489"/>
      <c r="AG42" s="490" t="e">
        <f>AD42/AC50</f>
        <v>#DIV/0!</v>
      </c>
      <c r="AH42" s="490"/>
      <c r="AI42" s="14"/>
    </row>
    <row r="43" spans="1:35" x14ac:dyDescent="0.2">
      <c r="Z43" s="487">
        <f>Criteria!S8</f>
        <v>0</v>
      </c>
      <c r="AA43" s="487"/>
      <c r="AB43" s="487"/>
      <c r="AC43" s="487"/>
      <c r="AD43" s="487"/>
      <c r="AE43" s="487"/>
      <c r="AF43" s="487"/>
      <c r="AG43" s="487"/>
      <c r="AH43" s="487"/>
      <c r="AI43" s="487"/>
    </row>
    <row r="44" spans="1:35" ht="6" customHeight="1" x14ac:dyDescent="0.2">
      <c r="Y44" s="15"/>
      <c r="Z44" s="15"/>
      <c r="AH44" s="16"/>
      <c r="AI44" s="16"/>
    </row>
    <row r="45" spans="1:35" x14ac:dyDescent="0.2">
      <c r="Y45" s="488" t="s">
        <v>21</v>
      </c>
      <c r="Z45" s="488"/>
      <c r="AA45" s="488"/>
      <c r="AB45" s="488"/>
      <c r="AC45" s="488"/>
      <c r="AD45" s="489">
        <f>'9'!DD94</f>
        <v>0</v>
      </c>
      <c r="AE45" s="489"/>
      <c r="AF45" s="489"/>
      <c r="AG45" s="490" t="e">
        <f>AD45/AC50</f>
        <v>#DIV/0!</v>
      </c>
      <c r="AH45" s="490"/>
      <c r="AI45" s="14"/>
    </row>
    <row r="46" spans="1:35" x14ac:dyDescent="0.2">
      <c r="Z46" s="487">
        <f>Criteria!S9</f>
        <v>0</v>
      </c>
      <c r="AA46" s="487"/>
      <c r="AB46" s="487"/>
      <c r="AC46" s="487"/>
      <c r="AD46" s="487"/>
      <c r="AE46" s="487"/>
      <c r="AF46" s="487"/>
      <c r="AG46" s="487"/>
      <c r="AH46" s="487"/>
      <c r="AI46" s="487"/>
    </row>
    <row r="47" spans="1:35" ht="6" customHeight="1" x14ac:dyDescent="0.2">
      <c r="Y47" s="15"/>
      <c r="Z47" s="15"/>
      <c r="AH47" s="16"/>
      <c r="AI47" s="16"/>
    </row>
    <row r="48" spans="1:35" x14ac:dyDescent="0.2">
      <c r="Y48" s="488" t="s">
        <v>22</v>
      </c>
      <c r="Z48" s="488"/>
      <c r="AA48" s="488"/>
      <c r="AB48" s="488"/>
      <c r="AC48" s="488"/>
      <c r="AD48" s="489">
        <f>'9'!DD95</f>
        <v>0</v>
      </c>
      <c r="AE48" s="489"/>
      <c r="AF48" s="489"/>
      <c r="AG48" s="490" t="e">
        <f>AD48/AC50</f>
        <v>#DIV/0!</v>
      </c>
      <c r="AH48" s="490"/>
      <c r="AI48" s="14"/>
    </row>
    <row r="49" spans="1:35" x14ac:dyDescent="0.2">
      <c r="Z49" s="487">
        <f>Criteria!S10</f>
        <v>0</v>
      </c>
      <c r="AA49" s="487"/>
      <c r="AB49" s="487"/>
      <c r="AC49" s="487"/>
      <c r="AD49" s="487"/>
      <c r="AE49" s="487"/>
      <c r="AF49" s="487"/>
      <c r="AG49" s="487"/>
      <c r="AH49" s="487"/>
      <c r="AI49" s="487"/>
    </row>
    <row r="50" spans="1:35" ht="12.75" customHeight="1" x14ac:dyDescent="0.2">
      <c r="Y50" s="15"/>
      <c r="Z50" s="15"/>
      <c r="AC50" s="491">
        <f>'9'!DD96</f>
        <v>0</v>
      </c>
      <c r="AD50" s="491"/>
      <c r="AE50" s="491"/>
      <c r="AF50" s="491"/>
    </row>
    <row r="51" spans="1:35" ht="12.75" customHeight="1" x14ac:dyDescent="0.2">
      <c r="Y51" s="492" t="s">
        <v>23</v>
      </c>
      <c r="Z51" s="492"/>
      <c r="AA51" s="492"/>
      <c r="AB51" s="492"/>
      <c r="AC51" s="491"/>
      <c r="AD51" s="491"/>
      <c r="AE51" s="491"/>
      <c r="AF51" s="491"/>
    </row>
    <row r="52" spans="1:35" ht="12" customHeight="1" x14ac:dyDescent="0.2">
      <c r="AD52" s="473" t="s">
        <v>19</v>
      </c>
      <c r="AE52" s="473"/>
      <c r="AF52" s="473"/>
    </row>
    <row r="53" spans="1:35" ht="15" customHeight="1" x14ac:dyDescent="0.2">
      <c r="A53" s="474" t="s">
        <v>24</v>
      </c>
      <c r="B53" s="474"/>
      <c r="C53" s="474"/>
      <c r="D53" s="474"/>
      <c r="E53" s="474"/>
      <c r="F53" s="474"/>
      <c r="G53" s="474"/>
      <c r="H53" s="474"/>
      <c r="I53" s="474"/>
      <c r="J53" s="474"/>
      <c r="K53" s="1" t="s">
        <v>25</v>
      </c>
    </row>
    <row r="54" spans="1:35" ht="4.5" customHeight="1" x14ac:dyDescent="0.2">
      <c r="A54" s="17"/>
      <c r="B54" s="17"/>
      <c r="C54" s="17"/>
      <c r="D54" s="17"/>
      <c r="E54" s="17"/>
      <c r="F54" s="17"/>
    </row>
    <row r="55" spans="1:35" ht="12.75" customHeight="1" x14ac:dyDescent="0.2">
      <c r="A55" s="475" t="s">
        <v>289</v>
      </c>
      <c r="B55" s="476"/>
      <c r="C55" s="476"/>
      <c r="D55" s="476"/>
      <c r="E55" s="476"/>
      <c r="F55" s="476"/>
      <c r="G55" s="476"/>
    </row>
    <row r="56" spans="1:35" ht="12.75" customHeight="1" x14ac:dyDescent="0.2">
      <c r="A56" s="475" t="s">
        <v>290</v>
      </c>
      <c r="B56" s="476"/>
      <c r="C56" s="476"/>
      <c r="D56" s="476"/>
      <c r="E56" s="476"/>
      <c r="F56" s="476"/>
      <c r="G56" s="476"/>
    </row>
    <row r="57" spans="1:35" ht="12.75" customHeight="1" x14ac:dyDescent="0.2">
      <c r="A57" s="475" t="s">
        <v>291</v>
      </c>
      <c r="B57" s="476"/>
      <c r="C57" s="476"/>
      <c r="D57" s="476"/>
      <c r="E57" s="476"/>
      <c r="F57" s="476"/>
      <c r="G57" s="476"/>
    </row>
    <row r="58" spans="1:35" x14ac:dyDescent="0.2">
      <c r="A58" s="17"/>
      <c r="B58" s="17"/>
      <c r="C58" s="17"/>
      <c r="D58" s="17"/>
      <c r="E58" s="17"/>
      <c r="F58" s="17"/>
    </row>
    <row r="59" spans="1:35" x14ac:dyDescent="0.2">
      <c r="A59" s="17"/>
      <c r="B59" s="17"/>
      <c r="C59" s="17"/>
      <c r="D59" s="17"/>
      <c r="E59" s="17"/>
      <c r="F59" s="17"/>
    </row>
    <row r="60" spans="1:35" x14ac:dyDescent="0.2">
      <c r="A60" s="17"/>
      <c r="B60" s="17"/>
      <c r="C60" s="17"/>
      <c r="D60" s="17"/>
      <c r="E60" s="17"/>
      <c r="F60" s="17"/>
    </row>
    <row r="61" spans="1:35" x14ac:dyDescent="0.2">
      <c r="A61" s="17"/>
      <c r="B61" s="17"/>
      <c r="C61" s="17"/>
      <c r="D61" s="17"/>
      <c r="E61" s="17"/>
      <c r="F61" s="17"/>
    </row>
    <row r="62" spans="1:35" ht="41.25" customHeight="1" x14ac:dyDescent="0.2">
      <c r="A62" s="18"/>
      <c r="W62" s="19"/>
    </row>
    <row r="63" spans="1:35" ht="12" customHeight="1" x14ac:dyDescent="0.2">
      <c r="W63" s="19"/>
    </row>
    <row r="64" spans="1:35" ht="15.75" customHeight="1" x14ac:dyDescent="0.2">
      <c r="A64" s="477" t="str">
        <f>W5</f>
        <v xml:space="preserve"> </v>
      </c>
      <c r="B64" s="477"/>
      <c r="C64" s="477"/>
      <c r="D64" s="477"/>
      <c r="E64" s="477"/>
      <c r="F64" s="477"/>
      <c r="G64" s="477"/>
      <c r="H64" s="477"/>
      <c r="I64" s="477"/>
      <c r="J64" s="477"/>
      <c r="K64" s="477"/>
      <c r="O64" s="20" t="s">
        <v>27</v>
      </c>
      <c r="AA64" s="478">
        <f>W7</f>
        <v>0</v>
      </c>
      <c r="AB64" s="478"/>
      <c r="AC64" s="478"/>
      <c r="AD64" s="478"/>
      <c r="AE64" s="478"/>
      <c r="AF64" s="478"/>
      <c r="AG64" s="478"/>
      <c r="AH64" s="478"/>
      <c r="AI64" s="478"/>
    </row>
    <row r="65" spans="1:59" ht="10.5" customHeight="1" x14ac:dyDescent="0.2">
      <c r="A65" s="21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472" t="str">
        <f>"Context is the setting or activity that is happening when a behavioral incident occurrs."</f>
        <v>Context is the setting or activity that is happening when a behavioral incident occurrs.</v>
      </c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22"/>
      <c r="Z65" s="22"/>
      <c r="AA65" s="22"/>
      <c r="AB65" s="22"/>
      <c r="AC65" s="22"/>
      <c r="AD65" s="22"/>
      <c r="AE65" s="22"/>
      <c r="AF65" s="22"/>
      <c r="AG65" s="22"/>
      <c r="AH65" s="23"/>
      <c r="AI65" s="24"/>
    </row>
    <row r="66" spans="1:59" ht="10.5" customHeight="1" x14ac:dyDescent="0.2">
      <c r="A66" s="25"/>
      <c r="B66" s="26" t="s">
        <v>28</v>
      </c>
      <c r="C66" s="469" t="e">
        <f>'9'!DB99/'9'!DW99</f>
        <v>#DIV/0!</v>
      </c>
      <c r="D66" s="469"/>
      <c r="E66" s="465" t="str">
        <f>IF(Criteria!E8="","",Criteria!E8)</f>
        <v>Reading (gen ed)</v>
      </c>
      <c r="F66" s="465"/>
      <c r="G66" s="465"/>
      <c r="H66" s="465"/>
      <c r="I66" s="465"/>
      <c r="J66" s="465"/>
      <c r="K66" s="24"/>
      <c r="L66" s="472"/>
      <c r="M66" s="472"/>
      <c r="N66" s="472"/>
      <c r="O66" s="472"/>
      <c r="P66" s="472"/>
      <c r="Q66" s="472"/>
      <c r="R66" s="472"/>
      <c r="S66" s="472"/>
      <c r="T66" s="472"/>
      <c r="U66" s="472"/>
      <c r="V66" s="472"/>
      <c r="W66" s="472"/>
      <c r="X66" s="472"/>
      <c r="Y66" s="24"/>
      <c r="Z66" s="24"/>
      <c r="AA66" s="24"/>
      <c r="AB66" s="24"/>
      <c r="AC66" s="24"/>
      <c r="AD66" s="24"/>
      <c r="AE66" s="24"/>
      <c r="AF66" s="24"/>
      <c r="AG66" s="24"/>
      <c r="AH66" s="27"/>
      <c r="AI66" s="24"/>
    </row>
    <row r="67" spans="1:59" ht="10.5" customHeight="1" x14ac:dyDescent="0.2">
      <c r="A67" s="25"/>
      <c r="B67" s="26" t="s">
        <v>29</v>
      </c>
      <c r="C67" s="469" t="e">
        <f>'9'!DC99/'9'!DW99</f>
        <v>#DIV/0!</v>
      </c>
      <c r="D67" s="469"/>
      <c r="E67" s="465" t="str">
        <f>IF(Criteria!E9="","",Criteria!E9)</f>
        <v>Seat work</v>
      </c>
      <c r="F67" s="465"/>
      <c r="G67" s="465"/>
      <c r="H67" s="465"/>
      <c r="I67" s="465"/>
      <c r="J67" s="465"/>
      <c r="K67" s="24"/>
      <c r="L67" s="472"/>
      <c r="M67" s="472"/>
      <c r="N67" s="472"/>
      <c r="O67" s="472"/>
      <c r="P67" s="472"/>
      <c r="Q67" s="472"/>
      <c r="R67" s="472"/>
      <c r="S67" s="472"/>
      <c r="T67" s="472"/>
      <c r="U67" s="472"/>
      <c r="V67" s="472"/>
      <c r="W67" s="472"/>
      <c r="X67" s="472"/>
      <c r="Y67" s="24"/>
      <c r="Z67" s="24"/>
      <c r="AA67" s="24"/>
      <c r="AB67" s="24"/>
      <c r="AC67" s="24"/>
      <c r="AD67" s="24"/>
      <c r="AE67" s="24"/>
      <c r="AF67" s="24"/>
      <c r="AG67" s="24"/>
      <c r="AH67" s="27"/>
      <c r="AI67" s="24"/>
    </row>
    <row r="68" spans="1:59" ht="10.5" customHeight="1" x14ac:dyDescent="0.2">
      <c r="A68" s="25"/>
      <c r="B68" s="26" t="s">
        <v>30</v>
      </c>
      <c r="C68" s="469" t="e">
        <f>'9'!DD99/'9'!DW99</f>
        <v>#DIV/0!</v>
      </c>
      <c r="D68" s="469"/>
      <c r="E68" s="465" t="str">
        <f>IF(Criteria!E10="","",Criteria!E10)</f>
        <v>Reading (LS)</v>
      </c>
      <c r="F68" s="465"/>
      <c r="G68" s="465"/>
      <c r="H68" s="465"/>
      <c r="I68" s="465"/>
      <c r="J68" s="465"/>
      <c r="K68" s="24"/>
      <c r="L68" s="472"/>
      <c r="M68" s="472"/>
      <c r="N68" s="472"/>
      <c r="O68" s="472"/>
      <c r="P68" s="472"/>
      <c r="Q68" s="472"/>
      <c r="R68" s="472"/>
      <c r="S68" s="472"/>
      <c r="T68" s="472"/>
      <c r="U68" s="472"/>
      <c r="V68" s="472"/>
      <c r="W68" s="472"/>
      <c r="X68" s="472"/>
      <c r="Y68" s="24"/>
      <c r="Z68" s="24"/>
      <c r="AA68" s="24"/>
      <c r="AB68" s="24"/>
      <c r="AC68" s="24"/>
      <c r="AD68" s="24"/>
      <c r="AE68" s="24"/>
      <c r="AF68" s="24"/>
      <c r="AG68" s="24"/>
      <c r="AH68" s="27"/>
      <c r="AI68" s="24"/>
    </row>
    <row r="69" spans="1:59" ht="10.5" customHeight="1" x14ac:dyDescent="0.2">
      <c r="A69" s="25"/>
      <c r="B69" s="26" t="s">
        <v>31</v>
      </c>
      <c r="C69" s="469" t="e">
        <f>'9'!DE99/'9'!DW99</f>
        <v>#DIV/0!</v>
      </c>
      <c r="D69" s="469"/>
      <c r="E69" s="465" t="str">
        <f>IF(Criteria!E11="","",Criteria!E11)</f>
        <v xml:space="preserve">Math </v>
      </c>
      <c r="F69" s="465"/>
      <c r="G69" s="465"/>
      <c r="H69" s="465"/>
      <c r="I69" s="465"/>
      <c r="J69" s="465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7"/>
      <c r="AI69" s="24"/>
    </row>
    <row r="70" spans="1:59" ht="10.5" customHeight="1" x14ac:dyDescent="0.2">
      <c r="A70" s="25"/>
      <c r="B70" s="26" t="s">
        <v>32</v>
      </c>
      <c r="C70" s="469" t="e">
        <f>'9'!DF99/'9'!DW99</f>
        <v>#DIV/0!</v>
      </c>
      <c r="D70" s="469"/>
      <c r="E70" s="465" t="str">
        <f>IF(Criteria!E12="","",Criteria!E12)</f>
        <v>Special (name)</v>
      </c>
      <c r="F70" s="465"/>
      <c r="G70" s="465"/>
      <c r="H70" s="465"/>
      <c r="I70" s="465"/>
      <c r="J70" s="465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7"/>
      <c r="AI70" s="24"/>
    </row>
    <row r="71" spans="1:59" ht="10.5" customHeight="1" x14ac:dyDescent="0.2">
      <c r="A71" s="25"/>
      <c r="B71" s="26" t="s">
        <v>33</v>
      </c>
      <c r="C71" s="469" t="e">
        <f>'9'!DG99/'9'!DW99</f>
        <v>#DIV/0!</v>
      </c>
      <c r="D71" s="469"/>
      <c r="E71" s="465" t="str">
        <f>IF(Criteria!E13="","",Criteria!E13)</f>
        <v>Social Studies</v>
      </c>
      <c r="F71" s="465"/>
      <c r="G71" s="465"/>
      <c r="H71" s="465"/>
      <c r="I71" s="465"/>
      <c r="J71" s="465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7"/>
      <c r="AI71" s="24"/>
    </row>
    <row r="72" spans="1:59" ht="10.5" customHeight="1" x14ac:dyDescent="0.2">
      <c r="A72" s="25"/>
      <c r="B72" s="26" t="s">
        <v>34</v>
      </c>
      <c r="C72" s="469" t="e">
        <f>'9'!DH99/'9'!DW99</f>
        <v>#DIV/0!</v>
      </c>
      <c r="D72" s="469"/>
      <c r="E72" s="465" t="str">
        <f>IF(Criteria!E14="","",Criteria!E14)</f>
        <v>Science</v>
      </c>
      <c r="F72" s="465"/>
      <c r="G72" s="465"/>
      <c r="H72" s="465"/>
      <c r="I72" s="465"/>
      <c r="J72" s="465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7"/>
      <c r="AI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1:59" ht="10.5" customHeight="1" x14ac:dyDescent="0.2">
      <c r="A73" s="25"/>
      <c r="B73" s="26" t="s">
        <v>35</v>
      </c>
      <c r="C73" s="469" t="e">
        <f>'9'!DI99/'9'!DW99</f>
        <v>#DIV/0!</v>
      </c>
      <c r="D73" s="469"/>
      <c r="E73" s="465" t="str">
        <f>IF(Criteria!E15="","",Criteria!E15)</f>
        <v>Spelling</v>
      </c>
      <c r="F73" s="465"/>
      <c r="G73" s="465"/>
      <c r="H73" s="465"/>
      <c r="I73" s="465"/>
      <c r="J73" s="465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7"/>
      <c r="AI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1:59" ht="10.5" customHeight="1" x14ac:dyDescent="0.2">
      <c r="A74" s="25"/>
      <c r="B74" s="26" t="s">
        <v>36</v>
      </c>
      <c r="C74" s="469" t="e">
        <f>'9'!DJ99/'9'!DW99</f>
        <v>#DIV/0!</v>
      </c>
      <c r="D74" s="469"/>
      <c r="E74" s="465" t="str">
        <f>IF(Criteria!E16="","",Criteria!E16)</f>
        <v>Social Skills</v>
      </c>
      <c r="F74" s="465"/>
      <c r="G74" s="465"/>
      <c r="H74" s="465"/>
      <c r="I74" s="465"/>
      <c r="J74" s="465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8"/>
      <c r="AF74" s="28"/>
      <c r="AG74" s="24"/>
      <c r="AH74" s="27"/>
      <c r="AI74" s="24"/>
      <c r="AN74" s="24"/>
      <c r="AO74" s="29"/>
      <c r="AP74" s="466"/>
      <c r="AQ74" s="466"/>
      <c r="AR74" s="471"/>
      <c r="AS74" s="471"/>
      <c r="AT74" s="471"/>
      <c r="AU74" s="471"/>
      <c r="AV74" s="471"/>
      <c r="AW74" s="471"/>
      <c r="AX74" s="24"/>
      <c r="AY74" s="29"/>
      <c r="AZ74" s="466"/>
      <c r="BA74" s="466"/>
      <c r="BB74" s="471"/>
      <c r="BC74" s="471"/>
      <c r="BD74" s="471"/>
      <c r="BE74" s="471"/>
      <c r="BF74" s="471"/>
      <c r="BG74" s="471"/>
    </row>
    <row r="75" spans="1:59" ht="10.5" customHeight="1" x14ac:dyDescent="0.2">
      <c r="A75" s="25"/>
      <c r="B75" s="26" t="s">
        <v>37</v>
      </c>
      <c r="C75" s="469" t="e">
        <f>'9'!DK99/'9'!DW99</f>
        <v>#DIV/0!</v>
      </c>
      <c r="D75" s="469"/>
      <c r="E75" s="465" t="str">
        <f>IF(Criteria!E17="","",Criteria!E17)</f>
        <v>Recess/lunch</v>
      </c>
      <c r="F75" s="465"/>
      <c r="G75" s="465"/>
      <c r="H75" s="465"/>
      <c r="I75" s="465"/>
      <c r="J75" s="465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8"/>
      <c r="AF75" s="28"/>
      <c r="AG75" s="24"/>
      <c r="AH75" s="27"/>
      <c r="AI75" s="24"/>
      <c r="AN75" s="24"/>
      <c r="AO75" s="29"/>
      <c r="AP75" s="466"/>
      <c r="AQ75" s="466"/>
      <c r="AR75" s="471"/>
      <c r="AS75" s="471"/>
      <c r="AT75" s="471"/>
      <c r="AU75" s="471"/>
      <c r="AV75" s="471"/>
      <c r="AW75" s="471"/>
      <c r="AX75" s="24"/>
      <c r="AY75" s="29"/>
      <c r="AZ75" s="466"/>
      <c r="BA75" s="466"/>
      <c r="BB75" s="471"/>
      <c r="BC75" s="471"/>
      <c r="BD75" s="471"/>
      <c r="BE75" s="471"/>
      <c r="BF75" s="471"/>
      <c r="BG75" s="471"/>
    </row>
    <row r="76" spans="1:59" ht="10.5" customHeight="1" x14ac:dyDescent="0.2">
      <c r="A76" s="25"/>
      <c r="B76" s="26" t="s">
        <v>38</v>
      </c>
      <c r="C76" s="469" t="e">
        <f>'9'!DL99/'9'!DW99</f>
        <v>#DIV/0!</v>
      </c>
      <c r="D76" s="469"/>
      <c r="E76" s="465" t="str">
        <f>IF(Criteria!E18="","",Criteria!E18)</f>
        <v>Writing</v>
      </c>
      <c r="F76" s="465"/>
      <c r="G76" s="465"/>
      <c r="H76" s="465"/>
      <c r="I76" s="465"/>
      <c r="J76" s="465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8"/>
      <c r="AF76" s="28"/>
      <c r="AG76" s="24"/>
      <c r="AH76" s="27"/>
      <c r="AI76" s="24"/>
      <c r="AN76" s="24"/>
      <c r="AO76" s="29"/>
      <c r="AP76" s="466"/>
      <c r="AQ76" s="466"/>
      <c r="AR76" s="470"/>
      <c r="AS76" s="470"/>
      <c r="AT76" s="470"/>
      <c r="AU76" s="470"/>
      <c r="AV76" s="470"/>
      <c r="AW76" s="470"/>
      <c r="AX76" s="24"/>
      <c r="AY76" s="29"/>
      <c r="AZ76" s="466"/>
      <c r="BA76" s="466"/>
      <c r="BB76" s="471"/>
      <c r="BC76" s="471"/>
      <c r="BD76" s="471"/>
      <c r="BE76" s="471"/>
      <c r="BF76" s="471"/>
      <c r="BG76" s="471"/>
    </row>
    <row r="77" spans="1:59" ht="10.5" customHeight="1" x14ac:dyDescent="0.2">
      <c r="A77" s="25"/>
      <c r="B77" s="26" t="s">
        <v>39</v>
      </c>
      <c r="C77" s="469" t="e">
        <f>'9'!DM99/'9'!DW99</f>
        <v>#DIV/0!</v>
      </c>
      <c r="D77" s="469"/>
      <c r="E77" s="465" t="str">
        <f>IF(Criteria!E19="","",Criteria!E19)</f>
        <v>Centers</v>
      </c>
      <c r="F77" s="465"/>
      <c r="G77" s="465"/>
      <c r="H77" s="465"/>
      <c r="I77" s="465"/>
      <c r="J77" s="465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7"/>
      <c r="AI77" s="24"/>
      <c r="AN77" s="24"/>
      <c r="AO77" s="29"/>
      <c r="AP77" s="466"/>
      <c r="AQ77" s="466"/>
      <c r="AR77" s="470"/>
      <c r="AS77" s="470"/>
      <c r="AT77" s="470"/>
      <c r="AU77" s="470"/>
      <c r="AV77" s="470"/>
      <c r="AW77" s="470"/>
      <c r="AX77" s="24"/>
      <c r="AY77" s="29"/>
      <c r="AZ77" s="466"/>
      <c r="BA77" s="466"/>
      <c r="BB77" s="471"/>
      <c r="BC77" s="471"/>
      <c r="BD77" s="471"/>
      <c r="BE77" s="471"/>
      <c r="BF77" s="471"/>
      <c r="BG77" s="471"/>
    </row>
    <row r="78" spans="1:59" ht="3" customHeight="1" x14ac:dyDescent="0.2">
      <c r="A78" s="32"/>
      <c r="B78" s="28"/>
      <c r="C78" s="28"/>
      <c r="D78" s="30"/>
      <c r="E78" s="30"/>
      <c r="F78" s="30"/>
      <c r="G78" s="30"/>
      <c r="H78" s="30"/>
      <c r="I78" s="30"/>
      <c r="J78" s="24"/>
      <c r="K78" s="29"/>
      <c r="L78" s="28"/>
      <c r="M78" s="28"/>
      <c r="N78" s="31"/>
      <c r="O78" s="31"/>
      <c r="P78" s="31"/>
      <c r="Q78" s="31"/>
      <c r="R78" s="31"/>
      <c r="S78" s="31"/>
      <c r="T78" s="24"/>
      <c r="U78" s="29"/>
      <c r="V78" s="28"/>
      <c r="W78" s="28"/>
      <c r="X78" s="30"/>
      <c r="Y78" s="30"/>
      <c r="Z78" s="30"/>
      <c r="AA78" s="30"/>
      <c r="AB78" s="30"/>
      <c r="AC78" s="30"/>
      <c r="AD78" s="24"/>
      <c r="AE78" s="24"/>
      <c r="AF78" s="24"/>
      <c r="AG78" s="24"/>
      <c r="AH78" s="27"/>
      <c r="AI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1:59" ht="9.75" customHeight="1" x14ac:dyDescent="0.2">
      <c r="A79" s="32"/>
      <c r="B79" s="28"/>
      <c r="C79" s="28"/>
      <c r="D79" s="30"/>
      <c r="E79" s="30"/>
      <c r="F79" s="30"/>
      <c r="G79" s="30"/>
      <c r="H79" s="30"/>
      <c r="I79" s="30"/>
      <c r="J79" s="24"/>
      <c r="K79" s="29"/>
      <c r="L79" s="28"/>
      <c r="M79" s="28"/>
      <c r="N79" s="31"/>
      <c r="O79" s="31"/>
      <c r="P79" s="31"/>
      <c r="Q79" s="31"/>
      <c r="R79" s="31"/>
      <c r="S79" s="31"/>
      <c r="T79" s="24"/>
      <c r="U79" s="29"/>
      <c r="V79" s="28"/>
      <c r="W79" s="28"/>
      <c r="X79" s="30"/>
      <c r="Y79" s="30"/>
      <c r="Z79" s="30"/>
      <c r="AA79" s="30"/>
      <c r="AB79" s="30"/>
      <c r="AC79" s="30"/>
      <c r="AD79" s="24"/>
      <c r="AE79" s="24"/>
      <c r="AF79" s="24"/>
      <c r="AG79" s="24"/>
      <c r="AH79" s="27"/>
      <c r="AI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1:59" ht="12.75" customHeight="1" x14ac:dyDescent="0.2">
      <c r="A80" s="32"/>
      <c r="B80" s="28"/>
      <c r="C80" s="28"/>
      <c r="D80" s="30"/>
      <c r="E80" s="30"/>
      <c r="F80" s="30"/>
      <c r="G80" s="30"/>
      <c r="H80" s="30"/>
      <c r="I80" s="30"/>
      <c r="J80" s="24"/>
      <c r="K80" s="29"/>
      <c r="L80" s="28"/>
      <c r="M80" s="28"/>
      <c r="N80" s="31"/>
      <c r="O80" s="31"/>
      <c r="P80" s="31"/>
      <c r="Q80" s="31"/>
      <c r="R80" s="31"/>
      <c r="S80" s="31"/>
      <c r="T80" s="24"/>
      <c r="U80" s="29"/>
      <c r="V80" s="28"/>
      <c r="W80" s="28"/>
      <c r="X80" s="30"/>
      <c r="Y80" s="30"/>
      <c r="Z80" s="30"/>
      <c r="AA80" s="30"/>
      <c r="AB80" s="30"/>
      <c r="AC80" s="30"/>
      <c r="AD80" s="24"/>
      <c r="AE80" s="24"/>
      <c r="AF80" s="24"/>
      <c r="AG80" s="24"/>
      <c r="AH80" s="27"/>
      <c r="AI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1:59" ht="12.75" customHeight="1" x14ac:dyDescent="0.2">
      <c r="A81" s="32"/>
      <c r="B81" s="28"/>
      <c r="C81" s="28"/>
      <c r="D81" s="30"/>
      <c r="E81" s="30"/>
      <c r="F81" s="30"/>
      <c r="G81" s="30"/>
      <c r="H81" s="30"/>
      <c r="I81" s="30"/>
      <c r="J81" s="24"/>
      <c r="K81" s="29"/>
      <c r="L81" s="28"/>
      <c r="M81" s="28"/>
      <c r="N81" s="31"/>
      <c r="O81" s="31"/>
      <c r="P81" s="31"/>
      <c r="Q81" s="31"/>
      <c r="R81" s="31"/>
      <c r="S81" s="31"/>
      <c r="T81" s="24"/>
      <c r="U81" s="29"/>
      <c r="V81" s="28"/>
      <c r="W81" s="28"/>
      <c r="X81" s="30"/>
      <c r="Y81" s="30"/>
      <c r="Z81" s="30"/>
      <c r="AA81" s="30"/>
      <c r="AB81" s="30"/>
      <c r="AC81" s="30"/>
      <c r="AD81" s="24"/>
      <c r="AE81" s="24"/>
      <c r="AF81" s="24"/>
      <c r="AG81" s="24"/>
      <c r="AH81" s="27"/>
      <c r="AI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1:59" ht="12.75" customHeight="1" x14ac:dyDescent="0.2">
      <c r="A82" s="32"/>
      <c r="B82" s="28"/>
      <c r="C82" s="28"/>
      <c r="D82" s="30"/>
      <c r="E82" s="30"/>
      <c r="F82" s="30"/>
      <c r="G82" s="30"/>
      <c r="H82" s="30"/>
      <c r="I82" s="30"/>
      <c r="J82" s="24"/>
      <c r="K82" s="29"/>
      <c r="L82" s="28"/>
      <c r="M82" s="28"/>
      <c r="N82" s="31"/>
      <c r="O82" s="31"/>
      <c r="P82" s="31"/>
      <c r="Q82" s="31"/>
      <c r="R82" s="31"/>
      <c r="S82" s="31"/>
      <c r="T82" s="24"/>
      <c r="U82" s="29"/>
      <c r="V82" s="28"/>
      <c r="W82" s="28"/>
      <c r="X82" s="30"/>
      <c r="Y82" s="30"/>
      <c r="Z82" s="30"/>
      <c r="AA82" s="30"/>
      <c r="AB82" s="30"/>
      <c r="AC82" s="30"/>
      <c r="AD82" s="24"/>
      <c r="AE82" s="24"/>
      <c r="AF82" s="24"/>
      <c r="AG82" s="24"/>
      <c r="AH82" s="27"/>
      <c r="AI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1:59" ht="12.75" customHeight="1" x14ac:dyDescent="0.2">
      <c r="A83" s="32"/>
      <c r="B83" s="28"/>
      <c r="C83" s="28"/>
      <c r="D83" s="30"/>
      <c r="E83" s="30"/>
      <c r="F83" s="30"/>
      <c r="G83" s="30"/>
      <c r="H83" s="30"/>
      <c r="I83" s="30"/>
      <c r="J83" s="24"/>
      <c r="K83" s="29"/>
      <c r="L83" s="28"/>
      <c r="M83" s="28"/>
      <c r="N83" s="31"/>
      <c r="O83" s="31"/>
      <c r="P83" s="31"/>
      <c r="Q83" s="31"/>
      <c r="R83" s="31"/>
      <c r="S83" s="31"/>
      <c r="T83" s="24"/>
      <c r="U83" s="29"/>
      <c r="V83" s="28"/>
      <c r="W83" s="28"/>
      <c r="X83" s="30"/>
      <c r="Y83" s="30"/>
      <c r="Z83" s="30"/>
      <c r="AA83" s="30"/>
      <c r="AB83" s="30"/>
      <c r="AC83" s="30"/>
      <c r="AD83" s="24"/>
      <c r="AE83" s="24"/>
      <c r="AF83" s="24"/>
      <c r="AG83" s="24"/>
      <c r="AH83" s="27"/>
      <c r="AI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1:59" ht="9" customHeight="1" x14ac:dyDescent="0.2">
      <c r="A84" s="32"/>
      <c r="B84" s="28"/>
      <c r="C84" s="28"/>
      <c r="D84" s="30"/>
      <c r="E84" s="30"/>
      <c r="F84" s="30"/>
      <c r="G84" s="30"/>
      <c r="H84" s="30"/>
      <c r="I84" s="30"/>
      <c r="J84" s="24"/>
      <c r="K84" s="29"/>
      <c r="L84" s="28"/>
      <c r="M84" s="28"/>
      <c r="N84" s="31"/>
      <c r="O84" s="31"/>
      <c r="P84" s="31"/>
      <c r="Q84" s="31"/>
      <c r="R84" s="31"/>
      <c r="S84" s="31"/>
      <c r="T84" s="24"/>
      <c r="U84" s="29"/>
      <c r="V84" s="28"/>
      <c r="W84" s="28"/>
      <c r="X84" s="30"/>
      <c r="Y84" s="30"/>
      <c r="Z84" s="30"/>
      <c r="AA84" s="30"/>
      <c r="AB84" s="30"/>
      <c r="AC84" s="30"/>
      <c r="AD84" s="24"/>
      <c r="AE84" s="24"/>
      <c r="AF84" s="24"/>
      <c r="AG84" s="24"/>
      <c r="AH84" s="27"/>
      <c r="AI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1:59" ht="2.25" customHeight="1" x14ac:dyDescent="0.2">
      <c r="A85" s="33"/>
      <c r="B85" s="34"/>
      <c r="C85" s="34"/>
      <c r="D85" s="35"/>
      <c r="E85" s="35"/>
      <c r="F85" s="35"/>
      <c r="G85" s="35"/>
      <c r="H85" s="35"/>
      <c r="I85" s="35"/>
      <c r="J85" s="36"/>
      <c r="K85" s="37"/>
      <c r="L85" s="34"/>
      <c r="M85" s="34"/>
      <c r="N85" s="38"/>
      <c r="O85" s="38"/>
      <c r="P85" s="38"/>
      <c r="Q85" s="38"/>
      <c r="R85" s="38"/>
      <c r="S85" s="38"/>
      <c r="T85" s="36"/>
      <c r="U85" s="37"/>
      <c r="V85" s="34"/>
      <c r="W85" s="34"/>
      <c r="X85" s="35"/>
      <c r="Y85" s="35"/>
      <c r="Z85" s="35"/>
      <c r="AA85" s="35"/>
      <c r="AB85" s="35"/>
      <c r="AC85" s="35"/>
      <c r="AD85" s="36"/>
      <c r="AE85" s="36"/>
      <c r="AF85" s="36"/>
      <c r="AG85" s="36"/>
      <c r="AH85" s="39"/>
      <c r="AI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1:59" ht="6" customHeight="1" x14ac:dyDescent="0.2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1"/>
      <c r="V86" s="41"/>
      <c r="W86" s="41"/>
      <c r="X86" s="41"/>
      <c r="Y86" s="41"/>
      <c r="Z86" s="41"/>
      <c r="AA86" s="41"/>
      <c r="AB86" s="41"/>
      <c r="AC86" s="41"/>
      <c r="AD86" s="40"/>
      <c r="AE86" s="40"/>
      <c r="AF86" s="40"/>
      <c r="AG86" s="40"/>
      <c r="AH86" s="40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1:59" ht="6" customHeight="1" x14ac:dyDescent="0.2">
      <c r="A87" s="21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467" t="s">
        <v>40</v>
      </c>
      <c r="M87" s="467"/>
      <c r="N87" s="467"/>
      <c r="O87" s="467"/>
      <c r="P87" s="467"/>
      <c r="Q87" s="467"/>
      <c r="R87" s="467"/>
      <c r="S87" s="467"/>
      <c r="T87" s="467"/>
      <c r="U87" s="467"/>
      <c r="V87" s="467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3"/>
      <c r="AI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1:59" ht="10.5" customHeight="1" x14ac:dyDescent="0.2">
      <c r="A88" s="42"/>
      <c r="B88" s="43" t="s">
        <v>28</v>
      </c>
      <c r="C88" s="469" t="e">
        <f>'9'!DB100/'9'!DW100</f>
        <v>#DIV/0!</v>
      </c>
      <c r="D88" s="469"/>
      <c r="E88" s="465" t="str">
        <f>IF(Criteria!L8="","",Criteria!L8)</f>
        <v>Transition</v>
      </c>
      <c r="F88" s="465"/>
      <c r="G88" s="465"/>
      <c r="H88" s="465"/>
      <c r="I88" s="465"/>
      <c r="J88" s="465"/>
      <c r="K88" s="24"/>
      <c r="L88" s="467"/>
      <c r="M88" s="467"/>
      <c r="N88" s="467"/>
      <c r="O88" s="467"/>
      <c r="P88" s="467"/>
      <c r="Q88" s="467"/>
      <c r="R88" s="467"/>
      <c r="S88" s="467"/>
      <c r="T88" s="467"/>
      <c r="U88" s="467"/>
      <c r="V88" s="467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7"/>
      <c r="AI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1:59" ht="10.5" customHeight="1" x14ac:dyDescent="0.2">
      <c r="A89" s="42"/>
      <c r="B89" s="43" t="s">
        <v>29</v>
      </c>
      <c r="C89" s="469" t="e">
        <f>'9'!DC100/'9'!DW100</f>
        <v>#DIV/0!</v>
      </c>
      <c r="D89" s="469"/>
      <c r="E89" s="465" t="str">
        <f>IF(Criteria!L9="","",Criteria!L9)</f>
        <v>Denied access</v>
      </c>
      <c r="F89" s="465"/>
      <c r="G89" s="465"/>
      <c r="H89" s="465"/>
      <c r="I89" s="465"/>
      <c r="J89" s="465"/>
      <c r="K89" s="24"/>
      <c r="L89" s="467"/>
      <c r="M89" s="467"/>
      <c r="N89" s="467"/>
      <c r="O89" s="467"/>
      <c r="P89" s="467"/>
      <c r="Q89" s="467"/>
      <c r="R89" s="467"/>
      <c r="S89" s="467"/>
      <c r="T89" s="467"/>
      <c r="U89" s="467"/>
      <c r="V89" s="467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7"/>
      <c r="AI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1:59" ht="10.5" customHeight="1" x14ac:dyDescent="0.2">
      <c r="A90" s="42"/>
      <c r="B90" s="43" t="s">
        <v>30</v>
      </c>
      <c r="C90" s="469" t="e">
        <f>'9'!DD100/'9'!DW100</f>
        <v>#DIV/0!</v>
      </c>
      <c r="D90" s="469"/>
      <c r="E90" s="465" t="str">
        <f>IF(Criteria!L10="","",Criteria!L10)</f>
        <v>Instruction/Directive</v>
      </c>
      <c r="F90" s="465"/>
      <c r="G90" s="465"/>
      <c r="H90" s="465"/>
      <c r="I90" s="465"/>
      <c r="J90" s="465"/>
      <c r="K90" s="24"/>
      <c r="L90" s="467"/>
      <c r="M90" s="467"/>
      <c r="N90" s="467"/>
      <c r="O90" s="467"/>
      <c r="P90" s="467"/>
      <c r="Q90" s="467"/>
      <c r="R90" s="467"/>
      <c r="S90" s="467"/>
      <c r="T90" s="467"/>
      <c r="U90" s="467"/>
      <c r="V90" s="467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7"/>
      <c r="AI90" s="24"/>
      <c r="AN90" s="24"/>
      <c r="AO90" s="29"/>
      <c r="AP90" s="466"/>
      <c r="AQ90" s="466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1:59" ht="10.5" customHeight="1" x14ac:dyDescent="0.2">
      <c r="A91" s="42"/>
      <c r="B91" s="43" t="s">
        <v>31</v>
      </c>
      <c r="C91" s="469" t="e">
        <f>'9'!DE100/'9'!DW100</f>
        <v>#DIV/0!</v>
      </c>
      <c r="D91" s="469"/>
      <c r="E91" s="465" t="str">
        <f>IF(Criteria!L11="","",Criteria!L11)</f>
        <v>New Task</v>
      </c>
      <c r="F91" s="465"/>
      <c r="G91" s="465"/>
      <c r="H91" s="465"/>
      <c r="I91" s="465"/>
      <c r="J91" s="465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7"/>
      <c r="AI91" s="24"/>
      <c r="AN91" s="24"/>
      <c r="AO91" s="29"/>
      <c r="AP91" s="466"/>
      <c r="AQ91" s="466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1:59" ht="10.5" customHeight="1" x14ac:dyDescent="0.2">
      <c r="A92" s="42"/>
      <c r="B92" s="43" t="s">
        <v>32</v>
      </c>
      <c r="C92" s="469" t="e">
        <f>'9'!DF100/'9'!DW100</f>
        <v>#DIV/0!</v>
      </c>
      <c r="D92" s="469"/>
      <c r="E92" s="465" t="str">
        <f>IF(Criteria!L12="","",Criteria!L12)</f>
        <v>Tchr attn to other</v>
      </c>
      <c r="F92" s="465"/>
      <c r="G92" s="465"/>
      <c r="H92" s="465"/>
      <c r="I92" s="465"/>
      <c r="J92" s="465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7"/>
      <c r="AI92" s="24"/>
      <c r="AN92" s="24"/>
      <c r="AO92" s="29"/>
      <c r="AP92" s="466"/>
      <c r="AQ92" s="466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1:59" ht="10.5" customHeight="1" x14ac:dyDescent="0.2">
      <c r="A93" s="42"/>
      <c r="B93" s="43" t="s">
        <v>33</v>
      </c>
      <c r="C93" s="469" t="e">
        <f>'9'!DG100/'9'!DW100</f>
        <v>#DIV/0!</v>
      </c>
      <c r="D93" s="469"/>
      <c r="E93" s="465" t="str">
        <f>IF(Criteria!L13="","",Criteria!L13)</f>
        <v>Told NO</v>
      </c>
      <c r="F93" s="465"/>
      <c r="G93" s="465"/>
      <c r="H93" s="465"/>
      <c r="I93" s="465"/>
      <c r="J93" s="465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7"/>
      <c r="AI93" s="24"/>
      <c r="AN93" s="24"/>
      <c r="AO93" s="29"/>
      <c r="AP93" s="466"/>
      <c r="AQ93" s="466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1:59" ht="10.5" customHeight="1" x14ac:dyDescent="0.2">
      <c r="A94" s="42"/>
      <c r="B94" s="43" t="s">
        <v>34</v>
      </c>
      <c r="C94" s="469" t="e">
        <f>'9'!DH100/'9'!DW100</f>
        <v>#DIV/0!</v>
      </c>
      <c r="D94" s="469"/>
      <c r="E94" s="465" t="str">
        <f>IF(Criteria!L14="","",Criteria!L14)</f>
        <v>Choice given</v>
      </c>
      <c r="F94" s="465"/>
      <c r="G94" s="465"/>
      <c r="H94" s="465"/>
      <c r="I94" s="465"/>
      <c r="J94" s="465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7"/>
      <c r="AI94" s="24"/>
      <c r="AN94" s="24"/>
      <c r="AO94" s="29"/>
      <c r="AP94" s="466"/>
      <c r="AQ94" s="466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1:59" ht="10.5" customHeight="1" x14ac:dyDescent="0.2">
      <c r="A95" s="42"/>
      <c r="B95" s="43" t="s">
        <v>35</v>
      </c>
      <c r="C95" s="469" t="e">
        <f>'9'!DI100/'9'!DW100</f>
        <v>#DIV/0!</v>
      </c>
      <c r="D95" s="469"/>
      <c r="E95" s="465" t="str">
        <f>IF(Criteria!L15="","",Criteria!L15)</f>
        <v>Redirection</v>
      </c>
      <c r="F95" s="465"/>
      <c r="G95" s="465"/>
      <c r="H95" s="465"/>
      <c r="I95" s="465"/>
      <c r="J95" s="465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7"/>
      <c r="AI95" s="24"/>
      <c r="AN95" s="24"/>
      <c r="AO95" s="29"/>
      <c r="AP95" s="466"/>
      <c r="AQ95" s="466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1:59" ht="10.5" customHeight="1" x14ac:dyDescent="0.2">
      <c r="A96" s="42"/>
      <c r="B96" s="43" t="s">
        <v>36</v>
      </c>
      <c r="C96" s="469" t="e">
        <f>'9'!DJ100/'9'!DW100</f>
        <v>#DIV/0!</v>
      </c>
      <c r="D96" s="469"/>
      <c r="E96" s="465" t="str">
        <f>IF(Criteria!L16="","",Criteria!L16)</f>
        <v>Routine task</v>
      </c>
      <c r="F96" s="465"/>
      <c r="G96" s="465"/>
      <c r="H96" s="465"/>
      <c r="I96" s="465"/>
      <c r="J96" s="465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7"/>
      <c r="AI96" s="24"/>
      <c r="AN96" s="24"/>
      <c r="AO96" s="29"/>
      <c r="AP96" s="466"/>
      <c r="AQ96" s="466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1:59" ht="10.5" customHeight="1" x14ac:dyDescent="0.2">
      <c r="A97" s="42"/>
      <c r="B97" s="43" t="s">
        <v>37</v>
      </c>
      <c r="C97" s="469" t="e">
        <f>'9'!DK100/'9'!DW100</f>
        <v>#DIV/0!</v>
      </c>
      <c r="D97" s="469"/>
      <c r="E97" s="465" t="str">
        <f>IF(Criteria!L17="","",Criteria!L17)</f>
        <v>Waiting</v>
      </c>
      <c r="F97" s="465"/>
      <c r="G97" s="465"/>
      <c r="H97" s="465"/>
      <c r="I97" s="465"/>
      <c r="J97" s="465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7"/>
      <c r="AI97" s="24"/>
      <c r="AN97" s="24"/>
      <c r="AO97" s="29"/>
      <c r="AP97" s="466"/>
      <c r="AQ97" s="466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1:59" ht="10.5" customHeight="1" x14ac:dyDescent="0.2">
      <c r="A98" s="42"/>
      <c r="B98" s="44" t="s">
        <v>38</v>
      </c>
      <c r="C98" s="469" t="e">
        <f>'9'!DL100/'9'!DW100</f>
        <v>#DIV/0!</v>
      </c>
      <c r="D98" s="469"/>
      <c r="E98" s="465" t="str">
        <f>IF(Criteria!L18="","",Criteria!L18)</f>
        <v/>
      </c>
      <c r="F98" s="465"/>
      <c r="G98" s="465"/>
      <c r="H98" s="465"/>
      <c r="I98" s="465"/>
      <c r="J98" s="465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7"/>
      <c r="AI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1:59" ht="10.5" customHeight="1" x14ac:dyDescent="0.2">
      <c r="A99" s="42"/>
      <c r="B99" s="44" t="s">
        <v>39</v>
      </c>
      <c r="C99" s="469" t="e">
        <f>'9'!DM100/'9'!DW100</f>
        <v>#DIV/0!</v>
      </c>
      <c r="D99" s="469"/>
      <c r="E99" s="465" t="str">
        <f>IF(Criteria!L19="","",Criteria!L19)</f>
        <v/>
      </c>
      <c r="F99" s="465"/>
      <c r="G99" s="465"/>
      <c r="H99" s="465"/>
      <c r="I99" s="465"/>
      <c r="J99" s="465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7"/>
      <c r="AI99" s="24"/>
    </row>
    <row r="100" spans="1:59" ht="3" customHeight="1" x14ac:dyDescent="0.2">
      <c r="A100" s="42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7"/>
      <c r="AI100" s="24"/>
    </row>
    <row r="101" spans="1:59" ht="9.75" customHeight="1" x14ac:dyDescent="0.2">
      <c r="A101" s="42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7"/>
      <c r="AI101" s="24"/>
    </row>
    <row r="102" spans="1:59" x14ac:dyDescent="0.2">
      <c r="A102" s="42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7"/>
      <c r="AI102" s="24"/>
    </row>
    <row r="103" spans="1:59" x14ac:dyDescent="0.2">
      <c r="A103" s="42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7"/>
      <c r="AI103" s="24"/>
    </row>
    <row r="104" spans="1:59" x14ac:dyDescent="0.2">
      <c r="A104" s="42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7"/>
      <c r="AI104" s="24"/>
    </row>
    <row r="105" spans="1:59" x14ac:dyDescent="0.2">
      <c r="A105" s="42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7"/>
      <c r="AI105" s="24"/>
    </row>
    <row r="106" spans="1:59" x14ac:dyDescent="0.2">
      <c r="A106" s="42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7"/>
      <c r="AI106" s="24"/>
    </row>
    <row r="107" spans="1:59" ht="3" customHeight="1" x14ac:dyDescent="0.2">
      <c r="A107" s="45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9"/>
      <c r="AI107" s="24"/>
    </row>
    <row r="108" spans="1:59" ht="6" customHeight="1" x14ac:dyDescent="0.2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</row>
    <row r="109" spans="1:59" ht="5.25" customHeight="1" x14ac:dyDescent="0.2">
      <c r="A109" s="21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467" t="s">
        <v>41</v>
      </c>
      <c r="M109" s="467"/>
      <c r="N109" s="467"/>
      <c r="O109" s="467"/>
      <c r="P109" s="467"/>
      <c r="Q109" s="467"/>
      <c r="R109" s="467"/>
      <c r="S109" s="467"/>
      <c r="T109" s="467"/>
      <c r="U109" s="467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3"/>
    </row>
    <row r="110" spans="1:59" ht="10.5" customHeight="1" x14ac:dyDescent="0.2">
      <c r="A110" s="42"/>
      <c r="B110" s="44" t="s">
        <v>28</v>
      </c>
      <c r="C110" s="468" t="e">
        <f>'9'!DB102/'9'!DW102</f>
        <v>#DIV/0!</v>
      </c>
      <c r="D110" s="468"/>
      <c r="E110" s="465" t="str">
        <f>IF(Criteria!Z8="","",Criteria!Z8)</f>
        <v>Choice given</v>
      </c>
      <c r="F110" s="465"/>
      <c r="G110" s="465"/>
      <c r="H110" s="465"/>
      <c r="I110" s="465"/>
      <c r="J110" s="465"/>
      <c r="K110" s="24"/>
      <c r="L110" s="467"/>
      <c r="M110" s="467"/>
      <c r="N110" s="467"/>
      <c r="O110" s="467"/>
      <c r="P110" s="467"/>
      <c r="Q110" s="467"/>
      <c r="R110" s="467"/>
      <c r="S110" s="467"/>
      <c r="T110" s="467"/>
      <c r="U110" s="467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7"/>
      <c r="AN110" s="24"/>
      <c r="AO110" s="24"/>
      <c r="AP110" s="24"/>
      <c r="AQ110" s="24"/>
      <c r="AR110" s="24"/>
      <c r="AS110" s="24"/>
      <c r="AT110" s="24"/>
    </row>
    <row r="111" spans="1:59" ht="10.5" customHeight="1" x14ac:dyDescent="0.2">
      <c r="A111" s="42"/>
      <c r="B111" s="44" t="s">
        <v>29</v>
      </c>
      <c r="C111" s="464" t="e">
        <f>'9'!DC102/'9'!DW102</f>
        <v>#DIV/0!</v>
      </c>
      <c r="D111" s="464"/>
      <c r="E111" s="465" t="str">
        <f>IF(Criteria!Z9="","",Criteria!Z9)</f>
        <v>Redirection to task</v>
      </c>
      <c r="F111" s="465"/>
      <c r="G111" s="465"/>
      <c r="H111" s="465"/>
      <c r="I111" s="465"/>
      <c r="J111" s="465"/>
      <c r="K111" s="24"/>
      <c r="L111" s="467"/>
      <c r="M111" s="467"/>
      <c r="N111" s="467"/>
      <c r="O111" s="467"/>
      <c r="P111" s="467"/>
      <c r="Q111" s="467"/>
      <c r="R111" s="467"/>
      <c r="S111" s="467"/>
      <c r="T111" s="467"/>
      <c r="U111" s="467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7"/>
      <c r="AN111" s="24"/>
      <c r="AO111" s="29"/>
      <c r="AP111" s="466"/>
      <c r="AQ111" s="466"/>
      <c r="AR111" s="24"/>
      <c r="AS111" s="24"/>
      <c r="AT111" s="24"/>
    </row>
    <row r="112" spans="1:59" ht="10.5" customHeight="1" x14ac:dyDescent="0.2">
      <c r="A112" s="42"/>
      <c r="B112" s="44" t="s">
        <v>30</v>
      </c>
      <c r="C112" s="464" t="e">
        <f>'9'!DD102/'9'!DW102</f>
        <v>#DIV/0!</v>
      </c>
      <c r="D112" s="464"/>
      <c r="E112" s="465" t="str">
        <f>IF(Criteria!Z10="","",Criteria!Z10)</f>
        <v>Kept the demand on</v>
      </c>
      <c r="F112" s="465"/>
      <c r="G112" s="465"/>
      <c r="H112" s="465"/>
      <c r="I112" s="465"/>
      <c r="J112" s="465"/>
      <c r="K112" s="24"/>
      <c r="L112" s="467"/>
      <c r="M112" s="467"/>
      <c r="N112" s="467"/>
      <c r="O112" s="467"/>
      <c r="P112" s="467"/>
      <c r="Q112" s="467"/>
      <c r="R112" s="467"/>
      <c r="S112" s="467"/>
      <c r="T112" s="467"/>
      <c r="U112" s="467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7"/>
      <c r="AN112" s="24"/>
      <c r="AO112" s="29"/>
      <c r="AP112" s="466"/>
      <c r="AQ112" s="466"/>
      <c r="AR112" s="24"/>
      <c r="AS112" s="24"/>
      <c r="AT112" s="24"/>
    </row>
    <row r="113" spans="1:46" ht="10.5" customHeight="1" x14ac:dyDescent="0.2">
      <c r="A113" s="42"/>
      <c r="B113" s="44" t="s">
        <v>31</v>
      </c>
      <c r="C113" s="464" t="e">
        <f>'9'!DE102/'9'!DW102</f>
        <v>#DIV/0!</v>
      </c>
      <c r="D113" s="464"/>
      <c r="E113" s="465" t="str">
        <f>IF(Criteria!Z11="","",Criteria!Z11)</f>
        <v>Personal space given</v>
      </c>
      <c r="F113" s="465"/>
      <c r="G113" s="465"/>
      <c r="H113" s="465"/>
      <c r="I113" s="465"/>
      <c r="J113" s="465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7"/>
      <c r="AN113" s="24"/>
      <c r="AO113" s="29"/>
      <c r="AP113" s="466"/>
      <c r="AQ113" s="466"/>
      <c r="AR113" s="24"/>
      <c r="AS113" s="24"/>
      <c r="AT113" s="24"/>
    </row>
    <row r="114" spans="1:46" ht="10.5" customHeight="1" x14ac:dyDescent="0.2">
      <c r="A114" s="42"/>
      <c r="B114" s="44" t="s">
        <v>32</v>
      </c>
      <c r="C114" s="464" t="e">
        <f>'9'!DF102/'9'!DW102</f>
        <v>#DIV/0!</v>
      </c>
      <c r="D114" s="464"/>
      <c r="E114" s="465" t="str">
        <f>IF(Criteria!Z12="","",Criteria!Z12)</f>
        <v>Changed activity</v>
      </c>
      <c r="F114" s="465"/>
      <c r="G114" s="465"/>
      <c r="H114" s="465"/>
      <c r="I114" s="465"/>
      <c r="J114" s="465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7"/>
      <c r="AN114" s="24"/>
      <c r="AO114" s="29"/>
      <c r="AP114" s="466"/>
      <c r="AQ114" s="466"/>
      <c r="AR114" s="24"/>
      <c r="AS114" s="24"/>
      <c r="AT114" s="24"/>
    </row>
    <row r="115" spans="1:46" ht="10.5" customHeight="1" x14ac:dyDescent="0.2">
      <c r="A115" s="42"/>
      <c r="B115" s="44" t="s">
        <v>33</v>
      </c>
      <c r="C115" s="464" t="e">
        <f>'9'!DG102/'9'!DW102</f>
        <v>#DIV/0!</v>
      </c>
      <c r="D115" s="464"/>
      <c r="E115" s="465" t="str">
        <f>IF(Criteria!Z13="","",Criteria!Z13)</f>
        <v xml:space="preserve">Attention given (peer adult </v>
      </c>
      <c r="F115" s="465"/>
      <c r="G115" s="465"/>
      <c r="H115" s="465"/>
      <c r="I115" s="465"/>
      <c r="J115" s="465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7"/>
      <c r="AN115" s="24"/>
      <c r="AO115" s="29"/>
      <c r="AP115" s="466"/>
      <c r="AQ115" s="466"/>
      <c r="AR115" s="24"/>
      <c r="AS115" s="24"/>
      <c r="AT115" s="24"/>
    </row>
    <row r="116" spans="1:46" ht="10.5" customHeight="1" x14ac:dyDescent="0.2">
      <c r="A116" s="42"/>
      <c r="B116" s="44" t="s">
        <v>34</v>
      </c>
      <c r="C116" s="464" t="e">
        <f>'9'!DH102/'9'!DW102</f>
        <v>#DIV/0!</v>
      </c>
      <c r="D116" s="464"/>
      <c r="E116" s="465" t="str">
        <f>IF(Criteria!Z14="","",Criteria!Z14)</f>
        <v>Verbal reprimand</v>
      </c>
      <c r="F116" s="465"/>
      <c r="G116" s="465"/>
      <c r="H116" s="465"/>
      <c r="I116" s="465"/>
      <c r="J116" s="465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7"/>
      <c r="AN116" s="24"/>
      <c r="AO116" s="29"/>
      <c r="AP116" s="466"/>
      <c r="AQ116" s="466"/>
      <c r="AR116" s="24"/>
      <c r="AS116" s="24"/>
      <c r="AT116" s="24"/>
    </row>
    <row r="117" spans="1:46" ht="10.5" customHeight="1" x14ac:dyDescent="0.2">
      <c r="A117" s="42"/>
      <c r="B117" s="44" t="s">
        <v>35</v>
      </c>
      <c r="C117" s="464" t="e">
        <f>'9'!DI102/'9'!DW102</f>
        <v>#DIV/0!</v>
      </c>
      <c r="D117" s="464"/>
      <c r="E117" s="465" t="str">
        <f>IF(Criteria!Z15="","",Criteria!Z15)</f>
        <v>Physical prompt</v>
      </c>
      <c r="F117" s="465"/>
      <c r="G117" s="465"/>
      <c r="H117" s="465"/>
      <c r="I117" s="465"/>
      <c r="J117" s="465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7"/>
      <c r="AN117" s="24"/>
      <c r="AO117" s="29"/>
      <c r="AP117" s="466"/>
      <c r="AQ117" s="466"/>
      <c r="AR117" s="24"/>
      <c r="AS117" s="24"/>
      <c r="AT117" s="24"/>
    </row>
    <row r="118" spans="1:46" ht="10.5" customHeight="1" x14ac:dyDescent="0.2">
      <c r="A118" s="42"/>
      <c r="B118" s="44" t="s">
        <v>36</v>
      </c>
      <c r="C118" s="464" t="e">
        <f>'9'!DJ102/'9'!DW102</f>
        <v>#DIV/0!</v>
      </c>
      <c r="D118" s="464"/>
      <c r="E118" s="465" t="str">
        <f>IF(Criteria!Z16="","",Criteria!Z16)</f>
        <v>removal from area/room</v>
      </c>
      <c r="F118" s="465"/>
      <c r="G118" s="465"/>
      <c r="H118" s="465"/>
      <c r="I118" s="465"/>
      <c r="J118" s="465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7"/>
      <c r="AT118" s="24"/>
    </row>
    <row r="119" spans="1:46" ht="10.5" customHeight="1" x14ac:dyDescent="0.2">
      <c r="A119" s="42"/>
      <c r="B119" s="44" t="s">
        <v>37</v>
      </c>
      <c r="C119" s="464" t="e">
        <f>'9'!DK102/'9'!DW102</f>
        <v>#DIV/0!</v>
      </c>
      <c r="D119" s="464"/>
      <c r="E119" s="465" t="str">
        <f>IF(Criteria!Z17="","",Criteria!Z17)</f>
        <v>staff withheld attention</v>
      </c>
      <c r="F119" s="465"/>
      <c r="G119" s="465"/>
      <c r="H119" s="465"/>
      <c r="I119" s="465"/>
      <c r="J119" s="465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7"/>
      <c r="AN119" s="24"/>
      <c r="AO119" s="24"/>
      <c r="AP119" s="24"/>
      <c r="AQ119" s="24"/>
      <c r="AR119" s="24"/>
      <c r="AS119" s="24"/>
      <c r="AT119" s="24"/>
    </row>
    <row r="120" spans="1:46" ht="10.5" customHeight="1" x14ac:dyDescent="0.2">
      <c r="A120" s="42"/>
      <c r="B120" s="44" t="s">
        <v>38</v>
      </c>
      <c r="C120" s="464" t="e">
        <f>'9'!DL102/'9'!DW102</f>
        <v>#DIV/0!</v>
      </c>
      <c r="D120" s="464"/>
      <c r="E120" s="465" t="str">
        <f>IF(Criteria!Z18="","",Criteria!Z18)</f>
        <v>directed to quiet area</v>
      </c>
      <c r="F120" s="465"/>
      <c r="G120" s="465"/>
      <c r="H120" s="465"/>
      <c r="I120" s="465"/>
      <c r="J120" s="465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9"/>
      <c r="AE120" s="28"/>
      <c r="AF120" s="28"/>
      <c r="AG120" s="24"/>
      <c r="AH120" s="27"/>
      <c r="AN120" s="24"/>
      <c r="AO120" s="24"/>
      <c r="AP120" s="24"/>
      <c r="AQ120" s="24"/>
      <c r="AR120" s="24"/>
      <c r="AS120" s="24"/>
      <c r="AT120" s="24"/>
    </row>
    <row r="121" spans="1:46" ht="10.5" customHeight="1" x14ac:dyDescent="0.2">
      <c r="A121" s="42"/>
      <c r="B121" s="44" t="s">
        <v>39</v>
      </c>
      <c r="C121" s="464" t="e">
        <f>'9'!DM102/'9'!DW102</f>
        <v>#DIV/0!</v>
      </c>
      <c r="D121" s="464"/>
      <c r="E121" s="465" t="str">
        <f>IF(Criteria!Z19="","",Criteria!Z19)</f>
        <v/>
      </c>
      <c r="F121" s="465"/>
      <c r="G121" s="465"/>
      <c r="H121" s="465"/>
      <c r="I121" s="465"/>
      <c r="J121" s="465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9"/>
      <c r="AE121" s="28"/>
      <c r="AF121" s="28"/>
      <c r="AG121" s="24"/>
      <c r="AH121" s="27"/>
      <c r="AL121" s="277"/>
      <c r="AM121" s="277"/>
      <c r="AN121" s="277"/>
      <c r="AO121" s="277"/>
      <c r="AP121" s="277"/>
      <c r="AQ121" s="277"/>
      <c r="AR121" s="277"/>
      <c r="AS121" s="277"/>
      <c r="AT121" s="277"/>
    </row>
    <row r="122" spans="1:46" ht="3" customHeight="1" x14ac:dyDescent="0.2">
      <c r="A122" s="42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7"/>
      <c r="AN122" s="24"/>
      <c r="AO122" s="24"/>
      <c r="AP122" s="24"/>
      <c r="AQ122" s="24"/>
      <c r="AR122" s="24"/>
      <c r="AS122" s="24"/>
      <c r="AT122" s="24"/>
    </row>
    <row r="123" spans="1:46" ht="11.25" customHeight="1" x14ac:dyDescent="0.2">
      <c r="A123" s="42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7"/>
      <c r="AN123" s="24"/>
      <c r="AO123" s="24"/>
      <c r="AP123" s="24"/>
      <c r="AQ123" s="24"/>
      <c r="AR123" s="24"/>
      <c r="AS123" s="24"/>
      <c r="AT123" s="24"/>
    </row>
    <row r="124" spans="1:46" ht="15" x14ac:dyDescent="0.25">
      <c r="A124" s="46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7"/>
    </row>
    <row r="125" spans="1:46" x14ac:dyDescent="0.2">
      <c r="A125" s="42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7"/>
    </row>
    <row r="126" spans="1:46" x14ac:dyDescent="0.2">
      <c r="A126" s="42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7"/>
    </row>
    <row r="127" spans="1:46" x14ac:dyDescent="0.2">
      <c r="A127" s="42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7"/>
    </row>
    <row r="128" spans="1:46" ht="9.75" customHeight="1" x14ac:dyDescent="0.2">
      <c r="A128" s="42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7"/>
    </row>
    <row r="129" spans="1:34" ht="12.75" customHeight="1" x14ac:dyDescent="0.2">
      <c r="A129" s="272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73"/>
    </row>
    <row r="130" spans="1:34" ht="9" customHeight="1" x14ac:dyDescent="0.2">
      <c r="A130" s="272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73"/>
    </row>
    <row r="131" spans="1:34" ht="12.75" customHeight="1" x14ac:dyDescent="0.2">
      <c r="A131" s="272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73"/>
    </row>
    <row r="132" spans="1:34" ht="12.75" customHeight="1" x14ac:dyDescent="0.2">
      <c r="A132" s="272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73"/>
    </row>
    <row r="133" spans="1:34" ht="10.5" customHeight="1" x14ac:dyDescent="0.2">
      <c r="A133" s="272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73"/>
    </row>
    <row r="134" spans="1:34" ht="12.75" customHeight="1" x14ac:dyDescent="0.2">
      <c r="A134" s="272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73"/>
    </row>
    <row r="135" spans="1:34" ht="12.75" customHeight="1" thickBot="1" x14ac:dyDescent="0.25">
      <c r="A135" s="274"/>
      <c r="B135" s="275"/>
      <c r="C135" s="275"/>
      <c r="D135" s="275"/>
      <c r="E135" s="275"/>
      <c r="F135" s="275"/>
      <c r="G135" s="275"/>
      <c r="H135" s="275"/>
      <c r="I135" s="275"/>
      <c r="J135" s="275"/>
      <c r="K135" s="275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  <c r="Z135" s="275"/>
      <c r="AA135" s="275"/>
      <c r="AB135" s="275"/>
      <c r="AC135" s="275"/>
      <c r="AD135" s="275"/>
      <c r="AE135" s="275"/>
      <c r="AF135" s="275"/>
      <c r="AG135" s="275"/>
      <c r="AH135" s="276"/>
    </row>
    <row r="136" spans="1:34" ht="1.5" customHeight="1" x14ac:dyDescent="0.2"/>
    <row r="137" spans="1:34" x14ac:dyDescent="0.2">
      <c r="A137" s="18"/>
      <c r="V137" s="19"/>
    </row>
  </sheetData>
  <sheetProtection password="C55E" sheet="1" objects="1" scenarios="1" selectLockedCells="1"/>
  <mergeCells count="182">
    <mergeCell ref="A5:C5"/>
    <mergeCell ref="D5:Q5"/>
    <mergeCell ref="W5:AI6"/>
    <mergeCell ref="A6:C6"/>
    <mergeCell ref="D6:E6"/>
    <mergeCell ref="G6:K6"/>
    <mergeCell ref="A9:AI12"/>
    <mergeCell ref="A13:K13"/>
    <mergeCell ref="L13:AH14"/>
    <mergeCell ref="A7:C7"/>
    <mergeCell ref="D7:M7"/>
    <mergeCell ref="A8:I8"/>
    <mergeCell ref="J8:S8"/>
    <mergeCell ref="AA8:AI8"/>
    <mergeCell ref="P7:V7"/>
    <mergeCell ref="W7:AI7"/>
    <mergeCell ref="Z22:AC22"/>
    <mergeCell ref="AD22:AF22"/>
    <mergeCell ref="AG22:AH22"/>
    <mergeCell ref="Z23:AC23"/>
    <mergeCell ref="AD23:AF23"/>
    <mergeCell ref="AG23:AH23"/>
    <mergeCell ref="Z20:AC20"/>
    <mergeCell ref="AD20:AF20"/>
    <mergeCell ref="AG20:AH20"/>
    <mergeCell ref="Z21:AC21"/>
    <mergeCell ref="AD21:AF21"/>
    <mergeCell ref="AG21:AH21"/>
    <mergeCell ref="Z17:AH17"/>
    <mergeCell ref="Z18:AB18"/>
    <mergeCell ref="AD18:AF19"/>
    <mergeCell ref="AG18:AH19"/>
    <mergeCell ref="Z19:AB19"/>
    <mergeCell ref="A27:J27"/>
    <mergeCell ref="A29:M30"/>
    <mergeCell ref="A37:J37"/>
    <mergeCell ref="L37:AH38"/>
    <mergeCell ref="Z24:AC24"/>
    <mergeCell ref="AD24:AF24"/>
    <mergeCell ref="AG24:AH24"/>
    <mergeCell ref="Z25:AC25"/>
    <mergeCell ref="AD25:AF25"/>
    <mergeCell ref="AG25:AH25"/>
    <mergeCell ref="Q26:AC26"/>
    <mergeCell ref="AD26:AH26"/>
    <mergeCell ref="AG35:AH35"/>
    <mergeCell ref="AD35:AF35"/>
    <mergeCell ref="AG32:AH32"/>
    <mergeCell ref="AG33:AH33"/>
    <mergeCell ref="AG34:AH34"/>
    <mergeCell ref="AD32:AF32"/>
    <mergeCell ref="AD33:AF33"/>
    <mergeCell ref="AD34:AF34"/>
    <mergeCell ref="AD30:AH31"/>
    <mergeCell ref="Z46:AI46"/>
    <mergeCell ref="Y48:AC48"/>
    <mergeCell ref="AD48:AF48"/>
    <mergeCell ref="AG48:AH48"/>
    <mergeCell ref="Z49:AI49"/>
    <mergeCell ref="AC50:AF51"/>
    <mergeCell ref="Y51:AB51"/>
    <mergeCell ref="AD41:AF41"/>
    <mergeCell ref="Y42:AC42"/>
    <mergeCell ref="AD42:AF42"/>
    <mergeCell ref="AG42:AH42"/>
    <mergeCell ref="Z43:AI43"/>
    <mergeCell ref="Y45:AC45"/>
    <mergeCell ref="AD45:AF45"/>
    <mergeCell ref="AG45:AH45"/>
    <mergeCell ref="L65:X68"/>
    <mergeCell ref="C66:D66"/>
    <mergeCell ref="E66:J66"/>
    <mergeCell ref="C67:D67"/>
    <mergeCell ref="E67:J67"/>
    <mergeCell ref="C68:D68"/>
    <mergeCell ref="E68:J68"/>
    <mergeCell ref="AD52:AF52"/>
    <mergeCell ref="A53:J53"/>
    <mergeCell ref="A55:G55"/>
    <mergeCell ref="A56:G56"/>
    <mergeCell ref="A57:G57"/>
    <mergeCell ref="A64:K64"/>
    <mergeCell ref="AA64:AI64"/>
    <mergeCell ref="C72:D72"/>
    <mergeCell ref="E72:J72"/>
    <mergeCell ref="C73:D73"/>
    <mergeCell ref="E73:J73"/>
    <mergeCell ref="C74:D74"/>
    <mergeCell ref="E74:J74"/>
    <mergeCell ref="C69:D69"/>
    <mergeCell ref="E69:J69"/>
    <mergeCell ref="C70:D70"/>
    <mergeCell ref="E70:J70"/>
    <mergeCell ref="C71:D71"/>
    <mergeCell ref="E71:J71"/>
    <mergeCell ref="AP74:AQ74"/>
    <mergeCell ref="AR74:AW74"/>
    <mergeCell ref="AZ74:BA74"/>
    <mergeCell ref="BB74:BG74"/>
    <mergeCell ref="C75:D75"/>
    <mergeCell ref="E75:J75"/>
    <mergeCell ref="AP75:AQ75"/>
    <mergeCell ref="AR75:AW75"/>
    <mergeCell ref="AZ75:BA75"/>
    <mergeCell ref="BB75:BG75"/>
    <mergeCell ref="C77:D77"/>
    <mergeCell ref="E77:J77"/>
    <mergeCell ref="AP77:AQ77"/>
    <mergeCell ref="AR77:AW77"/>
    <mergeCell ref="AZ77:BA77"/>
    <mergeCell ref="BB77:BG77"/>
    <mergeCell ref="C76:D76"/>
    <mergeCell ref="E76:J76"/>
    <mergeCell ref="AP76:AQ76"/>
    <mergeCell ref="AR76:AW76"/>
    <mergeCell ref="AZ76:BA76"/>
    <mergeCell ref="BB76:BG76"/>
    <mergeCell ref="C93:D93"/>
    <mergeCell ref="E93:J93"/>
    <mergeCell ref="AP93:AQ93"/>
    <mergeCell ref="C94:D94"/>
    <mergeCell ref="E94:J94"/>
    <mergeCell ref="AP94:AQ94"/>
    <mergeCell ref="AP90:AQ90"/>
    <mergeCell ref="C91:D91"/>
    <mergeCell ref="E91:J91"/>
    <mergeCell ref="AP91:AQ91"/>
    <mergeCell ref="C92:D92"/>
    <mergeCell ref="E92:J92"/>
    <mergeCell ref="AP92:AQ92"/>
    <mergeCell ref="L87:V90"/>
    <mergeCell ref="C88:D88"/>
    <mergeCell ref="E88:J88"/>
    <mergeCell ref="C89:D89"/>
    <mergeCell ref="E89:J89"/>
    <mergeCell ref="C90:D90"/>
    <mergeCell ref="E90:J90"/>
    <mergeCell ref="C97:D97"/>
    <mergeCell ref="E97:J97"/>
    <mergeCell ref="AP97:AQ97"/>
    <mergeCell ref="C98:D98"/>
    <mergeCell ref="E98:J98"/>
    <mergeCell ref="C99:D99"/>
    <mergeCell ref="E99:J99"/>
    <mergeCell ref="C95:D95"/>
    <mergeCell ref="E95:J95"/>
    <mergeCell ref="AP95:AQ95"/>
    <mergeCell ref="C96:D96"/>
    <mergeCell ref="E96:J96"/>
    <mergeCell ref="AP96:AQ96"/>
    <mergeCell ref="L109:U112"/>
    <mergeCell ref="C110:D110"/>
    <mergeCell ref="E110:J110"/>
    <mergeCell ref="C111:D111"/>
    <mergeCell ref="E111:J111"/>
    <mergeCell ref="AP111:AQ111"/>
    <mergeCell ref="C112:D112"/>
    <mergeCell ref="E112:J112"/>
    <mergeCell ref="AP112:AQ112"/>
    <mergeCell ref="C115:D115"/>
    <mergeCell ref="E115:J115"/>
    <mergeCell ref="AP115:AQ115"/>
    <mergeCell ref="C116:D116"/>
    <mergeCell ref="E116:J116"/>
    <mergeCell ref="AP116:AQ116"/>
    <mergeCell ref="C113:D113"/>
    <mergeCell ref="E113:J113"/>
    <mergeCell ref="AP113:AQ113"/>
    <mergeCell ref="C114:D114"/>
    <mergeCell ref="E114:J114"/>
    <mergeCell ref="AP114:AQ114"/>
    <mergeCell ref="C119:D119"/>
    <mergeCell ref="E119:J119"/>
    <mergeCell ref="C120:D120"/>
    <mergeCell ref="E120:J120"/>
    <mergeCell ref="C121:D121"/>
    <mergeCell ref="E121:J121"/>
    <mergeCell ref="C117:D117"/>
    <mergeCell ref="E117:J117"/>
    <mergeCell ref="AP117:AQ117"/>
    <mergeCell ref="C118:D118"/>
    <mergeCell ref="E118:J118"/>
  </mergeCells>
  <conditionalFormatting sqref="A78:A85 K78:K85 U78:U85 AD120:AD121 AO74:AO77 AO90:AO97 AY74:AY77 AO111:AO117">
    <cfRule type="expression" dxfId="127" priority="1" stopIfTrue="1">
      <formula>IF(B1=0%,TRUE,FALSE)</formula>
    </cfRule>
    <cfRule type="expression" dxfId="126" priority="2" stopIfTrue="1">
      <formula>IF(B1=0%,TRUE,FALSE)</formula>
    </cfRule>
  </conditionalFormatting>
  <conditionalFormatting sqref="B66:B77 B88:B99 B110:B121 D66:D75">
    <cfRule type="expression" dxfId="125" priority="3" stopIfTrue="1">
      <formula>IF(B1&gt;0%,TRUE,FALSE)</formula>
    </cfRule>
  </conditionalFormatting>
  <conditionalFormatting sqref="AF74:AF76 AF120:AF121">
    <cfRule type="expression" dxfId="124" priority="4" stopIfTrue="1">
      <formula>IF(C1&gt;0%,TRUE,FALSE)</formula>
    </cfRule>
  </conditionalFormatting>
  <conditionalFormatting sqref="D98:D99">
    <cfRule type="expression" dxfId="123" priority="5" stopIfTrue="1">
      <formula>IF(G13&gt;0%,TRUE,FALSE)</formula>
    </cfRule>
  </conditionalFormatting>
  <conditionalFormatting sqref="AQ90:AQ97">
    <cfRule type="expression" dxfId="122" priority="8" stopIfTrue="1">
      <formula>IF(XDX1&gt;0%,TRUE,FALSE)</formula>
    </cfRule>
  </conditionalFormatting>
  <conditionalFormatting sqref="D110:D119">
    <cfRule type="expression" dxfId="121" priority="9" stopIfTrue="1">
      <formula>IF(Z1&gt;0%,TRUE,FALSE)</formula>
    </cfRule>
  </conditionalFormatting>
  <conditionalFormatting sqref="D120:D121">
    <cfRule type="expression" dxfId="120" priority="10" stopIfTrue="1">
      <formula>IF(AE1048573&gt;0%,TRUE,FALSE)</formula>
    </cfRule>
  </conditionalFormatting>
  <conditionalFormatting sqref="AQ111:AQ117">
    <cfRule type="expression" dxfId="119" priority="11" stopIfTrue="1">
      <formula>IF(XEV2&gt;0%,TRUE,FALSE)</formula>
    </cfRule>
  </conditionalFormatting>
  <conditionalFormatting sqref="C83:C85">
    <cfRule type="expression" dxfId="118" priority="13" stopIfTrue="1">
      <formula>IF(H1048569&gt;0%,TRUE,FALSE)</formula>
    </cfRule>
  </conditionalFormatting>
  <conditionalFormatting sqref="E66:J77 E111:J121 E88:J99">
    <cfRule type="expression" dxfId="117" priority="16" stopIfTrue="1">
      <formula>IF(XFC1&gt;0%,TRUE,FALSE)</formula>
    </cfRule>
  </conditionalFormatting>
  <conditionalFormatting sqref="E110:J110">
    <cfRule type="expression" dxfId="116" priority="17" stopIfTrue="1">
      <formula>IF(XFC1&gt;0%,TRUE,FALSE)</formula>
    </cfRule>
  </conditionalFormatting>
  <conditionalFormatting sqref="B78:B85 C66:C77 C88:C99 C110:C121 L78:L85 V78:V85 AE74:AE76 AE120:AE121 AP74:AP77 AP90:AP97 AZ74:AZ77 AP111:AP117">
    <cfRule type="cellIs" dxfId="115" priority="18" stopIfTrue="1" operator="greaterThan">
      <formula>0%</formula>
    </cfRule>
  </conditionalFormatting>
  <conditionalFormatting sqref="D88:D97">
    <cfRule type="expression" dxfId="114" priority="19" stopIfTrue="1">
      <formula>IF(#REF!&gt;0%,TRUE,FALSE)</formula>
    </cfRule>
  </conditionalFormatting>
  <conditionalFormatting sqref="D76:D77">
    <cfRule type="expression" dxfId="113" priority="20" stopIfTrue="1">
      <formula>IF(G1048573&gt;0%,TRUE,FALSE)</formula>
    </cfRule>
  </conditionalFormatting>
  <conditionalFormatting sqref="BA74:BA77">
    <cfRule type="expression" dxfId="112" priority="24" stopIfTrue="1">
      <formula>IF(XDN1048574&gt;0%,TRUE,FALSE)</formula>
    </cfRule>
  </conditionalFormatting>
  <conditionalFormatting sqref="W78:W82">
    <cfRule type="expression" dxfId="111" priority="25" stopIfTrue="1">
      <formula>IF(XER1048574&gt;0%,TRUE,FALSE)</formula>
    </cfRule>
  </conditionalFormatting>
  <conditionalFormatting sqref="AQ74:AQ75">
    <cfRule type="expression" dxfId="110" priority="39" stopIfTrue="1">
      <formula>IF(XDX1048575&gt;0%,TRUE,FALSE)</formula>
    </cfRule>
  </conditionalFormatting>
  <conditionalFormatting sqref="W83:W85">
    <cfRule type="expression" dxfId="109" priority="40" stopIfTrue="1">
      <formula>IF(XER1048575&gt;0%,TRUE,FALSE)</formula>
    </cfRule>
  </conditionalFormatting>
  <conditionalFormatting sqref="C78:C82">
    <cfRule type="expression" dxfId="108" priority="41" stopIfTrue="1">
      <formula>IF(H1048573&gt;0%,TRUE,FALSE)</formula>
    </cfRule>
  </conditionalFormatting>
  <pageMargins left="0.5" right="0.25" top="0" bottom="0" header="0.51180555555555596" footer="0.51180555555555596"/>
  <pageSetup firstPageNumber="0" orientation="portrait" r:id="rId1"/>
  <headerFooter alignWithMargins="0">
    <oddFooter>&amp;Lwww.behaviordoctor.org&amp;Rprogram written by Denise Wilson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1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'9'!AI8+1</f>
        <v>-4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IF('9'!BC51&gt;1,"Check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IF('9'!BC53=2,"ERROR!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0" t="s">
        <v>283</v>
      </c>
      <c r="C5" s="690"/>
      <c r="D5" s="690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0"/>
      <c r="C6" s="690"/>
      <c r="D6" s="690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IF(D9="","",'9'!AC272)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IF(D10="","",'9'!AC273)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IF(D11="","",'9'!AC274)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IF(D12="","",'9'!AC275)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IF(D13="","",'9'!AC276)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IF(D14="","",'9'!AC277)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IF(D15="","",'9'!AC278)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IF(D16="","",'9'!AC279)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IF(D17="","",'9'!AC280)</f>
        <v/>
      </c>
      <c r="B17" s="220" t="str">
        <f>IF(C17="","","9")</f>
        <v/>
      </c>
      <c r="C17" s="246"/>
      <c r="D17" s="24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IF(D18="","",'9'!AC281)</f>
        <v/>
      </c>
      <c r="B18" s="220" t="str">
        <f>IF(C18="","","10")</f>
        <v/>
      </c>
      <c r="C18" s="237"/>
      <c r="D18" s="238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IF(D19="","",'9'!AC282)</f>
        <v/>
      </c>
      <c r="B19" s="220" t="str">
        <f>IF(C19="","","11")</f>
        <v/>
      </c>
      <c r="C19" s="246"/>
      <c r="D19" s="24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IF(D20="","",'9'!AC283)</f>
        <v/>
      </c>
      <c r="B20" s="220" t="str">
        <f>IF(C20="","","12")</f>
        <v/>
      </c>
      <c r="C20" s="237"/>
      <c r="D20" s="238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IF(D21="","",'9'!AC284)</f>
        <v/>
      </c>
      <c r="B21" s="220" t="str">
        <f>IF(C21="","","13")</f>
        <v/>
      </c>
      <c r="C21" s="246"/>
      <c r="D21" s="24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IF(D22="","",'9'!AC285)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IF(D23="","",'9'!AC286)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IF(D24="","",'9'!AC287)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IF(D25="","",'9'!AC288)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IF(D26="","",'9'!AC289)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IF(D27="","",'9'!AC290)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IF(D28="","",'9'!AC291)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IF(D29="","",'9'!AC292)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IF(D30="","",'9'!AC293)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IF(D31="","",'9'!AC294)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IF(D32="","",'9'!AC295)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IF(D33="","",'9'!AC296)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IF(D34="","",'9'!AC297)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IF(D35="","",'9'!AC298)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IF(D36="","",'9'!AC299)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IF(D37="","",'9'!AC300)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IF(D38="","",'9'!AC301)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IF(D39="","",'9'!AC302)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IF(D40="","",'9'!AC303)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IF(D41="","",'9'!AC304)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IF(D42="","",'9'!AC305)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IF(D43="","",'9'!AC306)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IF(D44="","",'9'!AC307)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IF(D45="","",'9'!AC308)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IF(D46="","",'9'!AC309)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IF(D47="","",'9'!AC310)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IF(D48="","",'9'!AC311)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IF(D49="","",'9'!AC312)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IF(D50="","",'9'!AC313)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IF(D51="","",'9'!AC314)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IF(D52="","",'9'!AC315)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IF(D53="","",'9'!AC316)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IF(D54="","",'9'!AC317)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IF(D55="","",'9'!AC318)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IF(D56="","",'9'!AC319)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IF(D57="","",'9'!AC320)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IF(D58="","",'9'!AC321)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97" priority="1" stopIfTrue="1">
      <formula>IF($G1="",FALSE,TRUE)</formula>
    </cfRule>
  </conditionalFormatting>
  <conditionalFormatting sqref="M9:M58">
    <cfRule type="expression" dxfId="96" priority="2" stopIfTrue="1">
      <formula>IF($L1="",FALSE,TRUE)</formula>
    </cfRule>
  </conditionalFormatting>
  <conditionalFormatting sqref="R9:R58">
    <cfRule type="expression" dxfId="95" priority="3" stopIfTrue="1">
      <formula>IF($Q1="",FALSE,TRUE)</formula>
    </cfRule>
  </conditionalFormatting>
  <conditionalFormatting sqref="W9:W58">
    <cfRule type="expression" dxfId="94" priority="4" stopIfTrue="1">
      <formula>IF($V1="",FALSE,TRUE)</formula>
    </cfRule>
  </conditionalFormatting>
  <conditionalFormatting sqref="AB9:AB58">
    <cfRule type="expression" dxfId="93" priority="5" stopIfTrue="1">
      <formula>IF($AA1="",FALSE,TRUE)</formula>
    </cfRule>
  </conditionalFormatting>
  <conditionalFormatting sqref="J9:J58 Y9:Y58">
    <cfRule type="cellIs" dxfId="92" priority="6" stopIfTrue="1" operator="equal">
      <formula>"END TIME cannot equal START TIME"</formula>
    </cfRule>
  </conditionalFormatting>
  <conditionalFormatting sqref="L3:M4">
    <cfRule type="cellIs" dxfId="91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9">
              <controlPr defaultSize="0" autoFill="0" autoLine="0" autoPict="0">
                <anchor moveWithCells="1" sizeWithCells="1">
                  <from>
                    <xdr:col>7</xdr:col>
                    <xdr:colOff>161925</xdr:colOff>
                    <xdr:row>2</xdr:row>
                    <xdr:rowOff>9525</xdr:rowOff>
                  </from>
                  <to>
                    <xdr:col>10</xdr:col>
                    <xdr:colOff>19050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0">
              <controlPr defaultSize="0" autoFill="0" autoLine="0" autoPict="0">
                <anchor moveWithCells="1" sizeWithCells="1">
                  <from>
                    <xdr:col>7</xdr:col>
                    <xdr:colOff>171450</xdr:colOff>
                    <xdr:row>0</xdr:row>
                    <xdr:rowOff>0</xdr:rowOff>
                  </from>
                  <to>
                    <xdr:col>10</xdr:col>
                    <xdr:colOff>66675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5" name="Check Box 11">
              <controlPr defaultSize="0" autoFill="0" autoLine="0" autoPict="0">
                <anchor moveWithCells="1" sizeWithCells="1">
                  <from>
                    <xdr:col>11</xdr:col>
                    <xdr:colOff>190500</xdr:colOff>
                    <xdr:row>0</xdr:row>
                    <xdr:rowOff>0</xdr:rowOff>
                  </from>
                  <to>
                    <xdr:col>12</xdr:col>
                    <xdr:colOff>523875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1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'9'!AI8+2</f>
        <v>-3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IF('9'!BC60&gt;1,"Check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IF('9'!BC62=2,"ERROR!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0" t="s">
        <v>283</v>
      </c>
      <c r="C5" s="690"/>
      <c r="D5" s="690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0"/>
      <c r="C6" s="690"/>
      <c r="D6" s="690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IF(D9="","",'9'!AC322)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IF(D10="","",'9'!AC323)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IF(D11="","",'9'!AC324)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IF(D12="","",'9'!AC325)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IF(D13="","",'9'!AC326)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IF(D14="","",'9'!AC327)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IF(D15="","",'9'!AC328)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IF(D16="","",'9'!AC329)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IF(D17="","",'9'!AC330)</f>
        <v/>
      </c>
      <c r="B17" s="220" t="str">
        <f>IF(C17="","","9")</f>
        <v/>
      </c>
      <c r="C17" s="246"/>
      <c r="D17" s="24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IF(D18="","",'9'!AC331)</f>
        <v/>
      </c>
      <c r="B18" s="220" t="str">
        <f>IF(C18="","","10")</f>
        <v/>
      </c>
      <c r="C18" s="237"/>
      <c r="D18" s="238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IF(D19="","",'9'!AC332)</f>
        <v/>
      </c>
      <c r="B19" s="220" t="str">
        <f>IF(C19="","","11")</f>
        <v/>
      </c>
      <c r="C19" s="246"/>
      <c r="D19" s="24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IF(D20="","",'9'!AC333)</f>
        <v/>
      </c>
      <c r="B20" s="220" t="str">
        <f>IF(C20="","","12")</f>
        <v/>
      </c>
      <c r="C20" s="237"/>
      <c r="D20" s="238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IF(D21="","",'9'!AC334)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IF(D22="","",'9'!AC335)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IF(D23="","",'9'!AC336)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IF(D24="","",'9'!AC337)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IF(D25="","",'9'!AC338)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IF(D26="","",'9'!AC339)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IF(D27="","",'9'!AC340)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IF(D28="","",'9'!AC341)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IF(D29="","",'9'!AC342)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IF(D30="","",'9'!AC343)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IF(D31="","",'9'!AC344)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IF(D32="","",'9'!AC345)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IF(D33="","",'9'!AC346)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IF(D34="","",'9'!AC347)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IF(D35="","",'9'!AC348)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IF(D36="","",'9'!AC349)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IF(D37="","",'9'!AC350)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IF(D38="","",'9'!AC351)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IF(D39="","",'9'!AC352)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IF(D40="","",'9'!AC353)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IF(D41="","",'9'!AC354)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IF(D42="","",'9'!AC355)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IF(D43="","",'9'!AC356)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IF(D44="","",'9'!AC357)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IF(D45="","",'9'!AC358)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IF(D46="","",'9'!AC359)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IF(D47="","",'9'!AC360)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IF(D48="","",'9'!AC361)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IF(D49="","",'9'!AC362)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IF(D50="","",'9'!AC363)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IF(D51="","",'9'!AC364)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IF(D52="","",'9'!AC365)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IF(D53="","",'9'!AC366)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IF(D54="","",'9'!AC367)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IF(D55="","",'9'!AC368)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IF(D56="","",'9'!AC369)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IF(D57="","",'9'!AC370)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IF(D58="","",'9'!AC371)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90" priority="1" stopIfTrue="1">
      <formula>IF($G1="",FALSE,TRUE)</formula>
    </cfRule>
  </conditionalFormatting>
  <conditionalFormatting sqref="M9:M58">
    <cfRule type="expression" dxfId="89" priority="2" stopIfTrue="1">
      <formula>IF($L1="",FALSE,TRUE)</formula>
    </cfRule>
  </conditionalFormatting>
  <conditionalFormatting sqref="R9:R58">
    <cfRule type="expression" dxfId="88" priority="3" stopIfTrue="1">
      <formula>IF($Q1="",FALSE,TRUE)</formula>
    </cfRule>
  </conditionalFormatting>
  <conditionalFormatting sqref="W9:W58">
    <cfRule type="expression" dxfId="87" priority="4" stopIfTrue="1">
      <formula>IF($V1="",FALSE,TRUE)</formula>
    </cfRule>
  </conditionalFormatting>
  <conditionalFormatting sqref="AB9:AB58">
    <cfRule type="expression" dxfId="86" priority="5" stopIfTrue="1">
      <formula>IF($AA1="",FALSE,TRUE)</formula>
    </cfRule>
  </conditionalFormatting>
  <conditionalFormatting sqref="J9:J58 Y9:Y58">
    <cfRule type="cellIs" dxfId="85" priority="6" stopIfTrue="1" operator="equal">
      <formula>"END TIME cannot equal START TIME"</formula>
    </cfRule>
  </conditionalFormatting>
  <conditionalFormatting sqref="L3:M4">
    <cfRule type="cellIs" dxfId="84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74" r:id="rId3" name="Check Box 9">
              <controlPr defaultSize="0" autoFill="0" autoLine="0" autoPict="0">
                <anchor moveWithCells="1" sizeWithCells="1">
                  <from>
                    <xdr:col>7</xdr:col>
                    <xdr:colOff>190500</xdr:colOff>
                    <xdr:row>2</xdr:row>
                    <xdr:rowOff>19050</xdr:rowOff>
                  </from>
                  <to>
                    <xdr:col>10</xdr:col>
                    <xdr:colOff>57150</xdr:colOff>
                    <xdr:row>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4" name="Check Box 10">
              <controlPr defaultSize="0" autoFill="0" autoLine="0" autoPict="0">
                <anchor moveWithCells="1" sizeWithCells="1">
                  <from>
                    <xdr:col>7</xdr:col>
                    <xdr:colOff>190500</xdr:colOff>
                    <xdr:row>0</xdr:row>
                    <xdr:rowOff>0</xdr:rowOff>
                  </from>
                  <to>
                    <xdr:col>11</xdr:col>
                    <xdr:colOff>9525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5" name="Check Box 11">
              <controlPr defaultSize="0" autoFill="0" autoLine="0" autoPict="0">
                <anchor moveWithCells="1" sizeWithCells="1">
                  <from>
                    <xdr:col>11</xdr:col>
                    <xdr:colOff>123825</xdr:colOff>
                    <xdr:row>0</xdr:row>
                    <xdr:rowOff>0</xdr:rowOff>
                  </from>
                  <to>
                    <xdr:col>12</xdr:col>
                    <xdr:colOff>457200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1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'9'!AI8+3</f>
        <v>-2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IF('9'!BC69&gt;1,"Check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IF('9'!BC71=2,"ERROR!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IF(D9="","",'9'!AC372)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IF(D10="","",'9'!AC373)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IF(D11="","",'9'!AC374)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IF(D12="","",'9'!AC375)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IF(D13="","",'9'!AC376)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IF(D14="","",'9'!AC377)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IF(D15="","",'9'!AC378)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IF(D16="","",'9'!AC379)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IF(D17="","",'9'!AC380)</f>
        <v/>
      </c>
      <c r="B17" s="220" t="str">
        <f>IF(C17="","","9")</f>
        <v/>
      </c>
      <c r="C17" s="256"/>
      <c r="D17" s="25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IF(D18="","",'9'!AC381)</f>
        <v/>
      </c>
      <c r="B18" s="220" t="str">
        <f>IF(C18="","","10")</f>
        <v/>
      </c>
      <c r="C18" s="258"/>
      <c r="D18" s="259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IF(D19="","",'9'!AC382)</f>
        <v/>
      </c>
      <c r="B19" s="220" t="str">
        <f>IF(C19="","","11")</f>
        <v/>
      </c>
      <c r="C19" s="256"/>
      <c r="D19" s="25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IF(D20="","",'9'!AC383)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IF(D21="","",'9'!AC384)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IF(D22="","",'9'!AC385)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IF(D23="","",'9'!AC386)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IF(D24="","",'9'!AC387)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IF(D25="","",'9'!AC388)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IF(D26="","",'9'!AC389)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IF(D27="","",'9'!AC390)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IF(D28="","",'9'!AC391)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IF(D29="","",'9'!AC392)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IF(D30="","",'9'!AC393)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IF(D31="","",'9'!AC394)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IF(D32="","",'9'!AC395)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IF(D33="","",'9'!AC396)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IF(D34="","",'9'!AC397)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IF(D35="","",'9'!AC398)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IF(D36="","",'9'!AC399)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IF(D37="","",'9'!AC400)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IF(D38="","",'9'!AC401)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IF(D39="","",'9'!AC402)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IF(D40="","",'9'!AC403)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IF(D41="","",'9'!AC404)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IF(D42="","",'9'!AC405)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IF(D43="","",'9'!AC406)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IF(D44="","",'9'!AC407)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IF(D45="","",'9'!AC408)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IF(D46="","",'9'!AC409)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IF(D47="","",'9'!AC410)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IF(D48="","",'9'!AC411)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IF(D49="","",'9'!AC412)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IF(D50="","",'9'!AC413)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IF(D51="","",'9'!AC414)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IF(D52="","",'9'!AC415)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IF(D53="","",'9'!AC416)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IF(D54="","",'9'!AC417)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IF(D55="","",'9'!AC418)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IF(D56="","",'9'!AC419)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IF(D57="","",'9'!AC420)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IF(D58="","",'9'!AC421)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83" priority="1" stopIfTrue="1">
      <formula>IF($G1="",FALSE,TRUE)</formula>
    </cfRule>
  </conditionalFormatting>
  <conditionalFormatting sqref="M9:M58">
    <cfRule type="expression" dxfId="82" priority="2" stopIfTrue="1">
      <formula>IF($L1="",FALSE,TRUE)</formula>
    </cfRule>
  </conditionalFormatting>
  <conditionalFormatting sqref="R9:R58">
    <cfRule type="expression" dxfId="81" priority="3" stopIfTrue="1">
      <formula>IF($Q1="",FALSE,TRUE)</formula>
    </cfRule>
  </conditionalFormatting>
  <conditionalFormatting sqref="W9:W58">
    <cfRule type="expression" dxfId="80" priority="4" stopIfTrue="1">
      <formula>IF($V1="",FALSE,TRUE)</formula>
    </cfRule>
  </conditionalFormatting>
  <conditionalFormatting sqref="AB9:AB58">
    <cfRule type="expression" dxfId="79" priority="5" stopIfTrue="1">
      <formula>IF($AA1="",FALSE,TRUE)</formula>
    </cfRule>
  </conditionalFormatting>
  <conditionalFormatting sqref="J9:J58 Y9:Y58">
    <cfRule type="cellIs" dxfId="78" priority="6" stopIfTrue="1" operator="equal">
      <formula>"END TIME cannot equal START TIME"</formula>
    </cfRule>
  </conditionalFormatting>
  <conditionalFormatting sqref="L3:M4">
    <cfRule type="cellIs" dxfId="77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3" name="Check Box 9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2</xdr:row>
                    <xdr:rowOff>9525</xdr:rowOff>
                  </from>
                  <to>
                    <xdr:col>10</xdr:col>
                    <xdr:colOff>57150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4" name="Check Box 10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5" name="Check Box 11">
              <controlPr defaultSize="0" autoFill="0" autoLine="0" autoPict="0">
                <anchor moveWithCells="1" sizeWithCells="1">
                  <from>
                    <xdr:col>11</xdr:col>
                    <xdr:colOff>161925</xdr:colOff>
                    <xdr:row>0</xdr:row>
                    <xdr:rowOff>0</xdr:rowOff>
                  </from>
                  <to>
                    <xdr:col>12</xdr:col>
                    <xdr:colOff>495300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2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'9'!AI8+4</f>
        <v>-1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IF('9'!BC78&gt;1,"Check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IF('9'!BC80=2,"ERROR!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IF(D9="","",'9'!AC422)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IF(D10="","",'9'!AC423)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IF(D11="","",'9'!AC424)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IF(D12="","",'9'!AC425)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IF(D13="","",'9'!AC426)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IF(D14="","",'9'!AC427)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IF(D15="","",'9'!AC428)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IF(D16="","",'9'!AC429)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IF(D17="","",'9'!AC430)</f>
        <v/>
      </c>
      <c r="B17" s="220" t="str">
        <f>IF(C17="","","9")</f>
        <v/>
      </c>
      <c r="C17" s="256"/>
      <c r="D17" s="25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IF(D18="","",'9'!AC431)</f>
        <v/>
      </c>
      <c r="B18" s="220" t="str">
        <f>IF(C18="","","10")</f>
        <v/>
      </c>
      <c r="C18" s="258"/>
      <c r="D18" s="259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IF(D19="","",'9'!AC432)</f>
        <v/>
      </c>
      <c r="B19" s="220" t="str">
        <f>IF(C19="","","11")</f>
        <v/>
      </c>
      <c r="C19" s="256"/>
      <c r="D19" s="25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IF(D20="","",'9'!AC433)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IF(D21="","",'9'!AC434)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IF(D22="","",'9'!AC435)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IF(D23="","",'9'!AC436)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IF(D24="","",'9'!AC437)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IF(D25="","",'9'!AC438)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IF(D26="","",'9'!AC439)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IF(D27="","",'9'!AC440)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IF(D28="","",'9'!AC441)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IF(D29="","",'9'!AC442)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IF(D30="","",'9'!AC443)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IF(D31="","",'9'!AC444)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IF(D32="","",'9'!AC445)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IF(D33="","",'9'!AC446)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IF(D34="","",'9'!AC447)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IF(D35="","",'9'!AC448)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IF(D36="","",'9'!AC449)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IF(D37="","",'9'!AC450)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IF(D38="","",'9'!AC451)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IF(D39="","",'9'!AC452)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IF(D40="","",'9'!AC453)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IF(D41="","",'9'!AC454)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IF(D42="","",'9'!AC455)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IF(D43="","",'9'!AC456)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IF(D44="","",'9'!AC457)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IF(D45="","",'9'!AC458)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IF(D46="","",'9'!AC459)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IF(D47="","",'9'!AC460)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IF(D48="","",'9'!AC461)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IF(D49="","",'9'!AC462)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IF(D50="","",'9'!AC463)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IF(D51="","",'9'!AC464)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IF(D52="","",'9'!AC465)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IF(D53="","",'9'!AC466)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IF(D54="","",'9'!AC467)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IF(D55="","",'9'!AC468)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IF(D56="","",'9'!AC469)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IF(D57="","",'9'!AC470)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IF(D58="","",'9'!AC471)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76" priority="1" stopIfTrue="1">
      <formula>IF($G1="",FALSE,TRUE)</formula>
    </cfRule>
  </conditionalFormatting>
  <conditionalFormatting sqref="M9:M58">
    <cfRule type="expression" dxfId="75" priority="2" stopIfTrue="1">
      <formula>IF($L1="",FALSE,TRUE)</formula>
    </cfRule>
  </conditionalFormatting>
  <conditionalFormatting sqref="R9:R58">
    <cfRule type="expression" dxfId="74" priority="3" stopIfTrue="1">
      <formula>IF($Q1="",FALSE,TRUE)</formula>
    </cfRule>
  </conditionalFormatting>
  <conditionalFormatting sqref="W9:W58">
    <cfRule type="expression" dxfId="73" priority="4" stopIfTrue="1">
      <formula>IF($V1="",FALSE,TRUE)</formula>
    </cfRule>
  </conditionalFormatting>
  <conditionalFormatting sqref="AB9:AB58">
    <cfRule type="expression" dxfId="72" priority="5" stopIfTrue="1">
      <formula>IF($AA1="",FALSE,TRUE)</formula>
    </cfRule>
  </conditionalFormatting>
  <conditionalFormatting sqref="J9:J58 Y9:Y58">
    <cfRule type="cellIs" dxfId="71" priority="6" stopIfTrue="1" operator="equal">
      <formula>"END TIME cannot equal START TIME"</formula>
    </cfRule>
  </conditionalFormatting>
  <conditionalFormatting sqref="L3:M4">
    <cfRule type="cellIs" dxfId="70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22" r:id="rId3" name="Check Box 9">
              <controlPr defaultSize="0" autoFill="0" autoLine="0" autoPict="0">
                <anchor moveWithCells="1" sizeWithCells="1">
                  <from>
                    <xdr:col>7</xdr:col>
                    <xdr:colOff>190500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4" name="Check Box 10">
              <controlPr defaultSize="0" autoFill="0" autoLine="0" autoPict="0">
                <anchor moveWithCells="1" sizeWithCells="1">
                  <from>
                    <xdr:col>7</xdr:col>
                    <xdr:colOff>190500</xdr:colOff>
                    <xdr:row>0</xdr:row>
                    <xdr:rowOff>9525</xdr:rowOff>
                  </from>
                  <to>
                    <xdr:col>11</xdr:col>
                    <xdr:colOff>9525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5" name="Check Box 11">
              <controlPr defaultSize="0" autoFill="0" autoLine="0" autoPict="0">
                <anchor moveWithCells="1" sizeWithCells="1">
                  <from>
                    <xdr:col>11</xdr:col>
                    <xdr:colOff>161925</xdr:colOff>
                    <xdr:row>0</xdr:row>
                    <xdr:rowOff>0</xdr:rowOff>
                  </from>
                  <to>
                    <xdr:col>12</xdr:col>
                    <xdr:colOff>495300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6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'9'!AI8+7</f>
        <v>2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IF('9'!BC87&gt;1,"Check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IF('9'!BC89=2,"ERROR!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IF(D9="","",'9'!AC472)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IF(D10="","",'9'!AC473)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IF(D11="","",'9'!AC474)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IF(D12="","",'9'!AC475)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IF(D13="","",'9'!AC476)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IF(D14="","",'9'!AC477)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IF(D15="","",'9'!AC478)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IF(D16="","",'9'!AC479)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IF(D17="","",'9'!AC480)</f>
        <v/>
      </c>
      <c r="B17" s="220" t="str">
        <f>IF(C17="","","9")</f>
        <v/>
      </c>
      <c r="C17" s="256"/>
      <c r="D17" s="25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IF(D18="","",'9'!AC481)</f>
        <v/>
      </c>
      <c r="B18" s="220" t="str">
        <f>IF(C18="","","10")</f>
        <v/>
      </c>
      <c r="C18" s="258"/>
      <c r="D18" s="259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IF(D19="","",'9'!AC482)</f>
        <v/>
      </c>
      <c r="B19" s="220" t="str">
        <f>IF(C19="","","11")</f>
        <v/>
      </c>
      <c r="C19" s="256"/>
      <c r="D19" s="25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IF(D20="","",'9'!AC483)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IF(D21="","",'9'!AC484)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IF(D22="","",'9'!AC485)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IF(D23="","",'9'!AC486)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IF(D24="","",'9'!AC487)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IF(D25="","",'9'!AC488)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IF(D26="","",'9'!AC489)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IF(D27="","",'9'!AC490)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IF(D28="","",'9'!AC491)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IF(D29="","",'9'!AC492)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IF(D30="","",'9'!AC493)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IF(D31="","",'9'!AC494)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IF(D32="","",'9'!AC495)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IF(D33="","",'9'!AC496)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IF(D34="","",'9'!AC497)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IF(D35="","",'9'!AC498)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IF(D36="","",'9'!AC499)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IF(D37="","",'9'!AC500)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IF(D38="","",'9'!AC501)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IF(D39="","",'9'!AC502)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IF(D40="","",'9'!AC503)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IF(D41="","",'9'!AC504)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IF(D42="","",'9'!AC505)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IF(D43="","",'9'!AC506)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IF(D44="","",'9'!AC507)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IF(D45="","",'9'!AC508)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IF(D46="","",'9'!AC509)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IF(D47="","",'9'!AC510)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IF(D48="","",'9'!AC511)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IF(D49="","",'9'!AC512)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IF(D50="","",'9'!AC513)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IF(D51="","",'9'!AC514)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IF(D52="","",'9'!AC515)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IF(D53="","",'9'!AC516)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IF(D54="","",'9'!AC517)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IF(D55="","",'9'!AC518)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IF(D56="","",'9'!AC519)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IF(D57="","",'9'!AC520)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IF(D58="","",'9'!AC521)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69" priority="1" stopIfTrue="1">
      <formula>IF($G1="",FALSE,TRUE)</formula>
    </cfRule>
  </conditionalFormatting>
  <conditionalFormatting sqref="M9:M58">
    <cfRule type="expression" dxfId="68" priority="2" stopIfTrue="1">
      <formula>IF($L1="",FALSE,TRUE)</formula>
    </cfRule>
  </conditionalFormatting>
  <conditionalFormatting sqref="R9:R58">
    <cfRule type="expression" dxfId="67" priority="3" stopIfTrue="1">
      <formula>IF($Q1="",FALSE,TRUE)</formula>
    </cfRule>
  </conditionalFormatting>
  <conditionalFormatting sqref="W9:W58">
    <cfRule type="expression" dxfId="66" priority="4" stopIfTrue="1">
      <formula>IF($V1="",FALSE,TRUE)</formula>
    </cfRule>
  </conditionalFormatting>
  <conditionalFormatting sqref="AB9:AB58">
    <cfRule type="expression" dxfId="65" priority="5" stopIfTrue="1">
      <formula>IF($AA1="",FALSE,TRUE)</formula>
    </cfRule>
  </conditionalFormatting>
  <conditionalFormatting sqref="J9:J58 Y9:Y58">
    <cfRule type="cellIs" dxfId="64" priority="6" stopIfTrue="1" operator="equal">
      <formula>"END TIME cannot equal START TIME"</formula>
    </cfRule>
  </conditionalFormatting>
  <conditionalFormatting sqref="L3:M4">
    <cfRule type="cellIs" dxfId="63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6" r:id="rId3" name="Check Box 9">
              <controlPr defaultSize="0" autoFill="0" autoLine="0" autoPict="0">
                <anchor moveWithCells="1" sizeWithCells="1">
                  <from>
                    <xdr:col>7</xdr:col>
                    <xdr:colOff>209550</xdr:colOff>
                    <xdr:row>2</xdr:row>
                    <xdr:rowOff>0</xdr:rowOff>
                  </from>
                  <to>
                    <xdr:col>10</xdr:col>
                    <xdr:colOff>57150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4" name="Check Box 10">
              <controlPr defaultSize="0" autoFill="0" autoLine="0" autoPict="0">
                <anchor moveWithCells="1" sizeWithCells="1">
                  <from>
                    <xdr:col>7</xdr:col>
                    <xdr:colOff>209550</xdr:colOff>
                    <xdr:row>0</xdr:row>
                    <xdr:rowOff>0</xdr:rowOff>
                  </from>
                  <to>
                    <xdr:col>11</xdr:col>
                    <xdr:colOff>28575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5" name="Check Box 11">
              <controlPr defaultSize="0" autoFill="0" autoLine="0" autoPict="0">
                <anchor moveWithCells="1" sizeWithCells="1">
                  <from>
                    <xdr:col>11</xdr:col>
                    <xdr:colOff>180975</xdr:colOff>
                    <xdr:row>0</xdr:row>
                    <xdr:rowOff>0</xdr:rowOff>
                  </from>
                  <to>
                    <xdr:col>12</xdr:col>
                    <xdr:colOff>514350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20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'9'!AI8+8</f>
        <v>3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IF('9'!BC96&gt;1,"Check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IF('9'!BC98=2,"ERROR!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IF(D9="","",'9'!AC522)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IF(D10="","",'9'!AC523)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IF(D11="","",'9'!AC524)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IF(D12="","",'9'!AC525)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IF(D13="","",'9'!AC526)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IF(D14="","",'9'!AC527)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IF(D15="","",'9'!AC528)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IF(D16="","",'9'!AC529)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IF(D17="","",'9'!AC530)</f>
        <v/>
      </c>
      <c r="B17" s="220" t="str">
        <f>IF(C17="","","9")</f>
        <v/>
      </c>
      <c r="C17" s="246"/>
      <c r="D17" s="24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IF(D18="","",'9'!AC531)</f>
        <v/>
      </c>
      <c r="B18" s="220" t="str">
        <f>IF(C18="","","10")</f>
        <v/>
      </c>
      <c r="C18" s="237"/>
      <c r="D18" s="238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IF(D19="","",'9'!AC532)</f>
        <v/>
      </c>
      <c r="B19" s="220" t="str">
        <f>IF(C19="","","11")</f>
        <v/>
      </c>
      <c r="C19" s="246"/>
      <c r="D19" s="24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IF(D20="","",'9'!AC533)</f>
        <v/>
      </c>
      <c r="B20" s="220" t="str">
        <f>IF(C20="","","12")</f>
        <v/>
      </c>
      <c r="C20" s="237"/>
      <c r="D20" s="238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IF(D21="","",'9'!AC534)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IF(D22="","",'9'!AC535)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IF(D23="","",'9'!AC536)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IF(D24="","",'9'!AC537)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IF(D25="","",'9'!AC538)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IF(D26="","",'9'!AC539)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IF(D27="","",'9'!AC540)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IF(D28="","",'9'!AC541)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IF(D29="","",'9'!AC542)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IF(D30="","",'9'!AC543)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IF(D31="","",'9'!AC544)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IF(D32="","",'9'!AC545)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IF(D33="","",'9'!AC546)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IF(D34="","",'9'!AC547)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IF(D35="","",'9'!AC548)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IF(D36="","",'9'!AC549)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IF(D37="","",'9'!AC550)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IF(D38="","",'9'!AC551)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IF(D39="","",'9'!AC552)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IF(D40="","",'9'!AC553)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IF(D41="","",'9'!AC554)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IF(D42="","",'9'!AC555)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IF(D43="","",'9'!AC556)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IF(D44="","",'9'!AC557)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IF(D45="","",'9'!AC558)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IF(D46="","",'9'!AC559)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IF(D47="","",'9'!AC560)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IF(D48="","",'9'!AC561)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IF(D49="","",'9'!AC562)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IF(D50="","",'9'!AC563)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IF(D51="","",'9'!AC564)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IF(D52="","",'9'!AC565)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IF(D53="","",'9'!AC566)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IF(D54="","",'9'!AC567)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IF(D55="","",'9'!AC568)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IF(D56="","",'9'!AC569)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IF(D57="","",'9'!AC570)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IF(D58="","",'9'!AC571)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62" priority="1" stopIfTrue="1">
      <formula>IF($G1="",FALSE,TRUE)</formula>
    </cfRule>
  </conditionalFormatting>
  <conditionalFormatting sqref="M9:M58">
    <cfRule type="expression" dxfId="61" priority="2" stopIfTrue="1">
      <formula>IF($L1="",FALSE,TRUE)</formula>
    </cfRule>
  </conditionalFormatting>
  <conditionalFormatting sqref="R9:R58">
    <cfRule type="expression" dxfId="60" priority="3" stopIfTrue="1">
      <formula>IF($Q1="",FALSE,TRUE)</formula>
    </cfRule>
  </conditionalFormatting>
  <conditionalFormatting sqref="W9:W58">
    <cfRule type="expression" dxfId="59" priority="4" stopIfTrue="1">
      <formula>IF($V1="",FALSE,TRUE)</formula>
    </cfRule>
  </conditionalFormatting>
  <conditionalFormatting sqref="AB9:AB58">
    <cfRule type="expression" dxfId="58" priority="5" stopIfTrue="1">
      <formula>IF($AA1="",FALSE,TRUE)</formula>
    </cfRule>
  </conditionalFormatting>
  <conditionalFormatting sqref="J9:J58 Y9:Y58">
    <cfRule type="cellIs" dxfId="57" priority="6" stopIfTrue="1" operator="equal">
      <formula>"END TIME cannot equal START TIME"</formula>
    </cfRule>
  </conditionalFormatting>
  <conditionalFormatting sqref="L3:M4">
    <cfRule type="cellIs" dxfId="56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70" r:id="rId3" name="Check Box 9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4" name="Check Box 10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5" name="Check Box 11">
              <controlPr defaultSize="0" autoFill="0" autoLine="0" autoPict="0">
                <anchor moveWithCells="1" sizeWithCells="1">
                  <from>
                    <xdr:col>11</xdr:col>
                    <xdr:colOff>161925</xdr:colOff>
                    <xdr:row>0</xdr:row>
                    <xdr:rowOff>0</xdr:rowOff>
                  </from>
                  <to>
                    <xdr:col>12</xdr:col>
                    <xdr:colOff>495300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5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'9'!AI8+9</f>
        <v>4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IF('9'!BC105&gt;1,"Check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IF('9'!BC107=2,"ERROR!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IF(D9="","",'9'!AC572)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IF(D10="","",'9'!AC573)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IF(D11="","",'9'!AC574)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IF(D12="","",'9'!AC575)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IF(D13="","",'9'!AC576)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IF(D14="","",'9'!AC577)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IF(D15="","",'9'!AC578)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IF(D16="","",'9'!AC579)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IF(D17="","",'9'!AC580)</f>
        <v/>
      </c>
      <c r="B17" s="220" t="str">
        <f>IF(C17="","","9")</f>
        <v/>
      </c>
      <c r="C17" s="256"/>
      <c r="D17" s="25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IF(D18="","",'9'!AC581)</f>
        <v/>
      </c>
      <c r="B18" s="220" t="str">
        <f>IF(C18="","","10")</f>
        <v/>
      </c>
      <c r="C18" s="258"/>
      <c r="D18" s="259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IF(D19="","",'9'!AC582)</f>
        <v/>
      </c>
      <c r="B19" s="220" t="str">
        <f>IF(C19="","","11")</f>
        <v/>
      </c>
      <c r="C19" s="256"/>
      <c r="D19" s="25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IF(D20="","",'9'!AC583)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IF(D21="","",'9'!AC584)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IF(D22="","",'9'!AC585)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IF(D23="","",'9'!AC586)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IF(D24="","",'9'!AC587)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IF(D25="","",'9'!AC588)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IF(D26="","",'9'!AC589)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IF(D27="","",'9'!AC590)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IF(D28="","",'9'!AC591)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IF(D29="","",'9'!AC592)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IF(D30="","",'9'!AC593)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IF(D31="","",'9'!AC594)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IF(D32="","",'9'!AC595)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IF(D33="","",'9'!AC596)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IF(D34="","",'9'!AC597)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IF(D35="","",'9'!AC598)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IF(D36="","",'9'!AC599)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IF(D37="","",'9'!AC600)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IF(D38="","",'9'!AC601)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IF(D39="","",'9'!AC602)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IF(D40="","",'9'!AC603)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IF(D41="","",'9'!AC604)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IF(D42="","",'9'!AC605)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IF(D43="","",'9'!AC606)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IF(D44="","",'9'!AC607)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IF(D45="","",'9'!AC608)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IF(D46="","",'9'!AC609)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IF(D47="","",'9'!AC610)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IF(D48="","",'9'!AC611)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IF(D49="","",'9'!AC612)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IF(D50="","",'9'!AC613)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IF(D51="","",'9'!AC614)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IF(D52="","",'9'!AC615)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IF(D53="","",'9'!AC616)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IF(D54="","",'9'!AC617)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IF(D55="","",'9'!AC618)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IF(D56="","",'9'!AC619)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IF(D57="","",'9'!AC620)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IF(D58="","",'9'!AC621)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55" priority="1" stopIfTrue="1">
      <formula>IF($G1="",FALSE,TRUE)</formula>
    </cfRule>
  </conditionalFormatting>
  <conditionalFormatting sqref="M9:M58">
    <cfRule type="expression" dxfId="54" priority="2" stopIfTrue="1">
      <formula>IF($L1="",FALSE,TRUE)</formula>
    </cfRule>
  </conditionalFormatting>
  <conditionalFormatting sqref="R9:R58">
    <cfRule type="expression" dxfId="53" priority="3" stopIfTrue="1">
      <formula>IF($Q1="",FALSE,TRUE)</formula>
    </cfRule>
  </conditionalFormatting>
  <conditionalFormatting sqref="W9:W58">
    <cfRule type="expression" dxfId="52" priority="4" stopIfTrue="1">
      <formula>IF($V1="",FALSE,TRUE)</formula>
    </cfRule>
  </conditionalFormatting>
  <conditionalFormatting sqref="AB9:AB58">
    <cfRule type="expression" dxfId="51" priority="5" stopIfTrue="1">
      <formula>IF($AA1="",FALSE,TRUE)</formula>
    </cfRule>
  </conditionalFormatting>
  <conditionalFormatting sqref="J9:J58 Y9:Y58">
    <cfRule type="cellIs" dxfId="50" priority="6" stopIfTrue="1" operator="equal">
      <formula>"END TIME cannot equal START TIME"</formula>
    </cfRule>
  </conditionalFormatting>
  <conditionalFormatting sqref="L3:M4">
    <cfRule type="cellIs" dxfId="49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94" r:id="rId3" name="Check Box 9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4" name="Check Box 10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5" name="Check Box 11">
              <controlPr defaultSize="0" autoFill="0" autoLine="0" autoPict="0">
                <anchor moveWithCells="1" sizeWithCells="1">
                  <from>
                    <xdr:col>11</xdr:col>
                    <xdr:colOff>161925</xdr:colOff>
                    <xdr:row>0</xdr:row>
                    <xdr:rowOff>0</xdr:rowOff>
                  </from>
                  <to>
                    <xdr:col>12</xdr:col>
                    <xdr:colOff>495300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topLeftCell="B1" workbookViewId="0">
      <pane ySplit="8" topLeftCell="A9" activePane="bottomLeft" state="frozen"/>
      <selection pane="bottomLeft" activeCell="AA9" sqref="AA9:AA15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'9'!AI8+10</f>
        <v>5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IF('9'!BC114&gt;1,"Check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IF('9'!BC116=2,"ERROR!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IF(D9="","",'9'!AC622)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IF(D10="","",'9'!AC623)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IF(D11="","",'9'!AC624)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IF(D12="","",'9'!AC625)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IF(D13="","",'9'!AC626)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IF(D14="","",'9'!AC627)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IF(D15="","",'9'!AC628)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IF(D16="","",'9'!AC629)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IF(D17="","",'9'!AC630)</f>
        <v/>
      </c>
      <c r="B17" s="220" t="str">
        <f>IF(C17="","","9")</f>
        <v/>
      </c>
      <c r="C17" s="256"/>
      <c r="D17" s="25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IF(D18="","",'9'!AC631)</f>
        <v/>
      </c>
      <c r="B18" s="220" t="str">
        <f>IF(C18="","","10")</f>
        <v/>
      </c>
      <c r="C18" s="258"/>
      <c r="D18" s="259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IF(D19="","",'9'!AC632)</f>
        <v/>
      </c>
      <c r="B19" s="220" t="str">
        <f>IF(C19="","","11")</f>
        <v/>
      </c>
      <c r="C19" s="256"/>
      <c r="D19" s="25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IF(D20="","",'9'!AC633)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IF(D21="","",'9'!AC634)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IF(D22="","",'9'!AC635)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IF(D23="","",'9'!AC636)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IF(D24="","",'9'!AC637)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IF(D25="","",'9'!AC638)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IF(D26="","",'9'!AC639)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IF(D27="","",'9'!AC640)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IF(D28="","",'9'!AC641)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IF(D29="","",'9'!AC642)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IF(D30="","",'9'!AC643)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IF(D31="","",'9'!AC644)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IF(D32="","",'9'!AC645)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IF(D33="","",'9'!AC646)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IF(D34="","",'9'!AC647)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IF(D35="","",'9'!AC648)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IF(D36="","",'9'!AC649)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IF(D37="","",'9'!AC650)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IF(D38="","",'9'!AC651)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IF(D39="","",'9'!AC652)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IF(D40="","",'9'!AC653)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IF(D41="","",'9'!AC654)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IF(D42="","",'9'!AC655)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IF(D43="","",'9'!AC656)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IF(D44="","",'9'!AC657)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IF(D45="","",'9'!AC658)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IF(D46="","",'9'!AC659)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IF(D47="","",'9'!AC660)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IF(D48="","",'9'!AC661)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IF(D49="","",'9'!AC662)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IF(D50="","",'9'!AC663)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IF(D51="","",'9'!AC664)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IF(D52="","",'9'!AC665)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IF(D53="","",'9'!AC666)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IF(D54="","",'9'!AC667)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IF(D55="","",'9'!AC668)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IF(D56="","",'9'!AC669)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IF(D57="","",'9'!AC670)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IF(D58="","",'9'!AC671)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48" priority="1" stopIfTrue="1">
      <formula>IF($G1="",FALSE,TRUE)</formula>
    </cfRule>
  </conditionalFormatting>
  <conditionalFormatting sqref="M9:M58">
    <cfRule type="expression" dxfId="47" priority="2" stopIfTrue="1">
      <formula>IF($L1="",FALSE,TRUE)</formula>
    </cfRule>
  </conditionalFormatting>
  <conditionalFormatting sqref="R9:R58">
    <cfRule type="expression" dxfId="46" priority="3" stopIfTrue="1">
      <formula>IF($Q1="",FALSE,TRUE)</formula>
    </cfRule>
  </conditionalFormatting>
  <conditionalFormatting sqref="W9:W58">
    <cfRule type="expression" dxfId="45" priority="4" stopIfTrue="1">
      <formula>IF($V1="",FALSE,TRUE)</formula>
    </cfRule>
  </conditionalFormatting>
  <conditionalFormatting sqref="AB9:AB58">
    <cfRule type="expression" dxfId="44" priority="5" stopIfTrue="1">
      <formula>IF($AA1="",FALSE,TRUE)</formula>
    </cfRule>
  </conditionalFormatting>
  <conditionalFormatting sqref="J9:J58 Y9:Y58">
    <cfRule type="cellIs" dxfId="43" priority="6" stopIfTrue="1" operator="equal">
      <formula>"END TIME cannot equal START TIME"</formula>
    </cfRule>
  </conditionalFormatting>
  <conditionalFormatting sqref="L3:M4">
    <cfRule type="cellIs" dxfId="42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8" r:id="rId3" name="Check Box 9">
              <controlPr defaultSize="0" autoFill="0" autoLine="0" autoPict="0">
                <anchor moveWithCells="1" sizeWithCells="1">
                  <from>
                    <xdr:col>7</xdr:col>
                    <xdr:colOff>209550</xdr:colOff>
                    <xdr:row>2</xdr:row>
                    <xdr:rowOff>9525</xdr:rowOff>
                  </from>
                  <to>
                    <xdr:col>10</xdr:col>
                    <xdr:colOff>57150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4" name="Check Box 10">
              <controlPr defaultSize="0" autoFill="0" autoLine="0" autoPict="0">
                <anchor moveWithCells="1" sizeWithCells="1">
                  <from>
                    <xdr:col>7</xdr:col>
                    <xdr:colOff>219075</xdr:colOff>
                    <xdr:row>0</xdr:row>
                    <xdr:rowOff>0</xdr:rowOff>
                  </from>
                  <to>
                    <xdr:col>11</xdr:col>
                    <xdr:colOff>38100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5" name="Check Box 11">
              <controlPr defaultSize="0" autoFill="0" autoLine="0" autoPict="0">
                <anchor moveWithCells="1" sizeWithCells="1">
                  <from>
                    <xdr:col>11</xdr:col>
                    <xdr:colOff>161925</xdr:colOff>
                    <xdr:row>0</xdr:row>
                    <xdr:rowOff>0</xdr:rowOff>
                  </from>
                  <to>
                    <xdr:col>12</xdr:col>
                    <xdr:colOff>495300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C47" sqref="C47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'9'!AI8+11</f>
        <v>6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IF('9'!BC123&gt;1,"Check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IF('9'!BC125=2,"ERROR!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IF(D9="","",'9'!AC672)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IF(D10="","",'9'!AC673)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IF(D11="","",'9'!AC674)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IF(D12="","",'9'!AC675)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IF(D13="","",'9'!AC676)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IF(D14="","",'9'!AC677)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IF(D15="","",'9'!AC678)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IF(D16="","",'9'!AC679)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IF(D17="","",'9'!AC680)</f>
        <v/>
      </c>
      <c r="B17" s="220" t="str">
        <f>IF(C17="","","9")</f>
        <v/>
      </c>
      <c r="C17" s="256"/>
      <c r="D17" s="25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IF(D18="","",'9'!AC681)</f>
        <v/>
      </c>
      <c r="B18" s="220" t="str">
        <f>IF(C18="","","10")</f>
        <v/>
      </c>
      <c r="C18" s="258"/>
      <c r="D18" s="259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IF(D19="","",'9'!AC682)</f>
        <v/>
      </c>
      <c r="B19" s="220" t="str">
        <f>IF(C19="","","11")</f>
        <v/>
      </c>
      <c r="C19" s="256"/>
      <c r="D19" s="25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IF(D20="","",'9'!AC683)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IF(D21="","",'9'!AC684)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IF(D22="","",'9'!AC685)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IF(D23="","",'9'!AC686)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IF(D24="","",'9'!AC687)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IF(D25="","",'9'!AC688)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IF(D26="","",'9'!AC689)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IF(D27="","",'9'!AC690)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IF(D28="","",'9'!AC691)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IF(D29="","",'9'!AC692)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IF(D30="","",'9'!AC693)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IF(D31="","",'9'!AC694)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IF(D32="","",'9'!AC695)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IF(D33="","",'9'!AC696)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IF(D34="","",'9'!AC697)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IF(D35="","",'9'!AC698)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IF(D36="","",'9'!AC699)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IF(D37="","",'9'!AC700)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IF(D38="","",'9'!AC701)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IF(D39="","",'9'!AC702)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IF(D40="","",'9'!AC703)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IF(D41="","",'9'!AC704)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IF(D42="","",'9'!AC705)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IF(D43="","",'9'!AC706)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IF(D44="","",'9'!AC707)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IF(D45="","",'9'!AC708)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IF(D46="","",'9'!AC709)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IF(D47="","",'9'!AC710)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IF(D48="","",'9'!AC711)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IF(D49="","",'9'!AC712)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IF(D50="","",'9'!AC713)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IF(D51="","",'9'!AC714)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IF(D52="","",'9'!AC715)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IF(D53="","",'9'!AC716)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IF(D54="","",'9'!AC717)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IF(D55="","",'9'!AC718)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IF(D56="","",'9'!AC719)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IF(D57="","",'9'!AC720)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IF(D58="","",'9'!AC721)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41" priority="1" stopIfTrue="1">
      <formula>IF($G1="",FALSE,TRUE)</formula>
    </cfRule>
  </conditionalFormatting>
  <conditionalFormatting sqref="M9:M58">
    <cfRule type="expression" dxfId="40" priority="2" stopIfTrue="1">
      <formula>IF($L1="",FALSE,TRUE)</formula>
    </cfRule>
  </conditionalFormatting>
  <conditionalFormatting sqref="R9:R58">
    <cfRule type="expression" dxfId="39" priority="3" stopIfTrue="1">
      <formula>IF($Q1="",FALSE,TRUE)</formula>
    </cfRule>
  </conditionalFormatting>
  <conditionalFormatting sqref="W9:W58">
    <cfRule type="expression" dxfId="38" priority="4" stopIfTrue="1">
      <formula>IF($V1="",FALSE,TRUE)</formula>
    </cfRule>
  </conditionalFormatting>
  <conditionalFormatting sqref="AB9:AB58">
    <cfRule type="expression" dxfId="37" priority="5" stopIfTrue="1">
      <formula>IF($AA1="",FALSE,TRUE)</formula>
    </cfRule>
  </conditionalFormatting>
  <conditionalFormatting sqref="J9:J58 Y9:Y58">
    <cfRule type="cellIs" dxfId="36" priority="6" stopIfTrue="1" operator="equal">
      <formula>"END TIME cannot equal START TIME"</formula>
    </cfRule>
  </conditionalFormatting>
  <conditionalFormatting sqref="L3:M4">
    <cfRule type="cellIs" dxfId="35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42" r:id="rId3" name="Check Box 9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3" r:id="rId4" name="Check Box 10">
              <controlPr defaultSize="0" autoFill="0" autoLine="0" autoPict="0">
                <anchor moveWithCells="1" sizeWithCells="1">
                  <from>
                    <xdr:col>7</xdr:col>
                    <xdr:colOff>209550</xdr:colOff>
                    <xdr:row>0</xdr:row>
                    <xdr:rowOff>0</xdr:rowOff>
                  </from>
                  <to>
                    <xdr:col>11</xdr:col>
                    <xdr:colOff>28575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4" r:id="rId5" name="Check Box 11">
              <controlPr defaultSize="0" autoFill="0" autoLine="0" autoPict="0">
                <anchor moveWithCells="1" sizeWithCells="1">
                  <from>
                    <xdr:col>11</xdr:col>
                    <xdr:colOff>171450</xdr:colOff>
                    <xdr:row>0</xdr:row>
                    <xdr:rowOff>0</xdr:rowOff>
                  </from>
                  <to>
                    <xdr:col>12</xdr:col>
                    <xdr:colOff>504825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C47" sqref="C47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'9'!AI8+14</f>
        <v>9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IF('9'!BC132&gt;1,"Check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IF('9'!BC44=2,"ERROR!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IF(D9="","",'9'!AC722)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IF(D10="","",'9'!AC723)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IF(D11="","",'9'!AC724)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IF(D12="","",'9'!AC725)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IF(D13="","",'9'!AC726)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IF(D14="","",'9'!AC727)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IF(D15="","",'9'!AC728)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IF(D16="","",'9'!AC729)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IF(D17="","",'9'!AC730)</f>
        <v/>
      </c>
      <c r="B17" s="220" t="str">
        <f>IF(C17="","","9")</f>
        <v/>
      </c>
      <c r="C17" s="246"/>
      <c r="D17" s="24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IF(D18="","",'9'!AC731)</f>
        <v/>
      </c>
      <c r="B18" s="220" t="str">
        <f>IF(C18="","","10")</f>
        <v/>
      </c>
      <c r="C18" s="237"/>
      <c r="D18" s="238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IF(D19="","",'9'!AC732)</f>
        <v/>
      </c>
      <c r="B19" s="220" t="str">
        <f>IF(C19="","","11")</f>
        <v/>
      </c>
      <c r="C19" s="246"/>
      <c r="D19" s="24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IF(D20="","",'9'!AC733)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IF(D21="","",'9'!AC734)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IF(D22="","",'9'!AC735)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IF(D23="","",'9'!AC736)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IF(D24="","",'9'!AC737)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IF(D25="","",'9'!AC738)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IF(D26="","",'9'!AC739)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IF(D27="","",'9'!AC740)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IF(D28="","",'9'!AC741)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IF(D29="","",'9'!AC742)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IF(D30="","",'9'!AC743)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IF(D31="","",'9'!AC744)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IF(D32="","",'9'!AC745)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IF(D33="","",'9'!AC746)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IF(D34="","",'9'!AC747)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IF(D35="","",'9'!AC748)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IF(D36="","",'9'!AC749)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IF(D37="","",'9'!AC750)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IF(D38="","",'9'!AC751)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IF(D39="","",'9'!AC752)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IF(D40="","",'9'!AC753)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IF(D41="","",'9'!AC754)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IF(D42="","",'9'!AC755)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IF(D43="","",'9'!AC756)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IF(D44="","",'9'!AC757)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IF(D45="","",'9'!AC758)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IF(D46="","",'9'!AC759)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IF(D47="","",'9'!AC760)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IF(D48="","",'9'!AC761)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IF(D49="","",'9'!AC762)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IF(D50="","",'9'!AC763)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IF(D51="","",'9'!AC764)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IF(D52="","",'9'!AC765)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IF(D53="","",'9'!AC766)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IF(D54="","",'9'!AC767)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IF(D55="","",'9'!AC768)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IF(D56="","",'9'!AC769)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IF(D57="","",'9'!AC770)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IF(D58="","",'9'!AC771)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34" priority="1" stopIfTrue="1">
      <formula>IF($G1="",FALSE,TRUE)</formula>
    </cfRule>
  </conditionalFormatting>
  <conditionalFormatting sqref="M9:M58">
    <cfRule type="expression" dxfId="33" priority="2" stopIfTrue="1">
      <formula>IF($L1="",FALSE,TRUE)</formula>
    </cfRule>
  </conditionalFormatting>
  <conditionalFormatting sqref="R9:R58">
    <cfRule type="expression" dxfId="32" priority="3" stopIfTrue="1">
      <formula>IF($Q1="",FALSE,TRUE)</formula>
    </cfRule>
  </conditionalFormatting>
  <conditionalFormatting sqref="W9:W58">
    <cfRule type="expression" dxfId="31" priority="4" stopIfTrue="1">
      <formula>IF($V1="",FALSE,TRUE)</formula>
    </cfRule>
  </conditionalFormatting>
  <conditionalFormatting sqref="AB9:AB58">
    <cfRule type="expression" dxfId="30" priority="5" stopIfTrue="1">
      <formula>IF($AA1="",FALSE,TRUE)</formula>
    </cfRule>
  </conditionalFormatting>
  <conditionalFormatting sqref="J9:J58 Y9:Y58">
    <cfRule type="cellIs" dxfId="29" priority="6" stopIfTrue="1" operator="equal">
      <formula>"END TIME cannot equal START TIME"</formula>
    </cfRule>
  </conditionalFormatting>
  <conditionalFormatting sqref="L3:M4">
    <cfRule type="cellIs" dxfId="28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6" r:id="rId3" name="Check Box 9">
              <controlPr defaultSize="0" autoFill="0" autoLine="0" autoPict="0">
                <anchor moveWithCells="1" sizeWithCells="1">
                  <from>
                    <xdr:col>7</xdr:col>
                    <xdr:colOff>209550</xdr:colOff>
                    <xdr:row>2</xdr:row>
                    <xdr:rowOff>9525</xdr:rowOff>
                  </from>
                  <to>
                    <xdr:col>10</xdr:col>
                    <xdr:colOff>57150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4" name="Check Box 10">
              <controlPr defaultSize="0" autoFill="0" autoLine="0" autoPict="0">
                <anchor moveWithCells="1" sizeWithCells="1">
                  <from>
                    <xdr:col>7</xdr:col>
                    <xdr:colOff>209550</xdr:colOff>
                    <xdr:row>0</xdr:row>
                    <xdr:rowOff>0</xdr:rowOff>
                  </from>
                  <to>
                    <xdr:col>11</xdr:col>
                    <xdr:colOff>28575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5" name="Check Box 11">
              <controlPr defaultSize="0" autoFill="0" autoLine="0" autoPict="0">
                <anchor moveWithCells="1" sizeWithCells="1">
                  <from>
                    <xdr:col>11</xdr:col>
                    <xdr:colOff>171450</xdr:colOff>
                    <xdr:row>0</xdr:row>
                    <xdr:rowOff>0</xdr:rowOff>
                  </from>
                  <to>
                    <xdr:col>12</xdr:col>
                    <xdr:colOff>504825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1038"/>
  <sheetViews>
    <sheetView topLeftCell="AN166" workbookViewId="0">
      <selection activeCell="AZ175" sqref="AZ175"/>
    </sheetView>
  </sheetViews>
  <sheetFormatPr defaultColWidth="9.140625" defaultRowHeight="14.25" x14ac:dyDescent="0.2"/>
  <cols>
    <col min="1" max="1" width="8" style="282" customWidth="1"/>
    <col min="2" max="2" width="4.5703125" style="282" customWidth="1"/>
    <col min="3" max="3" width="3.5703125" style="281" customWidth="1"/>
    <col min="4" max="4" width="11.5703125" style="282" customWidth="1"/>
    <col min="5" max="5" width="4.5703125" style="282" customWidth="1"/>
    <col min="6" max="8" width="3.85546875" style="282" customWidth="1"/>
    <col min="9" max="10" width="4.42578125" style="282" customWidth="1"/>
    <col min="11" max="13" width="4.28515625" style="282" customWidth="1"/>
    <col min="14" max="14" width="3.85546875" style="282" customWidth="1"/>
    <col min="15" max="15" width="4.85546875" style="282" customWidth="1"/>
    <col min="16" max="19" width="3.85546875" style="282" customWidth="1"/>
    <col min="20" max="20" width="3.85546875" style="283" customWidth="1"/>
    <col min="21" max="42" width="3.85546875" style="282" customWidth="1"/>
    <col min="43" max="43" width="15.28515625" style="282" customWidth="1"/>
    <col min="44" max="44" width="3.85546875" style="282" customWidth="1"/>
    <col min="45" max="45" width="12.7109375" style="282" customWidth="1"/>
    <col min="46" max="52" width="3.85546875" style="282" customWidth="1"/>
    <col min="53" max="53" width="8.5703125" style="282" customWidth="1"/>
    <col min="54" max="58" width="3.85546875" style="282" customWidth="1"/>
    <col min="59" max="60" width="3.42578125" style="282" customWidth="1"/>
    <col min="61" max="62" width="2.85546875" style="282" customWidth="1"/>
    <col min="63" max="63" width="7" style="282" customWidth="1"/>
    <col min="64" max="74" width="2.85546875" style="282" customWidth="1"/>
    <col min="75" max="75" width="8.28515625" style="282" customWidth="1"/>
    <col min="76" max="76" width="2.85546875" style="282" customWidth="1"/>
    <col min="77" max="77" width="5.28515625" style="282" customWidth="1"/>
    <col min="78" max="78" width="6.28515625" style="282" customWidth="1"/>
    <col min="79" max="100" width="2.85546875" style="282" customWidth="1"/>
    <col min="101" max="145" width="8.85546875" style="282" customWidth="1"/>
    <col min="146" max="154" width="2.85546875" style="282" customWidth="1"/>
    <col min="155" max="155" width="4" style="282" customWidth="1"/>
    <col min="156" max="167" width="2.85546875" style="282" customWidth="1"/>
    <col min="168" max="197" width="2.42578125" style="282" customWidth="1"/>
    <col min="198" max="201" width="9.140625" style="282"/>
    <col min="202" max="202" width="3" style="282" customWidth="1"/>
    <col min="203" max="205" width="9.140625" style="282"/>
    <col min="206" max="206" width="3" style="282" customWidth="1"/>
    <col min="207" max="209" width="9.140625" style="282"/>
    <col min="210" max="210" width="3" style="282" customWidth="1"/>
    <col min="211" max="213" width="9.140625" style="282"/>
    <col min="214" max="214" width="3" style="282" customWidth="1"/>
    <col min="215" max="16384" width="9.140625" style="282"/>
  </cols>
  <sheetData>
    <row r="1" spans="4:219" x14ac:dyDescent="0.2">
      <c r="Z1" s="284"/>
      <c r="AB1" s="284"/>
      <c r="HJ1" s="285">
        <v>0.3520833333333333</v>
      </c>
    </row>
    <row r="2" spans="4:219" x14ac:dyDescent="0.2">
      <c r="D2" s="522" t="s">
        <v>42</v>
      </c>
      <c r="E2" s="522"/>
      <c r="Z2" s="286" t="s">
        <v>43</v>
      </c>
      <c r="AB2" s="286" t="s">
        <v>44</v>
      </c>
      <c r="AD2" s="598" t="s">
        <v>45</v>
      </c>
      <c r="AE2" s="598"/>
      <c r="AF2" s="598"/>
      <c r="AG2" s="287"/>
      <c r="AH2" s="288"/>
      <c r="AI2" s="288"/>
      <c r="AJ2" s="288"/>
      <c r="AK2" s="288"/>
      <c r="AL2" s="289" t="s">
        <v>46</v>
      </c>
      <c r="AM2" s="290"/>
      <c r="AN2" s="290"/>
      <c r="AO2" s="290"/>
      <c r="AP2" s="290"/>
      <c r="AQ2" s="290"/>
      <c r="AR2" s="290"/>
      <c r="AS2" s="290"/>
      <c r="AT2" s="290"/>
      <c r="AU2" s="290"/>
      <c r="AV2" s="290"/>
      <c r="AW2" s="290"/>
      <c r="AX2" s="290"/>
      <c r="AY2" s="290"/>
      <c r="AZ2" s="290"/>
      <c r="BA2" s="290"/>
      <c r="BB2" s="290"/>
      <c r="BC2" s="288"/>
      <c r="BD2" s="288"/>
      <c r="BE2" s="288"/>
      <c r="BF2" s="288"/>
      <c r="BG2" s="288"/>
      <c r="BH2" s="291"/>
      <c r="GO2" s="282" t="s">
        <v>28</v>
      </c>
      <c r="GP2" s="282" t="str">
        <f>Criteria!E8</f>
        <v>Reading (gen ed)</v>
      </c>
      <c r="GT2" s="282" t="s">
        <v>28</v>
      </c>
      <c r="GU2" s="282" t="str">
        <f>Criteria!L8</f>
        <v>Transition</v>
      </c>
      <c r="GX2" s="282" t="s">
        <v>28</v>
      </c>
      <c r="GY2" s="282">
        <f>Criteria!S8</f>
        <v>0</v>
      </c>
      <c r="HB2" s="282" t="s">
        <v>28</v>
      </c>
      <c r="HC2" s="282" t="str">
        <f>Criteria!Z8</f>
        <v>Choice given</v>
      </c>
      <c r="HF2" s="282" t="s">
        <v>28</v>
      </c>
      <c r="HG2" s="282" t="str">
        <f>Criteria!AG8</f>
        <v>Stopped</v>
      </c>
    </row>
    <row r="3" spans="4:219" x14ac:dyDescent="0.2">
      <c r="D3" s="292">
        <f>DATA1!Q1</f>
        <v>-5</v>
      </c>
      <c r="E3" s="293" t="b">
        <f>FALSE</f>
        <v>0</v>
      </c>
      <c r="Z3" s="294" t="s">
        <v>33</v>
      </c>
      <c r="AB3" s="286" t="s">
        <v>38</v>
      </c>
      <c r="AD3" s="598"/>
      <c r="AE3" s="598"/>
      <c r="AF3" s="598"/>
      <c r="AG3" s="295"/>
      <c r="AH3" s="296"/>
      <c r="AI3" s="296"/>
      <c r="AJ3" s="296"/>
      <c r="AK3" s="296"/>
      <c r="AL3" s="297"/>
      <c r="AM3" s="281"/>
      <c r="AN3" s="599" t="s">
        <v>47</v>
      </c>
      <c r="AO3" s="599"/>
      <c r="AP3" s="599"/>
      <c r="AQ3" s="599"/>
      <c r="AR3" s="599"/>
      <c r="AS3" s="599"/>
      <c r="AT3" s="599"/>
      <c r="AU3" s="599"/>
      <c r="AV3" s="599"/>
      <c r="AW3" s="599"/>
      <c r="AX3" s="599"/>
      <c r="AY3" s="599"/>
      <c r="AZ3" s="599"/>
      <c r="BA3" s="599"/>
      <c r="BB3" s="599"/>
      <c r="BC3" s="296"/>
      <c r="BD3" s="296"/>
      <c r="BE3" s="296"/>
      <c r="BF3" s="296"/>
      <c r="BG3" s="296"/>
      <c r="BH3" s="298"/>
      <c r="GB3" s="546"/>
      <c r="GC3" s="546"/>
      <c r="GD3" s="546"/>
      <c r="GE3" s="546"/>
      <c r="GF3" s="546"/>
      <c r="GO3" s="282" t="s">
        <v>29</v>
      </c>
      <c r="GP3" s="282" t="str">
        <f>Criteria!E9</f>
        <v>Seat work</v>
      </c>
      <c r="GT3" s="282" t="s">
        <v>29</v>
      </c>
      <c r="GU3" s="282" t="str">
        <f>Criteria!L9</f>
        <v>Denied access</v>
      </c>
      <c r="GX3" s="282" t="s">
        <v>29</v>
      </c>
      <c r="GY3" s="282">
        <f>Criteria!S9</f>
        <v>0</v>
      </c>
      <c r="HB3" s="282" t="s">
        <v>29</v>
      </c>
      <c r="HC3" s="282" t="str">
        <f>Criteria!Z9</f>
        <v>Redirection to task</v>
      </c>
      <c r="HF3" s="282" t="s">
        <v>29</v>
      </c>
      <c r="HG3" s="282" t="str">
        <f>Criteria!AG9</f>
        <v>Continued</v>
      </c>
      <c r="HJ3" s="282">
        <f>HOUR(HJ1)</f>
        <v>8</v>
      </c>
      <c r="HK3" s="282">
        <f>MINUTE(HJ1)</f>
        <v>27</v>
      </c>
    </row>
    <row r="4" spans="4:219" x14ac:dyDescent="0.2">
      <c r="F4" s="299"/>
      <c r="K4" s="299"/>
      <c r="AB4" s="286">
        <v>1</v>
      </c>
      <c r="AD4" s="598"/>
      <c r="AE4" s="598"/>
      <c r="AF4" s="598"/>
      <c r="AG4" s="295"/>
      <c r="AH4" s="296"/>
      <c r="AI4" s="600">
        <f>DateTime!$O$17</f>
        <v>0</v>
      </c>
      <c r="AJ4" s="600"/>
      <c r="AK4" s="600"/>
      <c r="AL4" s="600"/>
      <c r="AM4" s="600"/>
      <c r="AN4" s="600"/>
      <c r="AO4" s="601" t="s">
        <v>48</v>
      </c>
      <c r="AP4" s="601"/>
      <c r="AQ4" s="601"/>
      <c r="AR4" s="601"/>
      <c r="AS4" s="601"/>
      <c r="AT4" s="601"/>
      <c r="AU4" s="601"/>
      <c r="AV4" s="601"/>
      <c r="AW4" s="601"/>
      <c r="AX4" s="601"/>
      <c r="AY4" s="601"/>
      <c r="AZ4" s="602">
        <f>AI8+18</f>
        <v>13</v>
      </c>
      <c r="BA4" s="602"/>
      <c r="BB4" s="602"/>
      <c r="BC4" s="602"/>
      <c r="BD4" s="602"/>
      <c r="BE4" s="602"/>
      <c r="BF4" s="296"/>
      <c r="BG4" s="296"/>
      <c r="BH4" s="298"/>
      <c r="BK4" s="300"/>
      <c r="BL4" s="281"/>
      <c r="GO4" s="282" t="s">
        <v>30</v>
      </c>
      <c r="GP4" s="282" t="str">
        <f>Criteria!E10</f>
        <v>Reading (LS)</v>
      </c>
      <c r="GT4" s="282" t="s">
        <v>30</v>
      </c>
      <c r="GU4" s="282" t="str">
        <f>Criteria!L10</f>
        <v>Instruction/Directive</v>
      </c>
      <c r="GX4" s="282" t="s">
        <v>30</v>
      </c>
      <c r="GY4" s="282">
        <f>Criteria!S10</f>
        <v>0</v>
      </c>
      <c r="HB4" s="282" t="s">
        <v>30</v>
      </c>
      <c r="HC4" s="282" t="str">
        <f>Criteria!Z10</f>
        <v>Kept the demand on</v>
      </c>
      <c r="HF4" s="282" t="s">
        <v>30</v>
      </c>
      <c r="HG4" s="282" t="str">
        <f>Criteria!AG10</f>
        <v>Intensified</v>
      </c>
    </row>
    <row r="5" spans="4:219" x14ac:dyDescent="0.2">
      <c r="AB5" s="286">
        <v>2</v>
      </c>
      <c r="AD5" s="598"/>
      <c r="AE5" s="598"/>
      <c r="AF5" s="598"/>
      <c r="AG5" s="295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8"/>
      <c r="BK5" s="300"/>
      <c r="BL5" s="281"/>
      <c r="BN5" s="281"/>
      <c r="BP5" s="603"/>
      <c r="BQ5" s="603"/>
      <c r="BR5" s="603"/>
      <c r="GO5" s="282" t="s">
        <v>31</v>
      </c>
      <c r="GP5" s="282" t="str">
        <f>Criteria!E11</f>
        <v xml:space="preserve">Math </v>
      </c>
      <c r="GT5" s="282" t="s">
        <v>31</v>
      </c>
      <c r="GU5" s="282" t="str">
        <f>Criteria!L11</f>
        <v>New Task</v>
      </c>
      <c r="GX5" s="282" t="s">
        <v>31</v>
      </c>
      <c r="HB5" s="282" t="s">
        <v>31</v>
      </c>
      <c r="HC5" s="282" t="str">
        <f>Criteria!Z11</f>
        <v>Personal space given</v>
      </c>
      <c r="HF5" s="282" t="s">
        <v>31</v>
      </c>
    </row>
    <row r="6" spans="4:219" x14ac:dyDescent="0.2">
      <c r="F6" s="299"/>
      <c r="AB6" s="286">
        <v>3</v>
      </c>
      <c r="AD6" s="598"/>
      <c r="AE6" s="598"/>
      <c r="AF6" s="598"/>
      <c r="AG6" s="295"/>
      <c r="AH6" s="296"/>
      <c r="AI6" s="604">
        <f>WEEKDAY(AI4)</f>
        <v>7</v>
      </c>
      <c r="AJ6" s="604"/>
      <c r="AK6" s="605" t="s">
        <v>49</v>
      </c>
      <c r="AL6" s="605"/>
      <c r="AM6" s="605"/>
      <c r="AN6" s="608" t="str">
        <f>TEXT(AI4,"ddd")</f>
        <v>Sat</v>
      </c>
      <c r="AO6" s="608"/>
      <c r="AP6" s="608"/>
      <c r="AQ6" s="608"/>
      <c r="AR6" s="608"/>
      <c r="AS6" s="296"/>
      <c r="AT6" s="609">
        <f>DAY(AI4)</f>
        <v>0</v>
      </c>
      <c r="AU6" s="609"/>
      <c r="AV6" s="301" t="s">
        <v>50</v>
      </c>
      <c r="AW6" s="302"/>
      <c r="AX6" s="302"/>
      <c r="AY6" s="302"/>
      <c r="AZ6" s="303"/>
      <c r="BA6" s="296"/>
      <c r="BB6" s="296"/>
      <c r="BC6" s="296"/>
      <c r="BD6" s="296"/>
      <c r="BE6" s="296"/>
      <c r="BF6" s="296"/>
      <c r="BG6" s="296"/>
      <c r="BH6" s="298"/>
      <c r="BK6" s="300"/>
      <c r="BL6" s="281"/>
      <c r="BN6" s="281"/>
      <c r="BP6" s="603"/>
      <c r="BQ6" s="603"/>
      <c r="BR6" s="603"/>
      <c r="GO6" s="282" t="s">
        <v>32</v>
      </c>
      <c r="GP6" s="282" t="str">
        <f>Criteria!E12</f>
        <v>Special (name)</v>
      </c>
      <c r="GT6" s="282" t="s">
        <v>32</v>
      </c>
      <c r="GU6" s="282" t="str">
        <f>Criteria!L12</f>
        <v>Tchr attn to other</v>
      </c>
      <c r="GX6" s="282" t="s">
        <v>32</v>
      </c>
      <c r="HB6" s="282" t="s">
        <v>32</v>
      </c>
      <c r="HC6" s="282" t="str">
        <f>Criteria!Z12</f>
        <v>Changed activity</v>
      </c>
      <c r="HF6" s="282" t="s">
        <v>32</v>
      </c>
    </row>
    <row r="7" spans="4:219" x14ac:dyDescent="0.2">
      <c r="AB7" s="286">
        <v>4</v>
      </c>
      <c r="AD7" s="598"/>
      <c r="AE7" s="598"/>
      <c r="AF7" s="598"/>
      <c r="AG7" s="295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8"/>
      <c r="BK7" s="300"/>
      <c r="BL7" s="281"/>
      <c r="BN7" s="281"/>
      <c r="BP7" s="603"/>
      <c r="BQ7" s="603"/>
      <c r="BR7" s="603"/>
      <c r="GO7" s="282" t="s">
        <v>33</v>
      </c>
      <c r="GP7" s="282" t="str">
        <f>Criteria!E13</f>
        <v>Social Studies</v>
      </c>
      <c r="GT7" s="282" t="s">
        <v>33</v>
      </c>
      <c r="GU7" s="282" t="str">
        <f>Criteria!L13</f>
        <v>Told NO</v>
      </c>
      <c r="GX7" s="282" t="s">
        <v>33</v>
      </c>
      <c r="HB7" s="282" t="s">
        <v>33</v>
      </c>
      <c r="HC7" s="282" t="str">
        <f>Criteria!Z13</f>
        <v xml:space="preserve">Attention given (peer adult </v>
      </c>
      <c r="HF7" s="282" t="s">
        <v>33</v>
      </c>
    </row>
    <row r="8" spans="4:219" x14ac:dyDescent="0.2">
      <c r="Z8" s="304"/>
      <c r="AB8" s="286">
        <v>5</v>
      </c>
      <c r="AD8" s="598"/>
      <c r="AE8" s="598"/>
      <c r="AF8" s="598"/>
      <c r="AG8" s="295"/>
      <c r="AH8" s="296"/>
      <c r="AI8" s="610">
        <f>AI4-(AI6-2)</f>
        <v>-5</v>
      </c>
      <c r="AJ8" s="610"/>
      <c r="AK8" s="610"/>
      <c r="AL8" s="610"/>
      <c r="AM8" s="610"/>
      <c r="AN8" s="610"/>
      <c r="AO8" s="610"/>
      <c r="AP8" s="610"/>
      <c r="AQ8" s="610"/>
      <c r="AR8" s="610"/>
      <c r="AS8" s="610"/>
      <c r="AT8" s="610"/>
      <c r="AU8" s="610"/>
      <c r="AV8" s="610"/>
      <c r="AW8" s="610"/>
      <c r="AX8" s="305" t="s">
        <v>51</v>
      </c>
      <c r="AY8" s="302"/>
      <c r="AZ8" s="302"/>
      <c r="BA8" s="302"/>
      <c r="BB8" s="302"/>
      <c r="BC8" s="302"/>
      <c r="BD8" s="302"/>
      <c r="BE8" s="302"/>
      <c r="BF8" s="302"/>
      <c r="BG8" s="303"/>
      <c r="BH8" s="298"/>
      <c r="BK8" s="300"/>
      <c r="BL8" s="281"/>
      <c r="BN8" s="281"/>
      <c r="BP8" s="603"/>
      <c r="BQ8" s="603"/>
      <c r="BR8" s="603"/>
      <c r="GO8" s="282" t="s">
        <v>34</v>
      </c>
      <c r="GP8" s="282" t="str">
        <f>Criteria!E14</f>
        <v>Science</v>
      </c>
      <c r="GT8" s="282" t="s">
        <v>34</v>
      </c>
      <c r="GU8" s="282" t="str">
        <f>Criteria!L14</f>
        <v>Choice given</v>
      </c>
      <c r="GX8" s="282" t="s">
        <v>34</v>
      </c>
      <c r="HB8" s="282" t="s">
        <v>34</v>
      </c>
      <c r="HC8" s="282" t="str">
        <f>Criteria!Z14</f>
        <v>Verbal reprimand</v>
      </c>
      <c r="HF8" s="282" t="s">
        <v>34</v>
      </c>
    </row>
    <row r="9" spans="4:219" x14ac:dyDescent="0.2">
      <c r="AB9" s="286">
        <v>6</v>
      </c>
      <c r="AD9" s="598"/>
      <c r="AE9" s="598"/>
      <c r="AF9" s="598"/>
      <c r="AG9" s="295"/>
      <c r="AH9" s="296"/>
      <c r="AI9" s="296"/>
      <c r="AJ9" s="296"/>
      <c r="AK9" s="296"/>
      <c r="AL9" s="296"/>
      <c r="AM9" s="296"/>
      <c r="AN9" s="296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AY9" s="296"/>
      <c r="AZ9" s="296"/>
      <c r="BA9" s="296"/>
      <c r="BB9" s="296"/>
      <c r="BC9" s="296"/>
      <c r="BD9" s="296"/>
      <c r="BE9" s="296"/>
      <c r="BF9" s="296"/>
      <c r="BG9" s="296"/>
      <c r="BH9" s="298"/>
      <c r="BK9" s="300"/>
      <c r="BL9" s="281"/>
      <c r="BN9" s="281"/>
      <c r="BP9" s="603"/>
      <c r="BQ9" s="603"/>
      <c r="BR9" s="603"/>
      <c r="GO9" s="282" t="s">
        <v>35</v>
      </c>
      <c r="GP9" s="282" t="str">
        <f>Criteria!E15</f>
        <v>Spelling</v>
      </c>
      <c r="GT9" s="282" t="s">
        <v>35</v>
      </c>
      <c r="GU9" s="282" t="str">
        <f>Criteria!L15</f>
        <v>Redirection</v>
      </c>
      <c r="GX9" s="282" t="s">
        <v>35</v>
      </c>
      <c r="HB9" s="282" t="s">
        <v>35</v>
      </c>
      <c r="HC9" s="282" t="str">
        <f>Criteria!Z15</f>
        <v>Physical prompt</v>
      </c>
      <c r="HF9" s="282" t="s">
        <v>35</v>
      </c>
    </row>
    <row r="10" spans="4:219" x14ac:dyDescent="0.2">
      <c r="AB10" s="286">
        <v>7</v>
      </c>
      <c r="AD10" s="598"/>
      <c r="AE10" s="598"/>
      <c r="AF10" s="598"/>
      <c r="AG10" s="295"/>
      <c r="AH10" s="296"/>
      <c r="AI10" s="306" t="e">
        <f>MONTH(AI8)</f>
        <v>#NUM!</v>
      </c>
      <c r="AJ10" s="607" t="e">
        <f>LOOKUP(AI10,AI15:AJ26,AK15:AK26)</f>
        <v>#NUM!</v>
      </c>
      <c r="AK10" s="607"/>
      <c r="AL10" s="607"/>
      <c r="AM10" s="607"/>
      <c r="AN10" s="607"/>
      <c r="AO10" s="607"/>
      <c r="AP10" s="307" t="s">
        <v>52</v>
      </c>
      <c r="AQ10" s="302"/>
      <c r="AR10" s="302"/>
      <c r="AS10" s="302"/>
      <c r="AT10" s="302"/>
      <c r="AU10" s="302"/>
      <c r="AV10" s="302"/>
      <c r="AW10" s="303"/>
      <c r="AX10" s="296"/>
      <c r="AY10" s="296"/>
      <c r="AZ10" s="296"/>
      <c r="BA10" s="296"/>
      <c r="BB10" s="296"/>
      <c r="BC10" s="296"/>
      <c r="BD10" s="296"/>
      <c r="BE10" s="296"/>
      <c r="BF10" s="296"/>
      <c r="BG10" s="296"/>
      <c r="BH10" s="298"/>
      <c r="BK10" s="300"/>
      <c r="BL10" s="281"/>
      <c r="BN10" s="281"/>
      <c r="BP10" s="603"/>
      <c r="BQ10" s="603"/>
      <c r="BR10" s="603"/>
      <c r="GO10" s="282" t="s">
        <v>36</v>
      </c>
      <c r="GP10" s="282" t="str">
        <f>Criteria!E16</f>
        <v>Social Skills</v>
      </c>
      <c r="GT10" s="282" t="s">
        <v>36</v>
      </c>
      <c r="GU10" s="282" t="str">
        <f>Criteria!L16</f>
        <v>Routine task</v>
      </c>
      <c r="GX10" s="282" t="s">
        <v>36</v>
      </c>
      <c r="HB10" s="282" t="s">
        <v>36</v>
      </c>
      <c r="HC10" s="282" t="str">
        <f>Criteria!Z16</f>
        <v>removal from area/room</v>
      </c>
      <c r="HF10" s="282" t="s">
        <v>36</v>
      </c>
    </row>
    <row r="11" spans="4:219" x14ac:dyDescent="0.2">
      <c r="AB11" s="286">
        <v>8</v>
      </c>
      <c r="AD11" s="598"/>
      <c r="AE11" s="598"/>
      <c r="AF11" s="598"/>
      <c r="AG11" s="295"/>
      <c r="AH11" s="296"/>
      <c r="AI11" s="306">
        <f>MONTH(AZ4)</f>
        <v>1</v>
      </c>
      <c r="AJ11" s="607" t="str">
        <f>LOOKUP(AI11,AI15:AJ26,AK15:AK26)</f>
        <v>January</v>
      </c>
      <c r="AK11" s="607"/>
      <c r="AL11" s="607"/>
      <c r="AM11" s="607"/>
      <c r="AN11" s="607"/>
      <c r="AO11" s="607"/>
      <c r="AP11" s="307" t="s">
        <v>53</v>
      </c>
      <c r="AQ11" s="302"/>
      <c r="AR11" s="302"/>
      <c r="AS11" s="302"/>
      <c r="AT11" s="302"/>
      <c r="AU11" s="302"/>
      <c r="AV11" s="302"/>
      <c r="AW11" s="303"/>
      <c r="AX11" s="296"/>
      <c r="AY11" s="296"/>
      <c r="AZ11" s="296"/>
      <c r="BA11" s="296"/>
      <c r="BB11" s="296"/>
      <c r="BC11" s="296"/>
      <c r="BD11" s="296"/>
      <c r="BE11" s="296"/>
      <c r="BF11" s="296"/>
      <c r="BG11" s="296"/>
      <c r="BH11" s="298"/>
      <c r="BK11" s="300"/>
      <c r="BL11" s="281"/>
      <c r="BN11" s="281"/>
      <c r="BP11" s="603"/>
      <c r="BQ11" s="603"/>
      <c r="BR11" s="603"/>
      <c r="GO11" s="282" t="s">
        <v>37</v>
      </c>
      <c r="GP11" s="282" t="str">
        <f>Criteria!E17</f>
        <v>Recess/lunch</v>
      </c>
      <c r="GT11" s="282" t="s">
        <v>37</v>
      </c>
      <c r="GU11" s="282" t="str">
        <f>Criteria!L17</f>
        <v>Waiting</v>
      </c>
      <c r="GX11" s="282" t="s">
        <v>37</v>
      </c>
      <c r="HB11" s="282" t="s">
        <v>37</v>
      </c>
      <c r="HC11" s="282" t="str">
        <f>Criteria!Z17</f>
        <v>staff withheld attention</v>
      </c>
      <c r="HF11" s="282" t="s">
        <v>37</v>
      </c>
    </row>
    <row r="12" spans="4:219" x14ac:dyDescent="0.2">
      <c r="AB12" s="286">
        <v>9</v>
      </c>
      <c r="AD12" s="598"/>
      <c r="AE12" s="598"/>
      <c r="AF12" s="598"/>
      <c r="AG12" s="295"/>
      <c r="AH12" s="296"/>
      <c r="AI12" s="308" t="s">
        <v>54</v>
      </c>
      <c r="AJ12" s="296"/>
      <c r="AK12" s="296"/>
      <c r="AL12" s="296"/>
      <c r="AM12" s="296"/>
      <c r="AN12" s="296"/>
      <c r="AO12" s="296"/>
      <c r="AP12" s="296"/>
      <c r="AQ12" s="296"/>
      <c r="AR12" s="296"/>
      <c r="AS12" s="296"/>
      <c r="AT12" s="296"/>
      <c r="AU12" s="296"/>
      <c r="AV12" s="296"/>
      <c r="AW12" s="296"/>
      <c r="AX12" s="296"/>
      <c r="AY12" s="296"/>
      <c r="AZ12" s="296"/>
      <c r="BA12" s="296"/>
      <c r="BB12" s="296"/>
      <c r="BC12" s="296"/>
      <c r="BD12" s="296"/>
      <c r="BE12" s="296"/>
      <c r="BF12" s="296"/>
      <c r="BG12" s="296"/>
      <c r="BH12" s="298"/>
      <c r="BK12" s="300"/>
      <c r="BL12" s="281"/>
      <c r="BN12" s="281"/>
      <c r="BP12" s="603"/>
      <c r="BQ12" s="603"/>
      <c r="BR12" s="603"/>
      <c r="GO12" s="282" t="s">
        <v>38</v>
      </c>
      <c r="GP12" s="282" t="str">
        <f>Criteria!E18</f>
        <v>Writing</v>
      </c>
      <c r="GT12" s="282" t="s">
        <v>38</v>
      </c>
      <c r="GU12" s="282">
        <f>Criteria!L18</f>
        <v>0</v>
      </c>
      <c r="GX12" s="282" t="s">
        <v>38</v>
      </c>
      <c r="HB12" s="282" t="s">
        <v>38</v>
      </c>
      <c r="HC12" s="282" t="str">
        <f>Criteria!Z18</f>
        <v>directed to quiet area</v>
      </c>
      <c r="HF12" s="282" t="s">
        <v>38</v>
      </c>
    </row>
    <row r="13" spans="4:219" x14ac:dyDescent="0.2">
      <c r="AB13" s="286">
        <v>10</v>
      </c>
      <c r="AD13" s="598"/>
      <c r="AE13" s="598"/>
      <c r="AF13" s="598"/>
      <c r="AG13" s="295"/>
      <c r="AH13" s="296"/>
      <c r="AI13" s="296"/>
      <c r="AJ13" s="296"/>
      <c r="AL13" s="296"/>
      <c r="AM13" s="296"/>
      <c r="AN13" s="296"/>
      <c r="AO13" s="296"/>
      <c r="AP13" s="296"/>
      <c r="AQ13" s="296"/>
      <c r="AR13" s="296"/>
      <c r="AS13" s="296"/>
      <c r="AT13" s="296"/>
      <c r="AU13" s="296"/>
      <c r="AV13" s="296"/>
      <c r="AW13" s="296"/>
      <c r="AX13" s="296"/>
      <c r="AY13" s="296"/>
      <c r="AZ13" s="296"/>
      <c r="BA13" s="309" t="e">
        <f>DD96/AY17</f>
        <v>#DIV/0!</v>
      </c>
      <c r="BB13" s="308" t="s">
        <v>55</v>
      </c>
      <c r="BC13" s="296"/>
      <c r="BD13" s="296"/>
      <c r="BE13" s="296"/>
      <c r="BF13" s="296"/>
      <c r="BG13" s="296"/>
      <c r="BH13" s="298"/>
      <c r="BK13" s="300"/>
      <c r="BL13" s="281"/>
      <c r="BN13" s="281"/>
      <c r="BP13" s="603"/>
      <c r="BQ13" s="603"/>
      <c r="BR13" s="603"/>
      <c r="GO13" s="282" t="s">
        <v>39</v>
      </c>
      <c r="GP13" s="282" t="str">
        <f>Criteria!E19</f>
        <v>Centers</v>
      </c>
      <c r="GT13" s="282" t="s">
        <v>39</v>
      </c>
      <c r="GU13" s="282">
        <f>Criteria!L19</f>
        <v>0</v>
      </c>
      <c r="GX13" s="282" t="s">
        <v>39</v>
      </c>
      <c r="HB13" s="282" t="s">
        <v>39</v>
      </c>
      <c r="HC13" s="282">
        <f>Criteria!Z19</f>
        <v>0</v>
      </c>
      <c r="HF13" s="282" t="s">
        <v>39</v>
      </c>
    </row>
    <row r="14" spans="4:219" x14ac:dyDescent="0.2">
      <c r="N14" s="281"/>
      <c r="AB14" s="286">
        <v>11</v>
      </c>
      <c r="AD14" s="598"/>
      <c r="AE14" s="598"/>
      <c r="AF14" s="598"/>
      <c r="AG14" s="295"/>
      <c r="AH14" s="296"/>
      <c r="AI14" s="296"/>
      <c r="AJ14" s="296"/>
      <c r="AK14" s="296"/>
      <c r="AL14" s="296"/>
      <c r="AM14" s="296"/>
      <c r="AN14" s="296"/>
      <c r="AO14" s="296"/>
      <c r="AP14" s="296"/>
      <c r="AQ14" s="296"/>
      <c r="AR14" s="296"/>
      <c r="AS14" s="296"/>
      <c r="AT14" s="296"/>
      <c r="AU14" s="296"/>
      <c r="AV14" s="296"/>
      <c r="AW14" s="296"/>
      <c r="AX14" s="296"/>
      <c r="AY14" s="296"/>
      <c r="AZ14" s="296"/>
      <c r="BA14" s="296"/>
      <c r="BB14" s="296"/>
      <c r="BC14" s="296"/>
      <c r="BD14" s="296"/>
      <c r="BE14" s="296"/>
      <c r="BF14" s="296"/>
      <c r="BG14" s="296"/>
      <c r="BH14" s="298"/>
      <c r="BK14" s="300"/>
      <c r="BL14" s="281"/>
      <c r="BN14" s="281"/>
      <c r="BP14" s="603"/>
      <c r="BQ14" s="603"/>
      <c r="BR14" s="603"/>
      <c r="GO14" s="282" t="s">
        <v>43</v>
      </c>
      <c r="GP14" s="282" t="e">
        <f>Criteria!#REF!</f>
        <v>#REF!</v>
      </c>
      <c r="GT14" s="282" t="s">
        <v>43</v>
      </c>
      <c r="GU14" s="282" t="e">
        <f>Criteria!#REF!</f>
        <v>#REF!</v>
      </c>
      <c r="GX14" s="282" t="s">
        <v>43</v>
      </c>
      <c r="HB14" s="282" t="s">
        <v>43</v>
      </c>
      <c r="HC14" s="282" t="e">
        <f>Criteria!#REF!</f>
        <v>#REF!</v>
      </c>
      <c r="HF14" s="282" t="s">
        <v>43</v>
      </c>
    </row>
    <row r="15" spans="4:219" x14ac:dyDescent="0.2">
      <c r="AB15" s="294">
        <v>12</v>
      </c>
      <c r="AD15" s="598"/>
      <c r="AE15" s="598"/>
      <c r="AF15" s="598"/>
      <c r="AG15" s="295"/>
      <c r="AH15" s="296"/>
      <c r="AI15" s="522">
        <v>1</v>
      </c>
      <c r="AJ15" s="522"/>
      <c r="AK15" s="296" t="s">
        <v>56</v>
      </c>
      <c r="AL15" s="296"/>
      <c r="AM15" s="296"/>
      <c r="AN15" s="296"/>
      <c r="AO15" s="296"/>
      <c r="AP15" s="296"/>
      <c r="AQ15" s="296"/>
      <c r="AR15" s="606" t="s">
        <v>57</v>
      </c>
      <c r="AS15" s="606"/>
      <c r="AT15" s="606"/>
      <c r="AU15" s="606"/>
      <c r="AV15" s="606"/>
      <c r="AW15" s="606"/>
      <c r="AX15" s="606"/>
      <c r="AY15" s="570">
        <f>SUM(AY19:AY23)</f>
        <v>10</v>
      </c>
      <c r="AZ15" s="570"/>
      <c r="BA15" s="296"/>
      <c r="BB15" s="296"/>
      <c r="BC15" s="296"/>
      <c r="BD15" s="296"/>
      <c r="BE15" s="296"/>
      <c r="BF15" s="296"/>
      <c r="BG15" s="296"/>
      <c r="BH15" s="298"/>
      <c r="BK15" s="300"/>
      <c r="BL15" s="281"/>
      <c r="BN15" s="281"/>
      <c r="BP15" s="603"/>
      <c r="BQ15" s="603"/>
      <c r="BR15" s="603"/>
      <c r="GO15" s="282" t="s">
        <v>58</v>
      </c>
      <c r="GP15" s="282" t="e">
        <f>Criteria!#REF!</f>
        <v>#REF!</v>
      </c>
      <c r="GT15" s="282" t="s">
        <v>58</v>
      </c>
      <c r="GU15" s="282" t="e">
        <f>Criteria!#REF!</f>
        <v>#REF!</v>
      </c>
      <c r="GX15" s="282" t="s">
        <v>58</v>
      </c>
      <c r="HB15" s="282" t="s">
        <v>58</v>
      </c>
      <c r="HC15" s="282" t="e">
        <f>Criteria!#REF!</f>
        <v>#REF!</v>
      </c>
      <c r="HF15" s="282" t="s">
        <v>58</v>
      </c>
    </row>
    <row r="16" spans="4:219" x14ac:dyDescent="0.2">
      <c r="AD16" s="598"/>
      <c r="AE16" s="598"/>
      <c r="AF16" s="598"/>
      <c r="AG16" s="295"/>
      <c r="AH16" s="296"/>
      <c r="AI16" s="522">
        <v>2</v>
      </c>
      <c r="AJ16" s="522"/>
      <c r="AK16" s="296" t="s">
        <v>59</v>
      </c>
      <c r="AL16" s="296"/>
      <c r="AM16" s="296"/>
      <c r="AN16" s="296"/>
      <c r="AO16" s="296"/>
      <c r="AP16" s="296"/>
      <c r="AQ16" s="296"/>
      <c r="AR16" s="296"/>
      <c r="AS16" s="296"/>
      <c r="AT16" s="296"/>
      <c r="AU16" s="296"/>
      <c r="AV16" s="296"/>
      <c r="AW16" s="296"/>
      <c r="AX16" s="296"/>
      <c r="AY16" s="296"/>
      <c r="AZ16" s="296"/>
      <c r="BA16" s="296"/>
      <c r="BB16" s="296"/>
      <c r="BC16" s="296"/>
      <c r="BD16" s="296"/>
      <c r="BE16" s="296"/>
      <c r="BF16" s="296"/>
      <c r="BG16" s="296"/>
      <c r="BH16" s="298"/>
      <c r="BK16" s="300"/>
      <c r="BL16" s="281"/>
      <c r="BN16" s="281"/>
      <c r="BP16" s="603"/>
      <c r="BQ16" s="603"/>
      <c r="BR16" s="603"/>
      <c r="GO16" s="282" t="s">
        <v>60</v>
      </c>
      <c r="GP16" s="282" t="e">
        <f>Criteria!#REF!</f>
        <v>#REF!</v>
      </c>
      <c r="GT16" s="282" t="s">
        <v>60</v>
      </c>
      <c r="GU16" s="282" t="e">
        <f>Criteria!#REF!</f>
        <v>#REF!</v>
      </c>
      <c r="GX16" s="282" t="s">
        <v>60</v>
      </c>
      <c r="HB16" s="282" t="s">
        <v>60</v>
      </c>
      <c r="HC16" s="282" t="e">
        <f>Criteria!#REF!</f>
        <v>#REF!</v>
      </c>
      <c r="HF16" s="282" t="s">
        <v>60</v>
      </c>
    </row>
    <row r="17" spans="30:214" x14ac:dyDescent="0.2">
      <c r="AD17" s="598"/>
      <c r="AE17" s="598"/>
      <c r="AF17" s="598"/>
      <c r="AG17" s="295"/>
      <c r="AH17" s="296"/>
      <c r="AI17" s="522">
        <v>3</v>
      </c>
      <c r="AJ17" s="522"/>
      <c r="AK17" s="296" t="s">
        <v>61</v>
      </c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310" t="s">
        <v>62</v>
      </c>
      <c r="AY17" s="611">
        <f>AR45+AR54+AR63+AR72+AR81+AR90+AR99+AR108+AR117+AR126+AR135+AR144+AR153+AR162+AR171</f>
        <v>0</v>
      </c>
      <c r="AZ17" s="612"/>
      <c r="BA17" s="311"/>
      <c r="BB17" s="296">
        <f>HOUR(AY17)</f>
        <v>0</v>
      </c>
      <c r="BC17" s="296">
        <f>MINUTE(AY17)</f>
        <v>0</v>
      </c>
      <c r="BD17" s="296"/>
      <c r="BE17" s="296"/>
      <c r="BF17" s="296"/>
      <c r="BG17" s="296"/>
      <c r="BH17" s="298"/>
      <c r="BK17" s="300"/>
      <c r="BL17" s="281"/>
      <c r="BN17" s="281"/>
      <c r="BP17" s="603"/>
      <c r="BQ17" s="603"/>
      <c r="BR17" s="603"/>
      <c r="GO17" s="282" t="s">
        <v>63</v>
      </c>
      <c r="GP17" s="282" t="e">
        <f>Criteria!#REF!</f>
        <v>#REF!</v>
      </c>
      <c r="GT17" s="282" t="s">
        <v>63</v>
      </c>
      <c r="GU17" s="282" t="e">
        <f>Criteria!#REF!</f>
        <v>#REF!</v>
      </c>
      <c r="GX17" s="282" t="s">
        <v>63</v>
      </c>
      <c r="HB17" s="282" t="s">
        <v>63</v>
      </c>
      <c r="HC17" s="282" t="e">
        <f>Criteria!#REF!</f>
        <v>#REF!</v>
      </c>
      <c r="HF17" s="282" t="s">
        <v>63</v>
      </c>
    </row>
    <row r="18" spans="30:214" x14ac:dyDescent="0.2">
      <c r="AD18" s="598"/>
      <c r="AE18" s="598"/>
      <c r="AF18" s="598"/>
      <c r="AG18" s="295"/>
      <c r="AH18" s="296"/>
      <c r="AI18" s="522">
        <v>4</v>
      </c>
      <c r="AJ18" s="522"/>
      <c r="AK18" s="296" t="s">
        <v>64</v>
      </c>
      <c r="AL18" s="296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6"/>
      <c r="AX18" s="296"/>
      <c r="AY18" s="296"/>
      <c r="AZ18" s="296"/>
      <c r="BA18" s="296"/>
      <c r="BB18" s="296"/>
      <c r="BC18" s="296"/>
      <c r="BD18" s="296"/>
      <c r="BE18" s="296"/>
      <c r="BF18" s="296"/>
      <c r="BG18" s="296"/>
      <c r="BH18" s="298"/>
      <c r="BK18" s="300"/>
      <c r="BL18" s="281"/>
      <c r="BN18" s="281"/>
      <c r="BP18" s="603"/>
      <c r="BQ18" s="603"/>
      <c r="BR18" s="603"/>
      <c r="GO18" s="282" t="s">
        <v>65</v>
      </c>
      <c r="GP18" s="282" t="e">
        <f>Criteria!#REF!</f>
        <v>#REF!</v>
      </c>
      <c r="GT18" s="282" t="s">
        <v>65</v>
      </c>
      <c r="GU18" s="282" t="e">
        <f>Criteria!#REF!</f>
        <v>#REF!</v>
      </c>
      <c r="GX18" s="282" t="s">
        <v>65</v>
      </c>
      <c r="HB18" s="282" t="s">
        <v>65</v>
      </c>
      <c r="HC18" s="282" t="e">
        <f>Criteria!#REF!</f>
        <v>#REF!</v>
      </c>
      <c r="HF18" s="282" t="s">
        <v>65</v>
      </c>
    </row>
    <row r="19" spans="30:214" x14ac:dyDescent="0.2">
      <c r="AD19" s="598"/>
      <c r="AE19" s="598"/>
      <c r="AF19" s="598"/>
      <c r="AG19" s="295"/>
      <c r="AH19" s="296"/>
      <c r="AI19" s="522">
        <v>5</v>
      </c>
      <c r="AJ19" s="522"/>
      <c r="AK19" s="296" t="s">
        <v>66</v>
      </c>
      <c r="AL19" s="296"/>
      <c r="AM19" s="296"/>
      <c r="AN19" s="296"/>
      <c r="AO19" s="296"/>
      <c r="AP19" s="296"/>
      <c r="AQ19" s="296"/>
      <c r="AR19" s="296"/>
      <c r="AS19" s="296"/>
      <c r="AT19" s="296"/>
      <c r="AU19" s="296"/>
      <c r="AV19" s="296"/>
      <c r="AW19" s="296"/>
      <c r="AX19" s="310" t="s">
        <v>67</v>
      </c>
      <c r="AY19" s="312">
        <f>COUNTIF($CT$40:$CT$166,2)</f>
        <v>2</v>
      </c>
      <c r="AZ19" s="296"/>
      <c r="BA19" s="296" t="s">
        <v>68</v>
      </c>
      <c r="BB19" s="296"/>
      <c r="BC19" s="313"/>
      <c r="BD19" s="314" t="s">
        <v>43</v>
      </c>
      <c r="BE19" s="314" t="s">
        <v>69</v>
      </c>
      <c r="BF19" s="314" t="s">
        <v>70</v>
      </c>
      <c r="BG19" s="314" t="s">
        <v>69</v>
      </c>
      <c r="BH19" s="315" t="s">
        <v>33</v>
      </c>
      <c r="BK19" s="300"/>
      <c r="BL19" s="281"/>
      <c r="BN19" s="281"/>
      <c r="BP19" s="603"/>
      <c r="BQ19" s="603"/>
      <c r="BR19" s="603"/>
      <c r="GO19" s="282" t="s">
        <v>71</v>
      </c>
      <c r="GP19" s="282" t="e">
        <f>Criteria!#REF!</f>
        <v>#REF!</v>
      </c>
      <c r="GT19" s="282" t="s">
        <v>71</v>
      </c>
      <c r="GU19" s="282" t="e">
        <f>Criteria!#REF!</f>
        <v>#REF!</v>
      </c>
      <c r="GX19" s="282" t="s">
        <v>71</v>
      </c>
      <c r="HB19" s="282" t="s">
        <v>71</v>
      </c>
      <c r="HC19" s="282" t="e">
        <f>Criteria!#REF!</f>
        <v>#REF!</v>
      </c>
      <c r="HF19" s="282" t="s">
        <v>71</v>
      </c>
    </row>
    <row r="20" spans="30:214" x14ac:dyDescent="0.2">
      <c r="AD20" s="598"/>
      <c r="AE20" s="598"/>
      <c r="AF20" s="598"/>
      <c r="AG20" s="295"/>
      <c r="AH20" s="296"/>
      <c r="AI20" s="522">
        <v>6</v>
      </c>
      <c r="AJ20" s="522"/>
      <c r="AK20" s="296" t="s">
        <v>72</v>
      </c>
      <c r="AL20" s="296"/>
      <c r="AM20" s="296"/>
      <c r="AN20" s="296"/>
      <c r="AO20" s="296"/>
      <c r="AP20" s="296"/>
      <c r="AQ20" s="296"/>
      <c r="AR20" s="296"/>
      <c r="AS20" s="296"/>
      <c r="AT20" s="296"/>
      <c r="AU20" s="296"/>
      <c r="AV20" s="296"/>
      <c r="AW20" s="296"/>
      <c r="AX20" s="310" t="s">
        <v>73</v>
      </c>
      <c r="AY20" s="312">
        <f>COUNTIF($CT$40:$CT$166,3)</f>
        <v>2</v>
      </c>
      <c r="AZ20" s="296"/>
      <c r="BA20" s="296" t="s">
        <v>74</v>
      </c>
      <c r="BB20" s="296"/>
      <c r="BC20" s="316" t="s">
        <v>75</v>
      </c>
      <c r="BD20" s="317">
        <f>CQ40</f>
        <v>0</v>
      </c>
      <c r="BE20" s="317">
        <f>CQ49</f>
        <v>0</v>
      </c>
      <c r="BF20" s="317">
        <f>CQ58</f>
        <v>0</v>
      </c>
      <c r="BG20" s="317">
        <f>CQ67</f>
        <v>0</v>
      </c>
      <c r="BH20" s="318">
        <f>CQ76</f>
        <v>0</v>
      </c>
      <c r="BK20" s="300"/>
      <c r="BL20" s="281"/>
      <c r="BN20" s="281"/>
      <c r="BP20" s="603"/>
      <c r="BQ20" s="603"/>
      <c r="BR20" s="603"/>
      <c r="GO20" s="282" t="s">
        <v>76</v>
      </c>
      <c r="GP20" s="282" t="e">
        <f>Criteria!#REF!</f>
        <v>#REF!</v>
      </c>
      <c r="GT20" s="282" t="s">
        <v>76</v>
      </c>
      <c r="GU20" s="282" t="e">
        <f>Criteria!#REF!</f>
        <v>#REF!</v>
      </c>
      <c r="GX20" s="282" t="s">
        <v>76</v>
      </c>
      <c r="HB20" s="282" t="s">
        <v>76</v>
      </c>
      <c r="HC20" s="282" t="e">
        <f>Criteria!#REF!</f>
        <v>#REF!</v>
      </c>
      <c r="HF20" s="282" t="s">
        <v>76</v>
      </c>
    </row>
    <row r="21" spans="30:214" x14ac:dyDescent="0.2">
      <c r="AD21" s="598"/>
      <c r="AE21" s="598"/>
      <c r="AF21" s="598"/>
      <c r="AG21" s="295"/>
      <c r="AH21" s="296"/>
      <c r="AI21" s="522">
        <v>7</v>
      </c>
      <c r="AJ21" s="522"/>
      <c r="AK21" s="296" t="s">
        <v>77</v>
      </c>
      <c r="AL21" s="296"/>
      <c r="AM21" s="296"/>
      <c r="AN21" s="296"/>
      <c r="AO21" s="296"/>
      <c r="AP21" s="296"/>
      <c r="AQ21" s="296"/>
      <c r="AR21" s="296"/>
      <c r="AS21" s="296"/>
      <c r="AT21" s="296"/>
      <c r="AU21" s="296"/>
      <c r="AV21" s="296"/>
      <c r="AW21" s="296"/>
      <c r="AX21" s="310" t="s">
        <v>78</v>
      </c>
      <c r="AY21" s="312">
        <f>COUNTIF($CT$40:$CT$166,4)</f>
        <v>2</v>
      </c>
      <c r="AZ21" s="296"/>
      <c r="BA21" s="296" t="s">
        <v>79</v>
      </c>
      <c r="BB21" s="296"/>
      <c r="BC21" s="316" t="s">
        <v>80</v>
      </c>
      <c r="BD21" s="317">
        <f>CQ85</f>
        <v>0</v>
      </c>
      <c r="BE21" s="317">
        <f>CQ94</f>
        <v>0</v>
      </c>
      <c r="BF21" s="317">
        <f>CQ103</f>
        <v>0</v>
      </c>
      <c r="BG21" s="317">
        <f>CQ112</f>
        <v>0</v>
      </c>
      <c r="BH21" s="318">
        <f>CQ121</f>
        <v>0</v>
      </c>
      <c r="BK21" s="300"/>
      <c r="BL21" s="281"/>
      <c r="BN21" s="281"/>
      <c r="BP21" s="603"/>
      <c r="BQ21" s="603"/>
      <c r="BR21" s="603"/>
      <c r="GO21" s="282" t="s">
        <v>69</v>
      </c>
      <c r="GP21" s="282" t="e">
        <f>Criteria!#REF!</f>
        <v>#REF!</v>
      </c>
      <c r="GT21" s="282" t="s">
        <v>69</v>
      </c>
      <c r="GU21" s="282" t="e">
        <f>Criteria!#REF!</f>
        <v>#REF!</v>
      </c>
      <c r="GX21" s="282" t="s">
        <v>69</v>
      </c>
      <c r="HB21" s="282" t="s">
        <v>69</v>
      </c>
      <c r="HC21" s="282" t="e">
        <f>Criteria!#REF!</f>
        <v>#REF!</v>
      </c>
      <c r="HF21" s="282" t="s">
        <v>69</v>
      </c>
    </row>
    <row r="22" spans="30:214" x14ac:dyDescent="0.2">
      <c r="AD22" s="598"/>
      <c r="AE22" s="598"/>
      <c r="AF22" s="598"/>
      <c r="AG22" s="295"/>
      <c r="AH22" s="296"/>
      <c r="AI22" s="522">
        <v>8</v>
      </c>
      <c r="AJ22" s="522"/>
      <c r="AK22" s="296" t="s">
        <v>81</v>
      </c>
      <c r="AL22" s="296"/>
      <c r="AM22" s="296"/>
      <c r="AN22" s="296"/>
      <c r="AO22" s="296"/>
      <c r="AP22" s="296"/>
      <c r="AQ22" s="296"/>
      <c r="AR22" s="296"/>
      <c r="AS22" s="296"/>
      <c r="AT22" s="296"/>
      <c r="AU22" s="296"/>
      <c r="AV22" s="296"/>
      <c r="AW22" s="296"/>
      <c r="AX22" s="310" t="s">
        <v>82</v>
      </c>
      <c r="AY22" s="312">
        <f>COUNTIF($CT$40:$CT$166,5)</f>
        <v>2</v>
      </c>
      <c r="AZ22" s="296"/>
      <c r="BA22" s="296" t="s">
        <v>83</v>
      </c>
      <c r="BB22" s="296"/>
      <c r="BC22" s="316" t="s">
        <v>84</v>
      </c>
      <c r="BD22" s="317">
        <f>CQ130</f>
        <v>0</v>
      </c>
      <c r="BE22" s="317">
        <f>CQ139</f>
        <v>0</v>
      </c>
      <c r="BF22" s="317">
        <f>CQ148</f>
        <v>0</v>
      </c>
      <c r="BG22" s="317">
        <f>CQ157</f>
        <v>0</v>
      </c>
      <c r="BH22" s="318">
        <f>CQ166</f>
        <v>0</v>
      </c>
      <c r="BK22" s="300"/>
      <c r="BL22" s="281"/>
      <c r="BN22" s="281"/>
      <c r="BP22" s="603"/>
      <c r="BQ22" s="603"/>
      <c r="BR22" s="603"/>
      <c r="GO22" s="282" t="s">
        <v>85</v>
      </c>
      <c r="GP22" s="282">
        <f>Criteria!E20</f>
        <v>0</v>
      </c>
      <c r="GT22" s="282" t="s">
        <v>85</v>
      </c>
      <c r="GU22" s="282">
        <f>Criteria!L20</f>
        <v>0</v>
      </c>
      <c r="GX22" s="282" t="s">
        <v>85</v>
      </c>
      <c r="HB22" s="282" t="s">
        <v>85</v>
      </c>
      <c r="HC22" s="282">
        <f>Criteria!Z20</f>
        <v>0</v>
      </c>
      <c r="HF22" s="282" t="s">
        <v>85</v>
      </c>
    </row>
    <row r="23" spans="30:214" ht="15" x14ac:dyDescent="0.25">
      <c r="AD23" s="598"/>
      <c r="AE23" s="598"/>
      <c r="AF23" s="598"/>
      <c r="AG23" s="295"/>
      <c r="AH23" s="296"/>
      <c r="AI23" s="522">
        <v>9</v>
      </c>
      <c r="AJ23" s="522"/>
      <c r="AK23" s="296" t="s">
        <v>86</v>
      </c>
      <c r="AL23" s="296"/>
      <c r="AM23" s="296"/>
      <c r="AN23" s="296"/>
      <c r="AO23" s="296"/>
      <c r="AP23" s="296"/>
      <c r="AQ23" s="296"/>
      <c r="AR23" s="296"/>
      <c r="AS23" s="296"/>
      <c r="AT23" s="296"/>
      <c r="AU23" s="296"/>
      <c r="AV23" s="296"/>
      <c r="AW23" s="296"/>
      <c r="AX23" s="310" t="s">
        <v>87</v>
      </c>
      <c r="AY23" s="312">
        <f>COUNTIF($CT$40:$CT$166,6)</f>
        <v>2</v>
      </c>
      <c r="AZ23" s="296"/>
      <c r="BA23" s="296" t="s">
        <v>88</v>
      </c>
      <c r="BB23" s="296"/>
      <c r="BC23" s="319"/>
      <c r="BD23" s="320">
        <f>SUM(BD20:BD22)</f>
        <v>0</v>
      </c>
      <c r="BE23" s="320">
        <f>SUM(BE20:BE22)</f>
        <v>0</v>
      </c>
      <c r="BF23" s="320">
        <f>SUM(BF20:BF22)</f>
        <v>0</v>
      </c>
      <c r="BG23" s="320">
        <f>SUM(BG20:BG22)</f>
        <v>0</v>
      </c>
      <c r="BH23" s="321">
        <f>SUM(BH20:BH22)</f>
        <v>0</v>
      </c>
      <c r="BK23" s="300"/>
      <c r="BL23" s="281"/>
      <c r="BN23" s="281"/>
      <c r="BP23" s="603"/>
      <c r="BQ23" s="603"/>
      <c r="BR23" s="603"/>
    </row>
    <row r="24" spans="30:214" x14ac:dyDescent="0.2">
      <c r="AD24" s="598"/>
      <c r="AE24" s="598"/>
      <c r="AF24" s="598"/>
      <c r="AG24" s="295"/>
      <c r="AH24" s="296"/>
      <c r="AI24" s="522">
        <v>10</v>
      </c>
      <c r="AJ24" s="522"/>
      <c r="AK24" s="296" t="s">
        <v>89</v>
      </c>
      <c r="AL24" s="296"/>
      <c r="AM24" s="296"/>
      <c r="AN24" s="296"/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6"/>
      <c r="BA24" s="296"/>
      <c r="BB24" s="296"/>
      <c r="BC24" s="322" t="s">
        <v>90</v>
      </c>
      <c r="BD24" s="323"/>
      <c r="BE24" s="323"/>
      <c r="BF24" s="323"/>
      <c r="BG24" s="323"/>
      <c r="BH24" s="324"/>
    </row>
    <row r="25" spans="30:214" x14ac:dyDescent="0.2">
      <c r="AD25" s="598"/>
      <c r="AE25" s="598"/>
      <c r="AF25" s="598"/>
      <c r="AG25" s="295"/>
      <c r="AH25" s="296"/>
      <c r="AI25" s="522">
        <v>11</v>
      </c>
      <c r="AJ25" s="522"/>
      <c r="AK25" s="296" t="s">
        <v>91</v>
      </c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8"/>
      <c r="BK25" s="325"/>
    </row>
    <row r="26" spans="30:214" x14ac:dyDescent="0.2">
      <c r="AD26" s="598"/>
      <c r="AE26" s="598"/>
      <c r="AF26" s="598"/>
      <c r="AG26" s="295"/>
      <c r="AH26" s="296"/>
      <c r="AI26" s="522">
        <v>12</v>
      </c>
      <c r="AJ26" s="522"/>
      <c r="AK26" s="296" t="s">
        <v>92</v>
      </c>
      <c r="AL26" s="296"/>
      <c r="AM26" s="296"/>
      <c r="AN26" s="296"/>
      <c r="AO26" s="296"/>
      <c r="AP26" s="296"/>
      <c r="AQ26" s="296"/>
      <c r="AR26" s="296"/>
      <c r="AS26" s="296"/>
      <c r="AT26" s="296"/>
      <c r="AU26" s="296"/>
      <c r="AV26" s="296"/>
      <c r="AW26" s="296"/>
      <c r="AX26" s="296"/>
      <c r="AY26" s="296"/>
      <c r="AZ26" s="296"/>
      <c r="BA26" s="296"/>
      <c r="BB26" s="296"/>
      <c r="BC26" s="296"/>
      <c r="BD26" s="296"/>
      <c r="BE26" s="296"/>
      <c r="BF26" s="296"/>
      <c r="BG26" s="296"/>
      <c r="BH26" s="298"/>
    </row>
    <row r="27" spans="30:214" x14ac:dyDescent="0.2">
      <c r="AD27" s="598"/>
      <c r="AE27" s="598"/>
      <c r="AF27" s="598"/>
      <c r="AG27" s="326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  <c r="BB27" s="327"/>
      <c r="BC27" s="327"/>
      <c r="BD27" s="327"/>
      <c r="BE27" s="327"/>
      <c r="BF27" s="327"/>
      <c r="BG27" s="327"/>
      <c r="BH27" s="328"/>
    </row>
    <row r="29" spans="30:214" x14ac:dyDescent="0.2">
      <c r="AG29" s="282" t="s">
        <v>93</v>
      </c>
      <c r="AK29" s="525">
        <f>DateTime!R12</f>
        <v>0</v>
      </c>
      <c r="AL29" s="525"/>
    </row>
    <row r="32" spans="30:214" x14ac:dyDescent="0.2">
      <c r="BW32" s="329"/>
    </row>
    <row r="33" spans="1:161" x14ac:dyDescent="0.2">
      <c r="E33" s="330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U33" s="331"/>
      <c r="V33" s="331"/>
    </row>
    <row r="34" spans="1:161" ht="14.25" customHeight="1" x14ac:dyDescent="0.2">
      <c r="E34" s="330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U34" s="331"/>
      <c r="V34" s="331"/>
    </row>
    <row r="35" spans="1:161" x14ac:dyDescent="0.2">
      <c r="E35" s="330"/>
      <c r="F35" s="331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U35" s="331"/>
      <c r="V35" s="331"/>
      <c r="CQ35" s="590" t="s">
        <v>94</v>
      </c>
    </row>
    <row r="36" spans="1:161" x14ac:dyDescent="0.2">
      <c r="B36" s="331">
        <f>IF(A40=$A$37,1,2)</f>
        <v>2</v>
      </c>
      <c r="C36" s="332" t="s">
        <v>95</v>
      </c>
      <c r="E36" s="330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U36" s="333"/>
      <c r="V36" s="333"/>
      <c r="AA36" s="331">
        <f>IF($Y$37=Y40,1,2)</f>
        <v>1</v>
      </c>
      <c r="AB36" s="332" t="s">
        <v>95</v>
      </c>
      <c r="AS36" s="285"/>
      <c r="BD36" s="544" t="s">
        <v>96</v>
      </c>
      <c r="BE36" s="544"/>
      <c r="BF36" s="544"/>
      <c r="BG36" s="544"/>
      <c r="BH36" s="544"/>
      <c r="BI36" s="544"/>
      <c r="BJ36" s="544"/>
      <c r="BK36" s="544"/>
      <c r="BW36" s="329">
        <f>AR45+AR54+AR63+AR72+AR81+AR90+AR99+AR108+AR117+AR126+AR135+AR144+AR153+AR162+AR171</f>
        <v>0</v>
      </c>
      <c r="CQ36" s="590"/>
      <c r="CS36" s="591" t="s">
        <v>97</v>
      </c>
    </row>
    <row r="37" spans="1:161" ht="18" customHeight="1" x14ac:dyDescent="0.25">
      <c r="A37" s="334" t="str">
        <f>(IF(HOUR(DateTime!R12)&lt;6,HOUR(DateTime!R12)+12&amp;":"&amp;MINUTE(DateTime!R12),DateTime!R12))</f>
        <v>12:0</v>
      </c>
      <c r="B37" s="592" t="s">
        <v>98</v>
      </c>
      <c r="C37" s="592"/>
      <c r="D37" s="592"/>
      <c r="E37" s="330"/>
      <c r="F37" s="335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U37" s="593" t="s">
        <v>99</v>
      </c>
      <c r="V37" s="593"/>
      <c r="W37" s="593"/>
      <c r="X37" s="593"/>
      <c r="Y37" s="594" t="str">
        <f>(IF(HOUR(DateTime!W12)&lt;6,HOUR(DateTime!W12)+12&amp;":"&amp;MINUTE(DateTime!W12),DateTime!W12))</f>
        <v>12:0</v>
      </c>
      <c r="Z37" s="594"/>
      <c r="BD37" s="544" t="s">
        <v>100</v>
      </c>
      <c r="BE37" s="544"/>
      <c r="BF37" s="544"/>
      <c r="BG37" s="544"/>
      <c r="BH37" s="544"/>
      <c r="BI37" s="544"/>
      <c r="BJ37" s="544"/>
      <c r="BK37" s="544"/>
      <c r="CQ37" s="590"/>
      <c r="CS37" s="591"/>
      <c r="CW37" s="332" t="s">
        <v>101</v>
      </c>
    </row>
    <row r="38" spans="1:161" ht="15.75" customHeight="1" x14ac:dyDescent="0.25">
      <c r="A38" s="336">
        <f>DateTime!R12</f>
        <v>0</v>
      </c>
      <c r="B38" s="592"/>
      <c r="C38" s="592"/>
      <c r="D38" s="592"/>
      <c r="E38" s="330"/>
      <c r="F38" s="335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U38" s="593"/>
      <c r="V38" s="593"/>
      <c r="W38" s="593"/>
      <c r="X38" s="593"/>
      <c r="Y38" s="595">
        <f>DateTime!W12</f>
        <v>0</v>
      </c>
      <c r="Z38" s="595"/>
      <c r="AB38" s="583">
        <f>Y37-A37</f>
        <v>0</v>
      </c>
      <c r="AC38" s="583"/>
      <c r="AD38" s="337" t="s">
        <v>102</v>
      </c>
      <c r="AH38" s="338"/>
      <c r="AI38" s="338"/>
      <c r="AJ38" s="338"/>
      <c r="AK38" s="338"/>
      <c r="AL38" s="588" t="s">
        <v>103</v>
      </c>
      <c r="AM38" s="588"/>
      <c r="AN38" s="588"/>
      <c r="AO38" s="588"/>
      <c r="AP38" s="588"/>
      <c r="AQ38" s="588"/>
      <c r="AR38" s="58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9"/>
      <c r="BD38" s="589" t="s">
        <v>104</v>
      </c>
      <c r="BE38" s="589"/>
      <c r="BF38" s="589"/>
      <c r="BG38" s="589"/>
      <c r="BH38" s="589"/>
      <c r="BI38" s="589"/>
      <c r="BJ38" s="589"/>
      <c r="BK38" s="589"/>
      <c r="BL38" s="522"/>
      <c r="BM38" s="522"/>
      <c r="CQ38" s="590"/>
      <c r="CS38" s="591"/>
      <c r="CW38" s="586">
        <f>DATA1!$Q$1</f>
        <v>-5</v>
      </c>
      <c r="CX38" s="586"/>
      <c r="CY38" s="586"/>
      <c r="CZ38" s="586">
        <f>DATA2!$Q$1</f>
        <v>-4</v>
      </c>
      <c r="DA38" s="586"/>
      <c r="DB38" s="586"/>
      <c r="DC38" s="586">
        <f>DATA3!$Q$1</f>
        <v>-3</v>
      </c>
      <c r="DD38" s="586"/>
      <c r="DE38" s="586"/>
      <c r="DF38" s="586">
        <f>DATA4!$Q$1</f>
        <v>-2</v>
      </c>
      <c r="DG38" s="586"/>
      <c r="DH38" s="586"/>
      <c r="DI38" s="586">
        <f>DATA5!$Q$1</f>
        <v>-1</v>
      </c>
      <c r="DJ38" s="586"/>
      <c r="DK38" s="586"/>
      <c r="DL38" s="586">
        <f>DATA6!$Q$1</f>
        <v>2</v>
      </c>
      <c r="DM38" s="586"/>
      <c r="DN38" s="586"/>
      <c r="DO38" s="586">
        <f>DATA7!$Q$1</f>
        <v>3</v>
      </c>
      <c r="DP38" s="586"/>
      <c r="DQ38" s="586"/>
      <c r="DR38" s="586">
        <f>DATA8!$Q$1</f>
        <v>4</v>
      </c>
      <c r="DS38" s="586"/>
      <c r="DT38" s="586"/>
      <c r="DU38" s="586">
        <f>DATA9!$Q$1</f>
        <v>5</v>
      </c>
      <c r="DV38" s="586"/>
      <c r="DW38" s="586"/>
      <c r="DX38" s="586">
        <f>DATA10!$Q$1</f>
        <v>6</v>
      </c>
      <c r="DY38" s="586"/>
      <c r="DZ38" s="586"/>
      <c r="EA38" s="586">
        <f>DATA11!$Q$1</f>
        <v>9</v>
      </c>
      <c r="EB38" s="586"/>
      <c r="EC38" s="586"/>
      <c r="ED38" s="586">
        <f>DATA12!$Q$1</f>
        <v>10</v>
      </c>
      <c r="EE38" s="586"/>
      <c r="EF38" s="586"/>
      <c r="EG38" s="586">
        <f>DATA13!$Q$1</f>
        <v>11</v>
      </c>
      <c r="EH38" s="586"/>
      <c r="EI38" s="586"/>
      <c r="EJ38" s="586">
        <f>DATA14!$Q$1</f>
        <v>12</v>
      </c>
      <c r="EK38" s="586"/>
      <c r="EL38" s="586"/>
      <c r="EM38" s="586">
        <f>DATA15!$Q$1</f>
        <v>13</v>
      </c>
      <c r="EN38" s="586"/>
      <c r="EO38" s="586"/>
      <c r="EU38" s="586"/>
      <c r="EV38" s="586"/>
      <c r="EW38" s="586"/>
      <c r="EX38" s="586"/>
      <c r="EY38" s="340"/>
      <c r="EZ38" s="340"/>
      <c r="FA38" s="335"/>
      <c r="FB38" s="335"/>
      <c r="FC38" s="335"/>
      <c r="FD38" s="335"/>
      <c r="FE38" s="335"/>
    </row>
    <row r="39" spans="1:161" ht="16.5" customHeight="1" x14ac:dyDescent="0.25">
      <c r="A39" s="332" t="s">
        <v>105</v>
      </c>
      <c r="E39" s="330"/>
      <c r="F39" s="335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Y39" s="597" t="s">
        <v>106</v>
      </c>
      <c r="Z39" s="597"/>
      <c r="AC39" s="283"/>
      <c r="AH39" s="296"/>
      <c r="AI39" s="296"/>
      <c r="AJ39" s="296"/>
      <c r="AK39" s="296"/>
      <c r="AL39" s="588"/>
      <c r="AM39" s="588"/>
      <c r="AN39" s="588"/>
      <c r="AO39" s="588"/>
      <c r="AP39" s="588"/>
      <c r="AQ39" s="588"/>
      <c r="AR39" s="588"/>
      <c r="AS39" s="296"/>
      <c r="AT39" s="296"/>
      <c r="AU39" s="296"/>
      <c r="AV39" s="296"/>
      <c r="AW39" s="296"/>
      <c r="AX39" s="296"/>
      <c r="AY39" s="296"/>
      <c r="AZ39" s="296"/>
      <c r="BA39" s="296"/>
      <c r="BB39" s="341"/>
      <c r="BC39" s="342"/>
      <c r="CQ39" s="590"/>
      <c r="CS39" s="591"/>
      <c r="CW39" s="343" t="s">
        <v>28</v>
      </c>
      <c r="CX39" s="344" t="s">
        <v>29</v>
      </c>
      <c r="CY39" s="345" t="s">
        <v>30</v>
      </c>
      <c r="CZ39" s="343" t="s">
        <v>28</v>
      </c>
      <c r="DA39" s="344" t="s">
        <v>29</v>
      </c>
      <c r="DB39" s="345" t="s">
        <v>30</v>
      </c>
      <c r="DC39" s="343" t="s">
        <v>28</v>
      </c>
      <c r="DD39" s="344" t="s">
        <v>29</v>
      </c>
      <c r="DE39" s="345" t="s">
        <v>30</v>
      </c>
      <c r="DF39" s="343" t="s">
        <v>28</v>
      </c>
      <c r="DG39" s="344" t="s">
        <v>29</v>
      </c>
      <c r="DH39" s="345" t="s">
        <v>30</v>
      </c>
      <c r="DI39" s="343" t="s">
        <v>28</v>
      </c>
      <c r="DJ39" s="344" t="s">
        <v>29</v>
      </c>
      <c r="DK39" s="345" t="s">
        <v>30</v>
      </c>
      <c r="DL39" s="343" t="s">
        <v>28</v>
      </c>
      <c r="DM39" s="344" t="s">
        <v>29</v>
      </c>
      <c r="DN39" s="345" t="s">
        <v>30</v>
      </c>
      <c r="DO39" s="343" t="s">
        <v>28</v>
      </c>
      <c r="DP39" s="344" t="s">
        <v>29</v>
      </c>
      <c r="DQ39" s="345" t="s">
        <v>30</v>
      </c>
      <c r="DR39" s="343" t="s">
        <v>28</v>
      </c>
      <c r="DS39" s="344" t="s">
        <v>29</v>
      </c>
      <c r="DT39" s="345" t="s">
        <v>30</v>
      </c>
      <c r="DU39" s="343" t="s">
        <v>28</v>
      </c>
      <c r="DV39" s="344" t="s">
        <v>29</v>
      </c>
      <c r="DW39" s="345" t="s">
        <v>30</v>
      </c>
      <c r="DX39" s="343" t="s">
        <v>28</v>
      </c>
      <c r="DY39" s="344" t="s">
        <v>29</v>
      </c>
      <c r="DZ39" s="345" t="s">
        <v>30</v>
      </c>
      <c r="EA39" s="343" t="s">
        <v>28</v>
      </c>
      <c r="EB39" s="344" t="s">
        <v>29</v>
      </c>
      <c r="EC39" s="345" t="s">
        <v>30</v>
      </c>
      <c r="ED39" s="343" t="s">
        <v>28</v>
      </c>
      <c r="EE39" s="344" t="s">
        <v>29</v>
      </c>
      <c r="EF39" s="345" t="s">
        <v>30</v>
      </c>
      <c r="EG39" s="343" t="s">
        <v>28</v>
      </c>
      <c r="EH39" s="344" t="s">
        <v>29</v>
      </c>
      <c r="EI39" s="345" t="s">
        <v>30</v>
      </c>
      <c r="EJ39" s="343" t="s">
        <v>28</v>
      </c>
      <c r="EK39" s="344" t="s">
        <v>29</v>
      </c>
      <c r="EL39" s="345" t="s">
        <v>30</v>
      </c>
      <c r="EM39" s="343" t="s">
        <v>28</v>
      </c>
      <c r="EN39" s="344" t="s">
        <v>29</v>
      </c>
      <c r="EO39" s="345" t="s">
        <v>30</v>
      </c>
      <c r="EU39" s="586"/>
      <c r="EV39" s="586"/>
      <c r="EW39" s="586"/>
      <c r="EX39" s="586"/>
      <c r="EZ39" s="340"/>
      <c r="FA39" s="335"/>
    </row>
    <row r="40" spans="1:161" ht="12.75" customHeight="1" x14ac:dyDescent="0.25">
      <c r="A40" s="576">
        <f>IF(DATA1!$E$2="",DateTime!$R$12,(IF(HOUR(DATA1!$E$2)&lt;6,HOUR(DATA1!$E$2)+12&amp;":"&amp;MINUTE(DATA1!$E$2),DATA1!$E$2)))</f>
        <v>0</v>
      </c>
      <c r="B40" s="576"/>
      <c r="C40" s="577" t="s">
        <v>107</v>
      </c>
      <c r="D40" s="346">
        <f>AI8</f>
        <v>-5</v>
      </c>
      <c r="E40" s="347" t="s">
        <v>28</v>
      </c>
      <c r="F40" s="348" t="s">
        <v>29</v>
      </c>
      <c r="G40" s="349" t="s">
        <v>30</v>
      </c>
      <c r="H40" s="349" t="s">
        <v>31</v>
      </c>
      <c r="I40" s="349" t="s">
        <v>32</v>
      </c>
      <c r="J40" s="349" t="s">
        <v>33</v>
      </c>
      <c r="K40" s="349" t="s">
        <v>34</v>
      </c>
      <c r="L40" s="349" t="s">
        <v>35</v>
      </c>
      <c r="M40" s="349" t="s">
        <v>36</v>
      </c>
      <c r="N40" s="349" t="s">
        <v>37</v>
      </c>
      <c r="O40" s="349" t="s">
        <v>38</v>
      </c>
      <c r="P40" s="349" t="s">
        <v>39</v>
      </c>
      <c r="Q40" s="350" t="s">
        <v>43</v>
      </c>
      <c r="R40" s="351" t="s">
        <v>58</v>
      </c>
      <c r="S40" s="351" t="s">
        <v>60</v>
      </c>
      <c r="T40" s="349" t="s">
        <v>63</v>
      </c>
      <c r="U40" s="351" t="s">
        <v>65</v>
      </c>
      <c r="V40" s="351" t="s">
        <v>71</v>
      </c>
      <c r="W40" s="351" t="s">
        <v>76</v>
      </c>
      <c r="X40" s="352" t="s">
        <v>69</v>
      </c>
      <c r="Y40" s="578" t="str">
        <f>IF(DATA1!$E$3="",(IF(HOUR(DateTime!$W$12)&lt;6,HOUR(DateTime!$W$12)+12&amp;":"&amp;MINUTE(DateTime!$W$12),DateTime!$W$12)),(IF(HOUR(DATA2!$E$3)&lt;6,HOUR(DATA1!$E$3)+12&amp;":"&amp;MINUTE(DATA1!$E$3),DATA1!$E$3)))</f>
        <v>12:0</v>
      </c>
      <c r="Z40" s="578"/>
      <c r="AA40" s="353"/>
      <c r="AB40" s="579" t="b">
        <f>FALSE</f>
        <v>0</v>
      </c>
      <c r="AC40" s="579"/>
      <c r="AD40" s="354" t="s">
        <v>108</v>
      </c>
      <c r="AE40" s="353"/>
      <c r="AF40" s="355"/>
      <c r="AG40" s="355"/>
      <c r="AH40" s="355"/>
      <c r="AI40" s="356"/>
      <c r="AJ40" s="355"/>
      <c r="AK40" s="357"/>
      <c r="AL40" s="358"/>
      <c r="AM40" s="580" t="b">
        <f>IF(BC42=1,FALSE,IF(AND(B36+AA36+AB41+BC43=3),TRUE,FALSE))</f>
        <v>1</v>
      </c>
      <c r="AN40" s="580"/>
      <c r="AO40" s="559" t="s">
        <v>109</v>
      </c>
      <c r="AP40" s="559"/>
      <c r="AQ40" s="355"/>
      <c r="AR40" s="359"/>
      <c r="AS40" s="360"/>
      <c r="AT40" s="355"/>
      <c r="AU40" s="355"/>
      <c r="AV40" s="596" t="b">
        <v>0</v>
      </c>
      <c r="AW40" s="596"/>
      <c r="AX40" s="359" t="s">
        <v>110</v>
      </c>
      <c r="AY40" s="355"/>
      <c r="AZ40" s="355"/>
      <c r="BA40" s="357"/>
      <c r="BB40" s="561" t="s">
        <v>111</v>
      </c>
      <c r="BC40" s="561"/>
      <c r="BD40" s="355"/>
      <c r="BE40" s="361"/>
      <c r="BF40" s="361"/>
      <c r="BG40" s="361"/>
      <c r="BH40" s="361"/>
      <c r="BI40" s="361"/>
      <c r="BJ40" s="361"/>
      <c r="BK40" s="361"/>
      <c r="BL40" s="355"/>
      <c r="BM40" s="355"/>
      <c r="BN40" s="355"/>
      <c r="BO40" s="355"/>
      <c r="BP40" s="355"/>
      <c r="BQ40" s="355"/>
      <c r="BR40" s="355"/>
      <c r="BS40" s="355"/>
      <c r="BT40" s="355"/>
      <c r="BU40" s="355"/>
      <c r="BV40" s="355"/>
      <c r="BW40" s="355"/>
      <c r="BX40" s="355"/>
      <c r="BY40" s="355"/>
      <c r="BZ40" s="355"/>
      <c r="CA40" s="355"/>
      <c r="CB40" s="355"/>
      <c r="CC40" s="355"/>
      <c r="CD40" s="355"/>
      <c r="CE40" s="355"/>
      <c r="CF40" s="355"/>
      <c r="CG40" s="355"/>
      <c r="CH40" s="355"/>
      <c r="CI40" s="355"/>
      <c r="CJ40" s="355"/>
      <c r="CK40" s="355"/>
      <c r="CL40" s="355"/>
      <c r="CM40" s="355"/>
      <c r="CN40" s="355"/>
      <c r="CO40" s="355"/>
      <c r="CP40" s="355"/>
      <c r="CQ40" s="562">
        <f>SUM(E43:X43)</f>
        <v>0</v>
      </c>
      <c r="CR40" s="562"/>
      <c r="CS40" s="355" t="e">
        <f>WEEKDAY(D40)</f>
        <v>#NUM!</v>
      </c>
      <c r="CT40" s="355" t="e">
        <f>IF(OR(AM41=1,AB41=1,AM43=1),CS40,"")</f>
        <v>#NUM!</v>
      </c>
      <c r="CU40" s="355" t="e">
        <f>IF(CT40=CS40,1,2)</f>
        <v>#NUM!</v>
      </c>
      <c r="CV40" s="355">
        <v>1</v>
      </c>
      <c r="CW40" s="362" t="str">
        <f>IF(DATA1!$Q$9="A",DATA1!$A$9,"")</f>
        <v/>
      </c>
      <c r="CX40" s="363" t="str">
        <f>IF(DATA1!$Q$9="B",DATA1!$A$9,"")</f>
        <v/>
      </c>
      <c r="CY40" s="364" t="str">
        <f>IF(DATA1!$Q$9="C",DATA1!$A$9,"")</f>
        <v/>
      </c>
      <c r="CZ40" s="362" t="str">
        <f>IF(DATA2!$Q$9="A",DATA2!$A$9,"")</f>
        <v/>
      </c>
      <c r="DA40" s="363" t="str">
        <f>IF(DATA2!$Q$9="B",DATA2!$A$9,"")</f>
        <v/>
      </c>
      <c r="DB40" s="364" t="str">
        <f>IF(DATA2!$Q$9="C",DATA2!$A$9,"")</f>
        <v/>
      </c>
      <c r="DC40" s="362" t="str">
        <f>IF(DATA3!$Q$9="A",DATA3!$A$9,"")</f>
        <v/>
      </c>
      <c r="DD40" s="363" t="str">
        <f>IF(DATA3!$Q$9="B",DATA3!$A$9,"")</f>
        <v/>
      </c>
      <c r="DE40" s="364" t="str">
        <f>IF(DATA3!$Q$9="C",DATA3!$A$9,"")</f>
        <v/>
      </c>
      <c r="DF40" s="362" t="str">
        <f>IF(DATA4!$Q$9="A",DATA4!$A$9,"")</f>
        <v/>
      </c>
      <c r="DG40" s="363" t="str">
        <f>IF(DATA4!$Q$9="B",DATA4!$A$9,"")</f>
        <v/>
      </c>
      <c r="DH40" s="364" t="str">
        <f>IF(DATA4!$Q$9="C",DATA4!$A$9,"")</f>
        <v/>
      </c>
      <c r="DI40" s="362" t="str">
        <f>IF(DATA5!$Q$9="A",DATA5!$A$9,"")</f>
        <v/>
      </c>
      <c r="DJ40" s="363" t="str">
        <f>IF(DATA5!$Q$9="B",DATA5!$A$9,"")</f>
        <v/>
      </c>
      <c r="DK40" s="364" t="str">
        <f>IF(DATA5!$Q$9="C",DATA5!$A$9,"")</f>
        <v/>
      </c>
      <c r="DL40" s="362" t="str">
        <f>IF(DATA6!$Q$9="A",DATA6!$A$9,"")</f>
        <v/>
      </c>
      <c r="DM40" s="363" t="str">
        <f>IF(DATA6!$Q$9="B",DATA6!$A$9,"")</f>
        <v/>
      </c>
      <c r="DN40" s="364" t="str">
        <f>IF(DATA6!$Q$9="C",DATA6!$A$9,"")</f>
        <v/>
      </c>
      <c r="DO40" s="362" t="str">
        <f>IF(DATA7!$Q$9="A",DATA7!$A$9,"")</f>
        <v/>
      </c>
      <c r="DP40" s="363" t="str">
        <f>IF(DATA7!$Q$9="B",DATA7!$A$9,"")</f>
        <v/>
      </c>
      <c r="DQ40" s="364" t="str">
        <f>IF(DATA7!$Q$9="C",DATA7!$A$9,"")</f>
        <v/>
      </c>
      <c r="DR40" s="362" t="str">
        <f>IF(DATA8!$Q$9="A",DATA8!$A$9,"")</f>
        <v/>
      </c>
      <c r="DS40" s="363" t="str">
        <f>IF(DATA8!$Q$9="B",DATA8!$A$9,"")</f>
        <v/>
      </c>
      <c r="DT40" s="364" t="str">
        <f>IF(DATA8!$Q$9="C",DATA8!$A$9,"")</f>
        <v/>
      </c>
      <c r="DU40" s="362" t="str">
        <f>IF(DATA9!$Q$9="A",DATA9!$A$9,"")</f>
        <v/>
      </c>
      <c r="DV40" s="363" t="str">
        <f>IF(DATA9!$Q$9="B",DATA9!$A$9,"")</f>
        <v/>
      </c>
      <c r="DW40" s="364" t="str">
        <f>IF(DATA9!$Q$9="C",DATA9!$A$9,"")</f>
        <v/>
      </c>
      <c r="DX40" s="362" t="str">
        <f>IF(DATA10!$Q$9="A",DATA10!$A$9,"")</f>
        <v/>
      </c>
      <c r="DY40" s="363" t="str">
        <f>IF(DATA10!$Q$9="B",DATA10!$A$9,"")</f>
        <v/>
      </c>
      <c r="DZ40" s="364" t="str">
        <f>IF(DATA10!$Q$9="C",DATA10!$A$9,"")</f>
        <v/>
      </c>
      <c r="EA40" s="362" t="str">
        <f>IF(DATA11!$Q$9="A",DATA11!$A$9,"")</f>
        <v/>
      </c>
      <c r="EB40" s="363" t="str">
        <f>IF(DATA11!$Q$9="B",DATA11!$A$9,"")</f>
        <v/>
      </c>
      <c r="EC40" s="364" t="str">
        <f>IF(DATA11!$Q$9="C",DATA11!$A$9,"")</f>
        <v/>
      </c>
      <c r="ED40" s="362" t="str">
        <f>IF(DATA12!$Q$9="A",DATA12!$A$9,"")</f>
        <v/>
      </c>
      <c r="EE40" s="363" t="str">
        <f>IF(DATA12!$Q$9="B",DATA12!$A$9,"")</f>
        <v/>
      </c>
      <c r="EF40" s="364" t="str">
        <f>IF(DATA12!$Q$9="C",DATA12!$A$9,"")</f>
        <v/>
      </c>
      <c r="EG40" s="362" t="str">
        <f>IF(DATA13!$Q$9="A",DATA13!$A$9,"")</f>
        <v/>
      </c>
      <c r="EH40" s="363" t="str">
        <f>IF(DATA13!$Q$9="B",DATA13!$A$9,"")</f>
        <v/>
      </c>
      <c r="EI40" s="364" t="str">
        <f>IF(DATA13!$Q$9="C",DATA13!$A$9,"")</f>
        <v/>
      </c>
      <c r="EJ40" s="362" t="str">
        <f>IF(DATA14!$Q$9="A",DATA14!$A$9,"")</f>
        <v/>
      </c>
      <c r="EK40" s="363" t="str">
        <f>IF(DATA14!$Q$9="B",DATA14!$A$9,"")</f>
        <v/>
      </c>
      <c r="EL40" s="364" t="str">
        <f>IF(DATA14!$Q$9="C",DATA14!$A$9,"")</f>
        <v/>
      </c>
      <c r="EM40" s="362" t="str">
        <f>IF(DATA15!$Q$9="A",DATA15!$A$9,"")</f>
        <v/>
      </c>
      <c r="EN40" s="363" t="str">
        <f>IF(DATA15!$Q$9="B",DATA15!$A$9,"")</f>
        <v/>
      </c>
      <c r="EO40" s="364" t="str">
        <f>IF(DATA15!$Q$9="C",DATA15!$A$9,"")</f>
        <v/>
      </c>
      <c r="EU40" s="586"/>
      <c r="EV40" s="586"/>
      <c r="EW40" s="586"/>
      <c r="EX40" s="586"/>
      <c r="EZ40" s="340"/>
      <c r="FA40" s="335"/>
    </row>
    <row r="41" spans="1:161" ht="15" customHeight="1" x14ac:dyDescent="0.25">
      <c r="A41" s="563">
        <f>IF(DATA1!$E$2="",'9'!$A$38,DATA1!$E$2)</f>
        <v>0</v>
      </c>
      <c r="B41" s="563"/>
      <c r="C41" s="577"/>
      <c r="D41" s="365" t="s">
        <v>112</v>
      </c>
      <c r="E41" s="317">
        <f>COUNTIF(DATA1!$G$9:$G$58,$E$40)</f>
        <v>0</v>
      </c>
      <c r="F41" s="317">
        <f>COUNTIF(DATA1!$G$9:$G$58,$F$40)</f>
        <v>0</v>
      </c>
      <c r="G41" s="317">
        <f>COUNTIF(DATA1!$G$9:$G$58,$G$40)</f>
        <v>0</v>
      </c>
      <c r="H41" s="317">
        <f>COUNTIF(DATA1!$G$9:$G$58,$H$40)</f>
        <v>0</v>
      </c>
      <c r="I41" s="317">
        <f>COUNTIF(DATA1!$G$9:$G$58,$I$40)</f>
        <v>0</v>
      </c>
      <c r="J41" s="317">
        <f>COUNTIF(DATA1!$G$9:$G$58,$J$40)</f>
        <v>0</v>
      </c>
      <c r="K41" s="317">
        <f>COUNTIF(DATA1!$G$9:$G$58,$K$40)</f>
        <v>0</v>
      </c>
      <c r="L41" s="317">
        <f>COUNTIF(DATA1!$G$9:$G$58,$L$40)</f>
        <v>0</v>
      </c>
      <c r="M41" s="317">
        <f>COUNTIF(DATA1!$G$9:$G$58,$M$40)</f>
        <v>0</v>
      </c>
      <c r="N41" s="317">
        <f>COUNTIF(DATA1!$G$9:$G$58,$N$40)</f>
        <v>0</v>
      </c>
      <c r="O41" s="317">
        <f>COUNTIF(DATA1!$G$9:$G$58,$O$40)</f>
        <v>0</v>
      </c>
      <c r="P41" s="317">
        <f>COUNTIF(DATA1!$G$9:$G$58,$P$40)</f>
        <v>0</v>
      </c>
      <c r="Q41" s="317">
        <f>COUNTIF(DATA1!$G$9:$G$58,$Q$40)</f>
        <v>0</v>
      </c>
      <c r="R41" s="317">
        <f>COUNTIF(DATA1!$G$9:$G$58,$R$40)</f>
        <v>0</v>
      </c>
      <c r="S41" s="317">
        <f>COUNTIF(DATA1!$G$9:$G$58,$S$40)</f>
        <v>0</v>
      </c>
      <c r="T41" s="317">
        <f>COUNTIF(DATA1!$G$9:$G$58,$T$40)</f>
        <v>0</v>
      </c>
      <c r="U41" s="317">
        <f>COUNTIF(DATA1!$G$9:$G$58,$U$40)</f>
        <v>0</v>
      </c>
      <c r="V41" s="317">
        <f>COUNTIF(DATA1!$G$9:$G$58,$V$40)</f>
        <v>0</v>
      </c>
      <c r="W41" s="317">
        <f>COUNTIF(DATA1!$G$9:$G$58,$W$40)</f>
        <v>0</v>
      </c>
      <c r="X41" s="366">
        <f>COUNTIF(DATA1!$G$9:$G$58,$X$40)</f>
        <v>0</v>
      </c>
      <c r="Y41" s="563">
        <f>IF(DATA1!$E$3="",'9'!Y38,DATA1!$E$3)</f>
        <v>0</v>
      </c>
      <c r="Z41" s="563"/>
      <c r="AA41" s="296"/>
      <c r="AB41" s="367">
        <f>IF(AB40=TRUE,1,0)</f>
        <v>0</v>
      </c>
      <c r="AC41" s="368"/>
      <c r="AD41" s="369" t="s">
        <v>113</v>
      </c>
      <c r="AE41" s="370"/>
      <c r="AF41" s="370"/>
      <c r="AG41" s="370"/>
      <c r="AH41" s="370"/>
      <c r="AI41" s="371"/>
      <c r="AJ41" s="296"/>
      <c r="AK41" s="372"/>
      <c r="AL41" s="319"/>
      <c r="AM41" s="296">
        <f>IF(AM40=TRUE,1,0)</f>
        <v>1</v>
      </c>
      <c r="AN41" s="296"/>
      <c r="AO41" s="559"/>
      <c r="AP41" s="559"/>
      <c r="AQ41" s="296"/>
      <c r="AS41" s="373"/>
      <c r="AT41" s="296"/>
      <c r="AU41" s="296"/>
      <c r="AV41" s="296">
        <f>IF(AV40=TRUE,1,0)</f>
        <v>0</v>
      </c>
      <c r="AW41" s="296"/>
      <c r="AX41" s="308"/>
      <c r="AY41" s="296"/>
      <c r="AZ41" s="296"/>
      <c r="BA41" s="372"/>
      <c r="BB41" s="564" t="s">
        <v>114</v>
      </c>
      <c r="BC41" s="564"/>
      <c r="BD41" s="296"/>
      <c r="BE41" s="374"/>
      <c r="BF41" s="374"/>
      <c r="BG41" s="374"/>
      <c r="BH41" s="374"/>
      <c r="BI41" s="374"/>
      <c r="BJ41" s="374"/>
      <c r="BK41" s="374"/>
      <c r="BL41" s="308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296"/>
      <c r="CE41" s="296"/>
      <c r="CF41" s="296"/>
      <c r="CG41" s="296"/>
      <c r="CH41" s="296"/>
      <c r="CI41" s="296"/>
      <c r="CJ41" s="296"/>
      <c r="CK41" s="296"/>
      <c r="CL41" s="296"/>
      <c r="CM41" s="296"/>
      <c r="CN41" s="296"/>
      <c r="CO41" s="296"/>
      <c r="CP41" s="296"/>
      <c r="CQ41" s="296"/>
      <c r="CR41" s="296"/>
      <c r="CS41" s="296"/>
      <c r="CT41" s="296"/>
      <c r="CU41" s="296"/>
      <c r="CV41" s="296">
        <v>2</v>
      </c>
      <c r="CW41" s="375" t="str">
        <f>IF(DATA1!$Q$10="A",DATA1!$A$10,"")</f>
        <v/>
      </c>
      <c r="CX41" s="376" t="str">
        <f>IF(DATA1!$Q$10="B",DATA1!$A$10,"")</f>
        <v/>
      </c>
      <c r="CY41" s="377" t="str">
        <f>IF(DATA1!$Q$10="C",DATA1!$A$10,"")</f>
        <v/>
      </c>
      <c r="CZ41" s="375" t="str">
        <f>IF(DATA2!$Q$10="A",DATA2!$A$10,"")</f>
        <v/>
      </c>
      <c r="DA41" s="376" t="str">
        <f>IF(DATA2!$Q$10="B",DATA2!$A$10,"")</f>
        <v/>
      </c>
      <c r="DB41" s="377" t="str">
        <f>IF(DATA2!$Q$10="C",DATA2!$A$10,"")</f>
        <v/>
      </c>
      <c r="DC41" s="375" t="str">
        <f>IF(DATA3!$Q$10="A",DATA3!$A$10,"")</f>
        <v/>
      </c>
      <c r="DD41" s="376" t="str">
        <f>IF(DATA3!$Q$10="B",DATA3!$A$10,"")</f>
        <v/>
      </c>
      <c r="DE41" s="377" t="str">
        <f>IF(DATA3!$Q$10="C",DATA3!$A$10,"")</f>
        <v/>
      </c>
      <c r="DF41" s="375" t="str">
        <f>IF(DATA4!$Q$10="A",DATA4!$A$10,"")</f>
        <v/>
      </c>
      <c r="DG41" s="376" t="str">
        <f>IF(DATA4!$Q$10="B",DATA4!$A$10,"")</f>
        <v/>
      </c>
      <c r="DH41" s="377" t="str">
        <f>IF(DATA4!$Q$10="C",DATA4!$A$10,"")</f>
        <v/>
      </c>
      <c r="DI41" s="375" t="str">
        <f>IF(DATA5!$Q$10="A",DATA5!$A$10,"")</f>
        <v/>
      </c>
      <c r="DJ41" s="376" t="str">
        <f>IF(DATA5!$Q$10="B",DATA5!$A$10,"")</f>
        <v/>
      </c>
      <c r="DK41" s="377" t="str">
        <f>IF(DATA5!$Q$10="C",DATA5!$A$10,"")</f>
        <v/>
      </c>
      <c r="DL41" s="375" t="str">
        <f>IF(DATA6!$Q$10="A",DATA6!$A$10,"")</f>
        <v/>
      </c>
      <c r="DM41" s="376" t="str">
        <f>IF(DATA6!$Q$10="B",DATA6!$A$10,"")</f>
        <v/>
      </c>
      <c r="DN41" s="377" t="str">
        <f>IF(DATA6!$Q$10="C",DATA6!$A$10,"")</f>
        <v/>
      </c>
      <c r="DO41" s="375" t="str">
        <f>IF(DATA7!$Q$10="A",DATA7!$A$10,"")</f>
        <v/>
      </c>
      <c r="DP41" s="376" t="str">
        <f>IF(DATA7!$Q$10="B",DATA7!$A$10,"")</f>
        <v/>
      </c>
      <c r="DQ41" s="377" t="str">
        <f>IF(DATA7!$Q$10="C",DATA7!$A$10,"")</f>
        <v/>
      </c>
      <c r="DR41" s="375" t="str">
        <f>IF(DATA8!$Q$10="A",DATA8!$A$10,"")</f>
        <v/>
      </c>
      <c r="DS41" s="376" t="str">
        <f>IF(DATA8!$Q$10="B",DATA8!$A$10,"")</f>
        <v/>
      </c>
      <c r="DT41" s="377" t="str">
        <f>IF(DATA8!$Q$10="C",DATA8!$A$10,"")</f>
        <v/>
      </c>
      <c r="DU41" s="375" t="str">
        <f>IF(DATA9!$Q$10="A",DATA9!$A$10,"")</f>
        <v/>
      </c>
      <c r="DV41" s="376" t="str">
        <f>IF(DATA9!$Q$10="B",DATA9!$A$10,"")</f>
        <v/>
      </c>
      <c r="DW41" s="377" t="str">
        <f>IF(DATA9!$Q$10="C",DATA9!$A$10,"")</f>
        <v/>
      </c>
      <c r="DX41" s="375" t="str">
        <f>IF(DATA10!$Q$10="A",DATA10!$A$10,"")</f>
        <v/>
      </c>
      <c r="DY41" s="376" t="str">
        <f>IF(DATA10!$Q$10="B",DATA10!$A$10,"")</f>
        <v/>
      </c>
      <c r="DZ41" s="377" t="str">
        <f>IF(DATA10!$Q$10="C",DATA10!$A$10,"")</f>
        <v/>
      </c>
      <c r="EA41" s="375" t="str">
        <f>IF(DATA11!$Q$10="A",DATA11!$A$10,"")</f>
        <v/>
      </c>
      <c r="EB41" s="376" t="str">
        <f>IF(DATA11!$Q$10="B",DATA11!$A$10,"")</f>
        <v/>
      </c>
      <c r="EC41" s="377" t="str">
        <f>IF(DATA11!$Q$10="C",DATA11!$A$10,"")</f>
        <v/>
      </c>
      <c r="ED41" s="375" t="str">
        <f>IF(DATA12!$Q$10="A",DATA12!$A$10,"")</f>
        <v/>
      </c>
      <c r="EE41" s="376" t="str">
        <f>IF(DATA12!$Q$10="B",DATA12!$A$10,"")</f>
        <v/>
      </c>
      <c r="EF41" s="377" t="str">
        <f>IF(DATA12!$Q$10="C",DATA12!$A$10,"")</f>
        <v/>
      </c>
      <c r="EG41" s="375" t="str">
        <f>IF(DATA13!$Q$10="A",DATA13!$A$10,"")</f>
        <v/>
      </c>
      <c r="EH41" s="376" t="str">
        <f>IF(DATA13!$Q$10="B",DATA13!$A$10,"")</f>
        <v/>
      </c>
      <c r="EI41" s="377" t="str">
        <f>IF(DATA13!$Q$10="C",DATA13!$A$10,"")</f>
        <v/>
      </c>
      <c r="EJ41" s="375" t="str">
        <f>IF(DATA14!$Q$10="A",DATA14!$A$10,"")</f>
        <v/>
      </c>
      <c r="EK41" s="376" t="str">
        <f>IF(DATA14!$Q$10="B",DATA14!$A$10,"")</f>
        <v/>
      </c>
      <c r="EL41" s="377" t="str">
        <f>IF(DATA14!$Q$10="C",DATA14!$A$10,"")</f>
        <v/>
      </c>
      <c r="EM41" s="375" t="str">
        <f>IF(DATA15!$Q$10="A",DATA15!$A$10,"")</f>
        <v/>
      </c>
      <c r="EN41" s="376" t="str">
        <f>IF(DATA15!$Q$10="B",DATA15!$A$10,"")</f>
        <v/>
      </c>
      <c r="EO41" s="377" t="str">
        <f>IF(DATA15!$Q$10="C",DATA15!$A$10,"")</f>
        <v/>
      </c>
      <c r="EU41" s="586"/>
      <c r="EV41" s="586"/>
      <c r="EW41" s="586"/>
      <c r="EX41" s="586"/>
      <c r="EZ41" s="340"/>
      <c r="FA41" s="335"/>
    </row>
    <row r="42" spans="1:161" ht="15" customHeight="1" x14ac:dyDescent="0.25">
      <c r="B42" s="296"/>
      <c r="C42" s="577"/>
      <c r="D42" s="365" t="s">
        <v>115</v>
      </c>
      <c r="E42" s="317">
        <f>COUNTIF(DATA1!$L$9:$L$58,$E$40)</f>
        <v>0</v>
      </c>
      <c r="F42" s="317">
        <f>COUNTIF(DATA1!$L$9:$L$58,$F$40)</f>
        <v>0</v>
      </c>
      <c r="G42" s="317">
        <f>COUNTIF(DATA1!$L$9:$L$58,$G$40)</f>
        <v>0</v>
      </c>
      <c r="H42" s="317">
        <f>COUNTIF(DATA1!$L$9:$L$58,$H$40)</f>
        <v>0</v>
      </c>
      <c r="I42" s="317">
        <f>COUNTIF(DATA1!$L$9:$L$58,$I$40)</f>
        <v>0</v>
      </c>
      <c r="J42" s="317">
        <f>COUNTIF(DATA1!$L$9:$L$58,$J$40)</f>
        <v>0</v>
      </c>
      <c r="K42" s="317">
        <f>COUNTIF(DATA1!$L$9:$L$58,$K$40)</f>
        <v>0</v>
      </c>
      <c r="L42" s="317">
        <f>COUNTIF(DATA1!$L$9:$L$58,$L$40)</f>
        <v>0</v>
      </c>
      <c r="M42" s="317">
        <f>COUNTIF(DATA1!$L$9:$L$58,$M$40)</f>
        <v>0</v>
      </c>
      <c r="N42" s="317">
        <f>COUNTIF(DATA1!$L$9:$L$58,$N$40)</f>
        <v>0</v>
      </c>
      <c r="O42" s="317">
        <f>COUNTIF(DATA1!$L$9:$L$58,$O$40)</f>
        <v>0</v>
      </c>
      <c r="P42" s="317">
        <f>COUNTIF(DATA1!$L$9:$L$58,$P$40)</f>
        <v>0</v>
      </c>
      <c r="Q42" s="317">
        <f>COUNTIF(DATA1!$L$9:$L$58,$Q$40)</f>
        <v>0</v>
      </c>
      <c r="R42" s="317">
        <f>COUNTIF(DATA1!$L$9:$L$58,$R$40)</f>
        <v>0</v>
      </c>
      <c r="S42" s="317">
        <f>COUNTIF(DATA1!$L$9:$L$58,$S$40)</f>
        <v>0</v>
      </c>
      <c r="T42" s="317">
        <f>COUNTIF(DATA1!$L$9:$L$58,$T$40)</f>
        <v>0</v>
      </c>
      <c r="U42" s="317">
        <f>COUNTIF(DATA1!$L$9:$L$58,$U$40)</f>
        <v>0</v>
      </c>
      <c r="V42" s="317">
        <f>COUNTIF(DATA1!$L$9:$L$58,$V$40)</f>
        <v>0</v>
      </c>
      <c r="W42" s="317">
        <f>COUNTIF(DATA1!$L$9:$L$58,$W$40)</f>
        <v>0</v>
      </c>
      <c r="X42" s="366">
        <f>COUNTIF(DATA1!$L$9:$L$58,$X$40)</f>
        <v>0</v>
      </c>
      <c r="AA42" s="296"/>
      <c r="AB42" s="378"/>
      <c r="AC42" s="379"/>
      <c r="AD42" s="308"/>
      <c r="AE42" s="296"/>
      <c r="AF42" s="296"/>
      <c r="AG42" s="296"/>
      <c r="AH42" s="296"/>
      <c r="AI42" s="296"/>
      <c r="AJ42" s="296"/>
      <c r="AK42" s="372"/>
      <c r="AL42" s="319"/>
      <c r="AM42" s="555" t="b">
        <f>IF(B36+AA36=2,FALSE,TRUE)</f>
        <v>1</v>
      </c>
      <c r="AN42" s="555"/>
      <c r="AO42" s="556" t="s">
        <v>116</v>
      </c>
      <c r="AP42" s="556"/>
      <c r="AQ42" s="296"/>
      <c r="AR42" s="296"/>
      <c r="AS42" s="373"/>
      <c r="AT42" s="296"/>
      <c r="AU42" s="296"/>
      <c r="AV42" s="557" t="b">
        <v>0</v>
      </c>
      <c r="AW42" s="557"/>
      <c r="AX42" s="308" t="s">
        <v>117</v>
      </c>
      <c r="AY42" s="296"/>
      <c r="AZ42" s="296"/>
      <c r="BA42" s="372"/>
      <c r="BB42" s="319">
        <f>AV41+AV43+AV45</f>
        <v>0</v>
      </c>
      <c r="BC42" s="372">
        <f>IF(BB42=0,0,BB42)</f>
        <v>0</v>
      </c>
      <c r="BD42" s="373" t="s">
        <v>118</v>
      </c>
      <c r="BE42" s="380"/>
      <c r="BF42" s="380"/>
      <c r="BG42" s="380"/>
      <c r="BH42" s="380"/>
      <c r="BI42" s="380"/>
      <c r="BJ42" s="380"/>
      <c r="BK42" s="380"/>
      <c r="BL42" s="308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  <c r="CD42" s="296"/>
      <c r="CE42" s="296"/>
      <c r="CF42" s="296"/>
      <c r="CG42" s="296"/>
      <c r="CH42" s="296"/>
      <c r="CI42" s="296"/>
      <c r="CJ42" s="296"/>
      <c r="CK42" s="296"/>
      <c r="CL42" s="296"/>
      <c r="CM42" s="296"/>
      <c r="CN42" s="296"/>
      <c r="CO42" s="296"/>
      <c r="CP42" s="296"/>
      <c r="CQ42" s="296"/>
      <c r="CR42" s="296"/>
      <c r="CS42" s="296"/>
      <c r="CT42" s="296"/>
      <c r="CU42" s="296"/>
      <c r="CV42" s="296">
        <v>3</v>
      </c>
      <c r="CW42" s="375" t="str">
        <f>IF(DATA1!$Q$11="A",DATA1!$A$11,"")</f>
        <v/>
      </c>
      <c r="CX42" s="376" t="str">
        <f>IF(DATA1!$Q$11="B",DATA1!$A$11,"")</f>
        <v/>
      </c>
      <c r="CY42" s="377" t="str">
        <f>IF(DATA1!$Q$11="C",DATA1!$A$11,"")</f>
        <v/>
      </c>
      <c r="CZ42" s="375" t="str">
        <f>IF(DATA2!$Q$11="A",DATA2!$A$11,"")</f>
        <v/>
      </c>
      <c r="DA42" s="376" t="str">
        <f>IF(DATA2!$Q$11="B",DATA2!$A$11,"")</f>
        <v/>
      </c>
      <c r="DB42" s="377" t="str">
        <f>IF(DATA2!$Q$11="C",DATA2!$A$11,"")</f>
        <v/>
      </c>
      <c r="DC42" s="375" t="str">
        <f>IF(DATA3!$Q$11="A",DATA3!$A$11,"")</f>
        <v/>
      </c>
      <c r="DD42" s="376" t="str">
        <f>IF(DATA3!$Q$11="B",DATA3!$A$11,"")</f>
        <v/>
      </c>
      <c r="DE42" s="377" t="str">
        <f>IF(DATA3!$Q$11="C",DATA3!$A$11,"")</f>
        <v/>
      </c>
      <c r="DF42" s="375" t="str">
        <f>IF(DATA4!$Q$11="A",DATA4!$A$11,"")</f>
        <v/>
      </c>
      <c r="DG42" s="376" t="str">
        <f>IF(DATA4!$Q$11="B",DATA4!$A$11,"")</f>
        <v/>
      </c>
      <c r="DH42" s="377" t="str">
        <f>IF(DATA4!$Q$11="C",DATA4!$A$11,"")</f>
        <v/>
      </c>
      <c r="DI42" s="375" t="str">
        <f>IF(DATA5!$Q$11="A",DATA5!$A$11,"")</f>
        <v/>
      </c>
      <c r="DJ42" s="376" t="str">
        <f>IF(DATA5!$Q$11="B",DATA5!$A$11,"")</f>
        <v/>
      </c>
      <c r="DK42" s="377" t="str">
        <f>IF(DATA5!$Q$11="C",DATA5!$A$11,"")</f>
        <v/>
      </c>
      <c r="DL42" s="375" t="str">
        <f>IF(DATA6!$Q$11="A",DATA6!$A$11,"")</f>
        <v/>
      </c>
      <c r="DM42" s="376" t="str">
        <f>IF(DATA6!$Q$11="B",DATA6!$A$11,"")</f>
        <v/>
      </c>
      <c r="DN42" s="377" t="str">
        <f>IF(DATA6!$Q$11="C",DATA6!$A$11,"")</f>
        <v/>
      </c>
      <c r="DO42" s="375" t="str">
        <f>IF(DATA7!$Q$11="A",DATA7!$A$11,"")</f>
        <v/>
      </c>
      <c r="DP42" s="376" t="str">
        <f>IF(DATA7!$Q$11="B",DATA7!$A$11,"")</f>
        <v/>
      </c>
      <c r="DQ42" s="377" t="str">
        <f>IF(DATA7!$Q$11="C",DATA7!$A$11,"")</f>
        <v/>
      </c>
      <c r="DR42" s="375" t="str">
        <f>IF(DATA8!$Q$11="A",DATA8!$A$11,"")</f>
        <v/>
      </c>
      <c r="DS42" s="376" t="str">
        <f>IF(DATA8!$Q$11="B",DATA8!$A$11,"")</f>
        <v/>
      </c>
      <c r="DT42" s="377" t="str">
        <f>IF(DATA8!$Q$11="C",DATA8!$A$11,"")</f>
        <v/>
      </c>
      <c r="DU42" s="375" t="str">
        <f>IF(DATA9!$Q$11="A",DATA9!$A$11,"")</f>
        <v/>
      </c>
      <c r="DV42" s="376" t="str">
        <f>IF(DATA9!$Q$11="B",DATA9!$A$11,"")</f>
        <v/>
      </c>
      <c r="DW42" s="377" t="str">
        <f>IF(DATA9!$Q$11="C",DATA9!$A$11,"")</f>
        <v/>
      </c>
      <c r="DX42" s="375" t="str">
        <f>IF(DATA10!$Q$11="A",DATA10!$A$11,"")</f>
        <v/>
      </c>
      <c r="DY42" s="376" t="str">
        <f>IF(DATA10!$Q$11="B",DATA10!$A$11,"")</f>
        <v/>
      </c>
      <c r="DZ42" s="377" t="str">
        <f>IF(DATA10!$Q$11="C",DATA10!$A$11,"")</f>
        <v/>
      </c>
      <c r="EA42" s="375" t="str">
        <f>IF(DATA11!$Q$11="A",DATA11!$A$11,"")</f>
        <v/>
      </c>
      <c r="EB42" s="376" t="str">
        <f>IF(DATA11!$Q$11="B",DATA11!$A$11,"")</f>
        <v/>
      </c>
      <c r="EC42" s="377" t="str">
        <f>IF(DATA11!$Q$11="C",DATA11!$A$11,"")</f>
        <v/>
      </c>
      <c r="ED42" s="375" t="str">
        <f>IF(DATA12!$Q$11="A",DATA12!$A$11,"")</f>
        <v/>
      </c>
      <c r="EE42" s="376" t="str">
        <f>IF(DATA12!$Q$11="B",DATA12!$A$11,"")</f>
        <v/>
      </c>
      <c r="EF42" s="377" t="str">
        <f>IF(DATA12!$Q$11="C",DATA12!$A$11,"")</f>
        <v/>
      </c>
      <c r="EG42" s="375" t="str">
        <f>IF(DATA13!$Q$11="A",DATA13!$A$11,"")</f>
        <v/>
      </c>
      <c r="EH42" s="376" t="str">
        <f>IF(DATA13!$Q$11="B",DATA13!$A$11,"")</f>
        <v/>
      </c>
      <c r="EI42" s="377" t="str">
        <f>IF(DATA13!$Q$11="C",DATA13!$A$11,"")</f>
        <v/>
      </c>
      <c r="EJ42" s="375" t="str">
        <f>IF(DATA14!$Q$11="A",DATA14!$A$11,"")</f>
        <v/>
      </c>
      <c r="EK42" s="376" t="str">
        <f>IF(DATA14!$Q$11="B",DATA14!$A$11,"")</f>
        <v/>
      </c>
      <c r="EL42" s="377" t="str">
        <f>IF(DATA14!$Q$11="C",DATA14!$A$11,"")</f>
        <v/>
      </c>
      <c r="EM42" s="375" t="str">
        <f>IF(DATA15!$Q$11="A",DATA15!$A$11,"")</f>
        <v/>
      </c>
      <c r="EN42" s="376" t="str">
        <f>IF(DATA15!$Q$11="B",DATA15!$A$11,"")</f>
        <v/>
      </c>
      <c r="EO42" s="377" t="str">
        <f>IF(DATA15!$Q$11="C",DATA15!$A$11,"")</f>
        <v/>
      </c>
      <c r="EU42" s="586"/>
      <c r="EV42" s="586"/>
      <c r="EW42" s="586"/>
      <c r="EX42" s="586"/>
      <c r="EZ42" s="340"/>
      <c r="FA42" s="335"/>
    </row>
    <row r="43" spans="1:161" ht="15" customHeight="1" x14ac:dyDescent="0.25">
      <c r="B43" s="296"/>
      <c r="C43" s="577"/>
      <c r="D43" s="365" t="s">
        <v>119</v>
      </c>
      <c r="E43" s="317">
        <f>COUNTIF(DATA1!$Q$9:$Q$58,$E$40)</f>
        <v>0</v>
      </c>
      <c r="F43" s="317">
        <f>COUNTIF(DATA1!$Q$9:$Q$58,$F$40)</f>
        <v>0</v>
      </c>
      <c r="G43" s="317">
        <f>COUNTIF(DATA1!$Q$9:$Q$58,$G$40)</f>
        <v>0</v>
      </c>
      <c r="H43" s="317">
        <f>COUNTIF(DATA1!$Q$9:$Q$58,$H$40)</f>
        <v>0</v>
      </c>
      <c r="I43" s="317">
        <f>COUNTIF(DATA1!$Q$9:$Q$58,$I$40)</f>
        <v>0</v>
      </c>
      <c r="J43" s="317">
        <f>COUNTIF(DATA1!$Q$9:$Q$58,$J$40)</f>
        <v>0</v>
      </c>
      <c r="K43" s="317">
        <f>COUNTIF(DATA1!$Q$9:$Q$58,$K$40)</f>
        <v>0</v>
      </c>
      <c r="L43" s="317">
        <f>COUNTIF(DATA1!$Q$9:$Q$58,$L$40)</f>
        <v>0</v>
      </c>
      <c r="M43" s="317">
        <f>COUNTIF(DATA1!$Q$9:$Q$58,$M$40)</f>
        <v>0</v>
      </c>
      <c r="N43" s="317">
        <f>COUNTIF(DATA1!$Q$9:$Q$58,$N$40)</f>
        <v>0</v>
      </c>
      <c r="O43" s="317">
        <f>COUNTIF(DATA1!$Q$9:$Q$58,$O$40)</f>
        <v>0</v>
      </c>
      <c r="P43" s="317">
        <f>COUNTIF(DATA1!$Q$9:$Q$58,$P$40)</f>
        <v>0</v>
      </c>
      <c r="Q43" s="317">
        <f>COUNTIF(DATA1!$Q$9:$Q$58,$Q$40)</f>
        <v>0</v>
      </c>
      <c r="R43" s="317">
        <f>COUNTIF(DATA1!$Q$9:$Q$58,$R$40)</f>
        <v>0</v>
      </c>
      <c r="S43" s="317">
        <f>COUNTIF(DATA1!$Q$9:$Q$58,$S$40)</f>
        <v>0</v>
      </c>
      <c r="T43" s="317">
        <f>COUNTIF(DATA1!$Q$9:$Q$58,$T$40)</f>
        <v>0</v>
      </c>
      <c r="U43" s="317">
        <f>COUNTIF(DATA1!$Q$9:$Q$58,$U$40)</f>
        <v>0</v>
      </c>
      <c r="V43" s="317">
        <f>COUNTIF(DATA1!$Q$9:$Q$58,$V$40)</f>
        <v>0</v>
      </c>
      <c r="W43" s="317">
        <f>COUNTIF(DATA1!$Q$9:$Q$58,$W$40)</f>
        <v>0</v>
      </c>
      <c r="X43" s="366">
        <f>COUNTIF(DATA1!$Q$9:$Q$58,$X$40)</f>
        <v>0</v>
      </c>
      <c r="AA43" s="296"/>
      <c r="AB43" s="558">
        <f>CW90</f>
        <v>0</v>
      </c>
      <c r="AC43" s="558"/>
      <c r="AD43" s="381" t="s">
        <v>120</v>
      </c>
      <c r="AE43" s="382"/>
      <c r="AF43" s="382"/>
      <c r="AG43" s="382"/>
      <c r="AH43" s="383"/>
      <c r="AI43" s="296"/>
      <c r="AJ43" s="296"/>
      <c r="AK43" s="372"/>
      <c r="AL43" s="319"/>
      <c r="AM43" s="296">
        <f>IF(AM42=TRUE,1,0)</f>
        <v>1</v>
      </c>
      <c r="AN43" s="296"/>
      <c r="AO43" s="556"/>
      <c r="AP43" s="556"/>
      <c r="AQ43" s="296"/>
      <c r="AR43" s="308"/>
      <c r="AS43" s="373"/>
      <c r="AT43" s="296"/>
      <c r="AU43" s="296"/>
      <c r="AV43" s="296">
        <f>IF(AV42=TRUE,1,0)</f>
        <v>0</v>
      </c>
      <c r="AW43" s="296"/>
      <c r="AX43" s="308"/>
      <c r="AY43" s="296"/>
      <c r="AZ43" s="296"/>
      <c r="BA43" s="372"/>
      <c r="BB43" s="319">
        <f>SUM(E41:X45)</f>
        <v>0</v>
      </c>
      <c r="BC43" s="372">
        <f>IF(BB43=0,0,1)</f>
        <v>0</v>
      </c>
      <c r="BD43" s="373" t="s">
        <v>121</v>
      </c>
      <c r="BE43" s="380"/>
      <c r="BF43" s="380"/>
      <c r="BG43" s="380"/>
      <c r="BH43" s="380"/>
      <c r="BI43" s="380"/>
      <c r="BJ43" s="380"/>
      <c r="BK43" s="380"/>
      <c r="BL43" s="308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  <c r="CD43" s="296"/>
      <c r="CE43" s="296"/>
      <c r="CF43" s="296"/>
      <c r="CG43" s="296"/>
      <c r="CH43" s="296"/>
      <c r="CI43" s="296"/>
      <c r="CJ43" s="296"/>
      <c r="CK43" s="296"/>
      <c r="CL43" s="296"/>
      <c r="CM43" s="296"/>
      <c r="CN43" s="296"/>
      <c r="CO43" s="296"/>
      <c r="CP43" s="296"/>
      <c r="CQ43" s="296"/>
      <c r="CR43" s="296"/>
      <c r="CS43" s="296"/>
      <c r="CT43" s="296"/>
      <c r="CU43" s="296"/>
      <c r="CV43" s="296">
        <v>4</v>
      </c>
      <c r="CW43" s="375" t="str">
        <f>IF(DATA1!$Q$12="A",DATA1!$A$12,"")</f>
        <v/>
      </c>
      <c r="CX43" s="376" t="str">
        <f>IF(DATA1!$Q$12="B",DATA1!$A$12,"")</f>
        <v/>
      </c>
      <c r="CY43" s="377" t="str">
        <f>IF(DATA1!$Q$12="C",DATA1!$A$12,"")</f>
        <v/>
      </c>
      <c r="CZ43" s="375" t="str">
        <f>IF(DATA2!$Q$12="A",DATA2!$A$12,"")</f>
        <v/>
      </c>
      <c r="DA43" s="376" t="str">
        <f>IF(DATA2!$Q$12="B",DATA2!$A$12,"")</f>
        <v/>
      </c>
      <c r="DB43" s="377" t="str">
        <f>IF(DATA2!$Q$12="C",DATA2!$A$12,"")</f>
        <v/>
      </c>
      <c r="DC43" s="375" t="str">
        <f>IF(DATA3!$Q$12="A",DATA3!$A$12,"")</f>
        <v/>
      </c>
      <c r="DD43" s="376" t="str">
        <f>IF(DATA3!$Q$12="B",DATA3!$A$12,"")</f>
        <v/>
      </c>
      <c r="DE43" s="377" t="str">
        <f>IF(DATA3!$Q$12="C",DATA3!$A$12,"")</f>
        <v/>
      </c>
      <c r="DF43" s="375" t="str">
        <f>IF(DATA4!$Q$12="A",DATA4!$A$12,"")</f>
        <v/>
      </c>
      <c r="DG43" s="376" t="str">
        <f>IF(DATA4!$Q$12="B",DATA4!$A$12,"")</f>
        <v/>
      </c>
      <c r="DH43" s="377" t="str">
        <f>IF(DATA4!$Q$12="C",DATA4!$A$12,"")</f>
        <v/>
      </c>
      <c r="DI43" s="375" t="str">
        <f>IF(DATA5!$Q$12="A",DATA5!$A$12,"")</f>
        <v/>
      </c>
      <c r="DJ43" s="376" t="str">
        <f>IF(DATA5!$Q$12="B",DATA5!$A$12,"")</f>
        <v/>
      </c>
      <c r="DK43" s="377" t="str">
        <f>IF(DATA5!$Q$12="C",DATA5!$A$12,"")</f>
        <v/>
      </c>
      <c r="DL43" s="375" t="str">
        <f>IF(DATA6!$Q$12="A",DATA6!$A$12,"")</f>
        <v/>
      </c>
      <c r="DM43" s="376" t="str">
        <f>IF(DATA6!$Q$12="B",DATA6!$A$12,"")</f>
        <v/>
      </c>
      <c r="DN43" s="377" t="str">
        <f>IF(DATA6!$Q$12="C",DATA6!$A$12,"")</f>
        <v/>
      </c>
      <c r="DO43" s="375" t="str">
        <f>IF(DATA7!$Q$12="A",DATA7!$A$12,"")</f>
        <v/>
      </c>
      <c r="DP43" s="376" t="str">
        <f>IF(DATA7!$Q$12="B",DATA7!$A$12,"")</f>
        <v/>
      </c>
      <c r="DQ43" s="377" t="str">
        <f>IF(DATA7!$Q$12="C",DATA7!$A$12,"")</f>
        <v/>
      </c>
      <c r="DR43" s="375" t="str">
        <f>IF(DATA8!$Q$12="A",DATA8!$A$12,"")</f>
        <v/>
      </c>
      <c r="DS43" s="376" t="str">
        <f>IF(DATA8!$Q$12="B",DATA8!$A$12,"")</f>
        <v/>
      </c>
      <c r="DT43" s="377" t="str">
        <f>IF(DATA8!$Q$12="C",DATA8!$A$12,"")</f>
        <v/>
      </c>
      <c r="DU43" s="375" t="str">
        <f>IF(DATA9!$Q$12="A",DATA9!$A$12,"")</f>
        <v/>
      </c>
      <c r="DV43" s="376" t="str">
        <f>IF(DATA9!$Q$12="B",DATA9!$A$12,"")</f>
        <v/>
      </c>
      <c r="DW43" s="377" t="str">
        <f>IF(DATA9!$Q$12="C",DATA9!$A$12,"")</f>
        <v/>
      </c>
      <c r="DX43" s="375" t="str">
        <f>IF(DATA10!$Q$12="A",DATA10!$A$12,"")</f>
        <v/>
      </c>
      <c r="DY43" s="376" t="str">
        <f>IF(DATA10!$Q$12="B",DATA10!$A$12,"")</f>
        <v/>
      </c>
      <c r="DZ43" s="377" t="str">
        <f>IF(DATA10!$Q$12="C",DATA10!$A$12,"")</f>
        <v/>
      </c>
      <c r="EA43" s="375" t="str">
        <f>IF(DATA11!$Q$12="A",DATA11!$A$12,"")</f>
        <v/>
      </c>
      <c r="EB43" s="376" t="str">
        <f>IF(DATA11!$Q$12="B",DATA11!$A$12,"")</f>
        <v/>
      </c>
      <c r="EC43" s="377" t="str">
        <f>IF(DATA11!$Q$12="C",DATA11!$A$12,"")</f>
        <v/>
      </c>
      <c r="ED43" s="375" t="str">
        <f>IF(DATA12!$Q$12="A",DATA12!$A$12,"")</f>
        <v/>
      </c>
      <c r="EE43" s="376" t="str">
        <f>IF(DATA12!$Q$12="B",DATA12!$A$12,"")</f>
        <v/>
      </c>
      <c r="EF43" s="377" t="str">
        <f>IF(DATA12!$Q$12="C",DATA12!$A$12,"")</f>
        <v/>
      </c>
      <c r="EG43" s="375" t="str">
        <f>IF(DATA13!$Q$12="A",DATA13!$A$12,"")</f>
        <v/>
      </c>
      <c r="EH43" s="376" t="str">
        <f>IF(DATA13!$Q$12="B",DATA13!$A$12,"")</f>
        <v/>
      </c>
      <c r="EI43" s="377" t="str">
        <f>IF(DATA13!$Q$12="C",DATA13!$A$12,"")</f>
        <v/>
      </c>
      <c r="EJ43" s="375" t="str">
        <f>IF(DATA14!$Q$12="A",DATA14!$A$12,"")</f>
        <v/>
      </c>
      <c r="EK43" s="376" t="str">
        <f>IF(DATA14!$Q$12="B",DATA14!$A$12,"")</f>
        <v/>
      </c>
      <c r="EL43" s="377" t="str">
        <f>IF(DATA14!$Q$12="C",DATA14!$A$12,"")</f>
        <v/>
      </c>
      <c r="EM43" s="375" t="str">
        <f>IF(DATA15!$Q$12="A",DATA15!$A$12,"")</f>
        <v/>
      </c>
      <c r="EN43" s="376" t="str">
        <f>IF(DATA15!$Q$12="B",DATA15!$A$12,"")</f>
        <v/>
      </c>
      <c r="EO43" s="377" t="str">
        <f>IF(DATA15!$Q$12="C",DATA15!$A$12,"")</f>
        <v/>
      </c>
      <c r="EU43" s="586"/>
      <c r="EV43" s="586"/>
      <c r="EW43" s="586"/>
      <c r="EX43" s="586"/>
      <c r="EZ43" s="340"/>
      <c r="FA43" s="335"/>
    </row>
    <row r="44" spans="1:161" ht="15" customHeight="1" x14ac:dyDescent="0.25">
      <c r="B44" s="296"/>
      <c r="C44" s="577"/>
      <c r="D44" s="365" t="s">
        <v>122</v>
      </c>
      <c r="E44" s="317">
        <f>COUNTIF(DATA1!$V$9:$V$58,$E$40)</f>
        <v>0</v>
      </c>
      <c r="F44" s="317">
        <f>COUNTIF(DATA1!$V$9:$V$58,$F$40)</f>
        <v>0</v>
      </c>
      <c r="G44" s="317">
        <f>COUNTIF(DATA1!$V$9:$V$58,$G$40)</f>
        <v>0</v>
      </c>
      <c r="H44" s="317">
        <f>COUNTIF(DATA1!$V$9:$V$58,$H$40)</f>
        <v>0</v>
      </c>
      <c r="I44" s="317">
        <f>COUNTIF(DATA1!$V$9:$V$58,$I$40)</f>
        <v>0</v>
      </c>
      <c r="J44" s="317">
        <f>COUNTIF(DATA1!$V$9:$V$58,$J$40)</f>
        <v>0</v>
      </c>
      <c r="K44" s="317">
        <f>COUNTIF(DATA1!$V$9:$V$58,$K$40)</f>
        <v>0</v>
      </c>
      <c r="L44" s="317">
        <f>COUNTIF(DATA1!$V$9:$V$58,$L$40)</f>
        <v>0</v>
      </c>
      <c r="M44" s="317">
        <f>COUNTIF(DATA1!$V$9:$V$58,$M$40)</f>
        <v>0</v>
      </c>
      <c r="N44" s="317">
        <f>COUNTIF(DATA1!$V$9:$V$58,$N$40)</f>
        <v>0</v>
      </c>
      <c r="O44" s="317">
        <f>COUNTIF(DATA1!$V$9:$V$58,$O$40)</f>
        <v>0</v>
      </c>
      <c r="P44" s="317">
        <f>COUNTIF(DATA1!$V$9:$V$58,$P$40)</f>
        <v>0</v>
      </c>
      <c r="Q44" s="317">
        <f>COUNTIF(DATA1!$V$9:$V$58,$Q$40)</f>
        <v>0</v>
      </c>
      <c r="R44" s="317">
        <f>COUNTIF(DATA1!$V$9:$V$58,$R$40)</f>
        <v>0</v>
      </c>
      <c r="S44" s="317">
        <f>COUNTIF(DATA1!$V$9:$V$58,$S$40)</f>
        <v>0</v>
      </c>
      <c r="T44" s="317">
        <f>COUNTIF(DATA1!$V$9:$V$58,$T$40)</f>
        <v>0</v>
      </c>
      <c r="U44" s="317">
        <f>COUNTIF(DATA1!$V$9:$V$58,$U$40)</f>
        <v>0</v>
      </c>
      <c r="V44" s="317">
        <f>COUNTIF(DATA1!$V$9:$V$58,$V$40)</f>
        <v>0</v>
      </c>
      <c r="W44" s="317">
        <f>COUNTIF(DATA1!$V$9:$V$58,$W$40)</f>
        <v>0</v>
      </c>
      <c r="X44" s="366">
        <f>COUNTIF(DATA1!$V$9:$V$58,$X$40)</f>
        <v>0</v>
      </c>
      <c r="AA44" s="296"/>
      <c r="AB44" s="558">
        <f>CX90</f>
        <v>0</v>
      </c>
      <c r="AC44" s="558"/>
      <c r="AD44" s="381" t="s">
        <v>123</v>
      </c>
      <c r="AE44" s="382"/>
      <c r="AF44" s="382"/>
      <c r="AG44" s="382"/>
      <c r="AH44" s="384"/>
      <c r="AI44" s="296"/>
      <c r="AJ44" s="296"/>
      <c r="AK44" s="372"/>
      <c r="AL44" s="319"/>
      <c r="AM44" s="296"/>
      <c r="AN44" s="296"/>
      <c r="AO44" s="296"/>
      <c r="AP44" s="296"/>
      <c r="AQ44" s="296"/>
      <c r="AT44" s="296"/>
      <c r="AU44" s="296"/>
      <c r="AV44" s="557" t="b">
        <f>FALSE</f>
        <v>0</v>
      </c>
      <c r="AW44" s="557"/>
      <c r="AX44" s="308" t="s">
        <v>124</v>
      </c>
      <c r="AY44" s="296"/>
      <c r="AZ44" s="296"/>
      <c r="BA44" s="372"/>
      <c r="BB44" s="385"/>
      <c r="BC44" s="386">
        <f>SUM(BC42:BC43)</f>
        <v>0</v>
      </c>
      <c r="BD44" s="387" t="s">
        <v>125</v>
      </c>
      <c r="BE44" s="380"/>
      <c r="BF44" s="380"/>
      <c r="BG44" s="380"/>
      <c r="BH44" s="380"/>
      <c r="BI44" s="380"/>
      <c r="BJ44" s="380"/>
      <c r="BK44" s="380"/>
      <c r="BL44" s="308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  <c r="CD44" s="296"/>
      <c r="CE44" s="296"/>
      <c r="CF44" s="296"/>
      <c r="CG44" s="296"/>
      <c r="CH44" s="296"/>
      <c r="CI44" s="296"/>
      <c r="CJ44" s="296"/>
      <c r="CK44" s="296"/>
      <c r="CL44" s="296"/>
      <c r="CM44" s="296"/>
      <c r="CN44" s="296"/>
      <c r="CO44" s="296"/>
      <c r="CP44" s="296"/>
      <c r="CQ44" s="296"/>
      <c r="CR44" s="296"/>
      <c r="CS44" s="296"/>
      <c r="CT44" s="296"/>
      <c r="CU44" s="296"/>
      <c r="CV44" s="296">
        <v>5</v>
      </c>
      <c r="CW44" s="375" t="str">
        <f>IF(DATA1!$Q$13="A",DATA1!$A$13,"")</f>
        <v/>
      </c>
      <c r="CX44" s="376" t="str">
        <f>IF(DATA1!$Q$13="B",DATA1!$A$13,"")</f>
        <v/>
      </c>
      <c r="CY44" s="377" t="str">
        <f>IF(DATA1!$Q$13="C",DATA1!$A$13,"")</f>
        <v/>
      </c>
      <c r="CZ44" s="375" t="str">
        <f>IF(DATA2!$Q$13="A",DATA2!$A$13,"")</f>
        <v/>
      </c>
      <c r="DA44" s="376" t="str">
        <f>IF(DATA2!$Q$13="B",DATA2!$A$13,"")</f>
        <v/>
      </c>
      <c r="DB44" s="377" t="str">
        <f>IF(DATA2!$Q$13="C",DATA2!$A$13,"")</f>
        <v/>
      </c>
      <c r="DC44" s="375" t="str">
        <f>IF(DATA3!$Q$13="A",DATA3!$A$13,"")</f>
        <v/>
      </c>
      <c r="DD44" s="376" t="str">
        <f>IF(DATA3!$Q$13="B",DATA3!$A$13,"")</f>
        <v/>
      </c>
      <c r="DE44" s="377" t="str">
        <f>IF(DATA3!$Q$13="C",DATA3!$A$13,"")</f>
        <v/>
      </c>
      <c r="DF44" s="375" t="str">
        <f>IF(DATA4!$Q$13="A",DATA4!$A$13,"")</f>
        <v/>
      </c>
      <c r="DG44" s="376" t="str">
        <f>IF(DATA4!$Q$13="B",DATA4!$A$13,"")</f>
        <v/>
      </c>
      <c r="DH44" s="377" t="str">
        <f>IF(DATA4!$Q$13="C",DATA4!$A$13,"")</f>
        <v/>
      </c>
      <c r="DI44" s="375" t="str">
        <f>IF(DATA5!$Q$13="A",DATA5!$A$13,"")</f>
        <v/>
      </c>
      <c r="DJ44" s="376" t="str">
        <f>IF(DATA5!$Q$13="B",DATA5!$A$13,"")</f>
        <v/>
      </c>
      <c r="DK44" s="377" t="str">
        <f>IF(DATA5!$Q$13="C",DATA5!$A$13,"")</f>
        <v/>
      </c>
      <c r="DL44" s="375" t="str">
        <f>IF(DATA6!$Q$13="A",DATA6!$A$13,"")</f>
        <v/>
      </c>
      <c r="DM44" s="376" t="str">
        <f>IF(DATA6!$Q$13="B",DATA6!$A$13,"")</f>
        <v/>
      </c>
      <c r="DN44" s="377" t="str">
        <f>IF(DATA6!$Q$13="C",DATA6!$A$13,"")</f>
        <v/>
      </c>
      <c r="DO44" s="375" t="str">
        <f>IF(DATA7!$Q$13="A",DATA7!$A$13,"")</f>
        <v/>
      </c>
      <c r="DP44" s="376" t="str">
        <f>IF(DATA7!$Q$13="B",DATA7!$A$13,"")</f>
        <v/>
      </c>
      <c r="DQ44" s="377" t="str">
        <f>IF(DATA7!$Q$13="C",DATA7!$A$13,"")</f>
        <v/>
      </c>
      <c r="DR44" s="375" t="str">
        <f>IF(DATA8!$Q$13="A",DATA8!$A$13,"")</f>
        <v/>
      </c>
      <c r="DS44" s="376" t="str">
        <f>IF(DATA8!$Q$13="B",DATA8!$A$13,"")</f>
        <v/>
      </c>
      <c r="DT44" s="377" t="str">
        <f>IF(DATA8!$Q$13="C",DATA8!$A$13,"")</f>
        <v/>
      </c>
      <c r="DU44" s="375" t="str">
        <f>IF(DATA9!$Q$13="A",DATA9!$A$13,"")</f>
        <v/>
      </c>
      <c r="DV44" s="376" t="str">
        <f>IF(DATA9!$Q$13="B",DATA9!$A$13,"")</f>
        <v/>
      </c>
      <c r="DW44" s="377" t="str">
        <f>IF(DATA9!$Q$13="C",DATA9!$A$13,"")</f>
        <v/>
      </c>
      <c r="DX44" s="375" t="str">
        <f>IF(DATA10!$Q$13="A",DATA10!$A$13,"")</f>
        <v/>
      </c>
      <c r="DY44" s="376" t="str">
        <f>IF(DATA10!$Q$13="B",DATA10!$A$13,"")</f>
        <v/>
      </c>
      <c r="DZ44" s="377" t="str">
        <f>IF(DATA10!$Q$13="C",DATA10!$A$13,"")</f>
        <v/>
      </c>
      <c r="EA44" s="375" t="str">
        <f>IF(DATA11!$Q$13="A",DATA11!$A$13,"")</f>
        <v/>
      </c>
      <c r="EB44" s="376" t="str">
        <f>IF(DATA11!$Q$13="B",DATA11!$A$13,"")</f>
        <v/>
      </c>
      <c r="EC44" s="377" t="str">
        <f>IF(DATA11!$Q$13="C",DATA11!$A$13,"")</f>
        <v/>
      </c>
      <c r="ED44" s="375" t="str">
        <f>IF(DATA12!$Q$13="A",DATA12!$A$13,"")</f>
        <v/>
      </c>
      <c r="EE44" s="376" t="str">
        <f>IF(DATA12!$Q$13="B",DATA12!$A$13,"")</f>
        <v/>
      </c>
      <c r="EF44" s="377" t="str">
        <f>IF(DATA12!$Q$13="C",DATA12!$A$13,"")</f>
        <v/>
      </c>
      <c r="EG44" s="375" t="str">
        <f>IF(DATA13!$Q$13="A",DATA13!$A$13,"")</f>
        <v/>
      </c>
      <c r="EH44" s="376" t="str">
        <f>IF(DATA13!$Q$13="B",DATA13!$A$13,"")</f>
        <v/>
      </c>
      <c r="EI44" s="377" t="str">
        <f>IF(DATA13!$Q$13="C",DATA13!$A$13,"")</f>
        <v/>
      </c>
      <c r="EJ44" s="375" t="str">
        <f>IF(DATA14!$Q$13="A",DATA14!$A$13,"")</f>
        <v/>
      </c>
      <c r="EK44" s="376" t="str">
        <f>IF(DATA14!$Q$13="B",DATA14!$A$13,"")</f>
        <v/>
      </c>
      <c r="EL44" s="377" t="str">
        <f>IF(DATA14!$Q$13="C",DATA14!$A$13,"")</f>
        <v/>
      </c>
      <c r="EM44" s="375" t="str">
        <f>IF(DATA15!$Q$13="A",DATA15!$A$13,"")</f>
        <v/>
      </c>
      <c r="EN44" s="376" t="str">
        <f>IF(DATA15!$Q$13="B",DATA15!$A$13,"")</f>
        <v/>
      </c>
      <c r="EO44" s="377" t="str">
        <f>IF(DATA15!$Q$13="C",DATA15!$A$13,"")</f>
        <v/>
      </c>
      <c r="EU44" s="586"/>
      <c r="EV44" s="586"/>
      <c r="EW44" s="586"/>
      <c r="EX44" s="586"/>
      <c r="EZ44" s="340"/>
      <c r="FA44" s="335"/>
    </row>
    <row r="45" spans="1:161" ht="15" customHeight="1" x14ac:dyDescent="0.25">
      <c r="C45" s="577"/>
      <c r="D45" s="388" t="s">
        <v>126</v>
      </c>
      <c r="E45" s="389">
        <f>COUNTIF(DATA1!$AA$9:$AA$58,$E$40)</f>
        <v>0</v>
      </c>
      <c r="F45" s="389">
        <f>COUNTIF(DATA1!$AA$9:$AA$58,$F$40)</f>
        <v>0</v>
      </c>
      <c r="G45" s="389">
        <f>COUNTIF(DATA1!$AA$9:$AA$58,$G$40)</f>
        <v>0</v>
      </c>
      <c r="H45" s="389">
        <f>COUNTIF(DATA1!$AA$9:$AA$58,$H$40)</f>
        <v>0</v>
      </c>
      <c r="I45" s="389">
        <f>COUNTIF(DATA1!$AA$9:$AA$58,$I$40)</f>
        <v>0</v>
      </c>
      <c r="J45" s="389">
        <f>COUNTIF(DATA1!$AA$9:$AA$58,$J$40)</f>
        <v>0</v>
      </c>
      <c r="K45" s="389">
        <f>COUNTIF(DATA1!$AA$9:$AA$58,$K$40)</f>
        <v>0</v>
      </c>
      <c r="L45" s="389">
        <f>COUNTIF(DATA1!$AA$9:$AA$58,$L$40)</f>
        <v>0</v>
      </c>
      <c r="M45" s="389">
        <f>COUNTIF(DATA1!$AA$9:$AA$58,$M$40)</f>
        <v>0</v>
      </c>
      <c r="N45" s="389">
        <f>COUNTIF(DATA1!$AA$9:$AA$58,$N$40)</f>
        <v>0</v>
      </c>
      <c r="O45" s="389">
        <f>COUNTIF(DATA1!$AA$9:$AA$58,$O$40)</f>
        <v>0</v>
      </c>
      <c r="P45" s="389">
        <f>COUNTIF(DATA1!$AA$9:$AA$58,$P$40)</f>
        <v>0</v>
      </c>
      <c r="Q45" s="389">
        <f>COUNTIF(DATA1!$AA$9:$AA$58,$Q$40)</f>
        <v>0</v>
      </c>
      <c r="R45" s="389">
        <f>COUNTIF(DATA1!$AA$9:$AA$58,$R$40)</f>
        <v>0</v>
      </c>
      <c r="S45" s="389">
        <f>COUNTIF(DATA1!$AA$9:$AA$58,$S$40)</f>
        <v>0</v>
      </c>
      <c r="T45" s="389">
        <f>COUNTIF(DATA1!$AA$9:$AA$58,$T$40)</f>
        <v>0</v>
      </c>
      <c r="U45" s="389">
        <f>COUNTIF(DATA1!$AA$9:$AA$58,$U$40)</f>
        <v>0</v>
      </c>
      <c r="V45" s="389">
        <f>COUNTIF(DATA1!$AA$9:$AA$58,$V$40)</f>
        <v>0</v>
      </c>
      <c r="W45" s="389">
        <f>COUNTIF(DATA1!$AA$9:$AA$58,$W$40)</f>
        <v>0</v>
      </c>
      <c r="X45" s="390">
        <f>COUNTIF(DATA1!$AA$9:$AA$58,$X$40)</f>
        <v>0</v>
      </c>
      <c r="AA45" s="296"/>
      <c r="AB45" s="558">
        <f>CY90</f>
        <v>0</v>
      </c>
      <c r="AC45" s="558"/>
      <c r="AD45" s="381" t="s">
        <v>127</v>
      </c>
      <c r="AE45" s="382"/>
      <c r="AF45" s="382"/>
      <c r="AG45" s="382"/>
      <c r="AH45" s="384"/>
      <c r="AI45" s="296"/>
      <c r="AJ45" s="296"/>
      <c r="AK45" s="372"/>
      <c r="AL45" s="572" t="s">
        <v>128</v>
      </c>
      <c r="AM45" s="572"/>
      <c r="AN45" s="572"/>
      <c r="AO45" s="572"/>
      <c r="AP45" s="572"/>
      <c r="AQ45" s="572"/>
      <c r="AR45" s="587">
        <f>IF((AM41+AM43=1),Y40-A40,0)</f>
        <v>0</v>
      </c>
      <c r="AS45" s="587"/>
      <c r="AT45" s="323"/>
      <c r="AU45" s="323"/>
      <c r="AV45" s="323">
        <f>IF(AV44=TRUE,1,0)</f>
        <v>0</v>
      </c>
      <c r="AW45" s="323"/>
      <c r="AX45" s="323"/>
      <c r="AY45" s="323"/>
      <c r="AZ45" s="323"/>
      <c r="BA45" s="391"/>
      <c r="BB45" s="296"/>
      <c r="BC45" s="296"/>
      <c r="BD45" s="296"/>
      <c r="BE45" s="392"/>
      <c r="BF45" s="393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X45" s="296"/>
      <c r="BY45" s="296">
        <f>HOUR(AR45)</f>
        <v>0</v>
      </c>
      <c r="BZ45" s="296">
        <f>MINUTE(AR45)</f>
        <v>0</v>
      </c>
      <c r="CA45" s="296"/>
      <c r="CB45" s="296"/>
      <c r="CC45" s="296"/>
      <c r="CD45" s="296"/>
      <c r="CE45" s="296"/>
      <c r="CF45" s="296"/>
      <c r="CG45" s="296"/>
      <c r="CH45" s="296"/>
      <c r="CI45" s="296"/>
      <c r="CJ45" s="296"/>
      <c r="CK45" s="296"/>
      <c r="CL45" s="296"/>
      <c r="CM45" s="296"/>
      <c r="CN45" s="296"/>
      <c r="CO45" s="296"/>
      <c r="CP45" s="296"/>
      <c r="CQ45" s="296"/>
      <c r="CR45" s="296"/>
      <c r="CS45" s="296"/>
      <c r="CT45" s="296"/>
      <c r="CU45" s="296"/>
      <c r="CV45" s="296">
        <v>6</v>
      </c>
      <c r="CW45" s="375" t="str">
        <f>IF(DATA1!$Q$14="A",DATA1!$A$14,"")</f>
        <v/>
      </c>
      <c r="CX45" s="376" t="str">
        <f>IF(DATA1!$Q$14="B",DATA1!$A$14,"")</f>
        <v/>
      </c>
      <c r="CY45" s="377" t="str">
        <f>IF(DATA1!$Q$14="C",DATA1!$A$14,"")</f>
        <v/>
      </c>
      <c r="CZ45" s="375" t="str">
        <f>IF(DATA2!$Q$14="A",DATA2!$A$14,"")</f>
        <v/>
      </c>
      <c r="DA45" s="376" t="str">
        <f>IF(DATA2!$Q$14="B",DATA2!$A$14,"")</f>
        <v/>
      </c>
      <c r="DB45" s="377" t="str">
        <f>IF(DATA2!$Q$14="C",DATA2!$A$14,"")</f>
        <v/>
      </c>
      <c r="DC45" s="375" t="str">
        <f>IF(DATA3!$Q$14="A",DATA3!$A$14,"")</f>
        <v/>
      </c>
      <c r="DD45" s="376" t="str">
        <f>IF(DATA3!$Q$14="B",DATA3!$A$14,"")</f>
        <v/>
      </c>
      <c r="DE45" s="377" t="str">
        <f>IF(DATA3!$Q$14="C",DATA3!$A$14,"")</f>
        <v/>
      </c>
      <c r="DF45" s="375" t="str">
        <f>IF(DATA4!$Q$14="A",DATA4!$A$14,"")</f>
        <v/>
      </c>
      <c r="DG45" s="376" t="str">
        <f>IF(DATA4!$Q$14="B",DATA4!$A$14,"")</f>
        <v/>
      </c>
      <c r="DH45" s="377" t="str">
        <f>IF(DATA4!$Q$14="C",DATA4!$A$14,"")</f>
        <v/>
      </c>
      <c r="DI45" s="375" t="str">
        <f>IF(DATA5!$Q$14="A",DATA5!$A$14,"")</f>
        <v/>
      </c>
      <c r="DJ45" s="376" t="str">
        <f>IF(DATA5!$Q$14="B",DATA5!$A$14,"")</f>
        <v/>
      </c>
      <c r="DK45" s="377" t="str">
        <f>IF(DATA5!$Q$14="C",DATA5!$A$14,"")</f>
        <v/>
      </c>
      <c r="DL45" s="375" t="str">
        <f>IF(DATA6!$Q$14="A",DATA6!$A$14,"")</f>
        <v/>
      </c>
      <c r="DM45" s="376" t="str">
        <f>IF(DATA6!$Q$14="B",DATA6!$A$14,"")</f>
        <v/>
      </c>
      <c r="DN45" s="377" t="str">
        <f>IF(DATA6!$Q$14="C",DATA6!$A$14,"")</f>
        <v/>
      </c>
      <c r="DO45" s="375" t="str">
        <f>IF(DATA7!$Q$14="A",DATA7!$A$14,"")</f>
        <v/>
      </c>
      <c r="DP45" s="376" t="str">
        <f>IF(DATA7!$Q$14="B",DATA7!$A$14,"")</f>
        <v/>
      </c>
      <c r="DQ45" s="377" t="str">
        <f>IF(DATA7!$Q$14="C",DATA7!$A$14,"")</f>
        <v/>
      </c>
      <c r="DR45" s="375" t="str">
        <f>IF(DATA8!$Q$14="A",DATA8!$A$14,"")</f>
        <v/>
      </c>
      <c r="DS45" s="376" t="str">
        <f>IF(DATA8!$Q$14="B",DATA8!$A$14,"")</f>
        <v/>
      </c>
      <c r="DT45" s="377" t="str">
        <f>IF(DATA8!$Q$14="C",DATA8!$A$14,"")</f>
        <v/>
      </c>
      <c r="DU45" s="375" t="str">
        <f>IF(DATA9!$Q$14="A",DATA9!$A$14,"")</f>
        <v/>
      </c>
      <c r="DV45" s="376" t="str">
        <f>IF(DATA9!$Q$14="B",DATA9!$A$14,"")</f>
        <v/>
      </c>
      <c r="DW45" s="377" t="str">
        <f>IF(DATA9!$Q$14="C",DATA9!$A$14,"")</f>
        <v/>
      </c>
      <c r="DX45" s="375" t="str">
        <f>IF(DATA10!$Q$14="A",DATA10!$A$14,"")</f>
        <v/>
      </c>
      <c r="DY45" s="376" t="str">
        <f>IF(DATA10!$Q$14="B",DATA10!$A$14,"")</f>
        <v/>
      </c>
      <c r="DZ45" s="377" t="str">
        <f>IF(DATA10!$Q$14="C",DATA10!$A$14,"")</f>
        <v/>
      </c>
      <c r="EA45" s="375" t="str">
        <f>IF(DATA11!$Q$14="A",DATA11!$A$14,"")</f>
        <v/>
      </c>
      <c r="EB45" s="376" t="str">
        <f>IF(DATA11!$Q$14="B",DATA11!$A$14,"")</f>
        <v/>
      </c>
      <c r="EC45" s="377" t="str">
        <f>IF(DATA11!$Q$14="C",DATA11!$A$14,"")</f>
        <v/>
      </c>
      <c r="ED45" s="375" t="str">
        <f>IF(DATA12!$Q$14="A",DATA12!$A$14,"")</f>
        <v/>
      </c>
      <c r="EE45" s="376" t="str">
        <f>IF(DATA12!$Q$14="B",DATA12!$A$14,"")</f>
        <v/>
      </c>
      <c r="EF45" s="377" t="str">
        <f>IF(DATA12!$Q$14="C",DATA12!$A$14,"")</f>
        <v/>
      </c>
      <c r="EG45" s="375" t="str">
        <f>IF(DATA13!$Q$14="A",DATA13!$A$14,"")</f>
        <v/>
      </c>
      <c r="EH45" s="376" t="str">
        <f>IF(DATA13!$Q$14="B",DATA13!$A$14,"")</f>
        <v/>
      </c>
      <c r="EI45" s="377" t="str">
        <f>IF(DATA13!$Q$14="C",DATA13!$A$14,"")</f>
        <v/>
      </c>
      <c r="EJ45" s="375" t="str">
        <f>IF(DATA14!$Q$14="A",DATA14!$A$14,"")</f>
        <v/>
      </c>
      <c r="EK45" s="376" t="str">
        <f>IF(DATA14!$Q$14="B",DATA14!$A$14,"")</f>
        <v/>
      </c>
      <c r="EL45" s="377" t="str">
        <f>IF(DATA14!$Q$14="C",DATA14!$A$14,"")</f>
        <v/>
      </c>
      <c r="EM45" s="375" t="str">
        <f>IF(DATA15!$Q$14="A",DATA15!$A$14,"")</f>
        <v/>
      </c>
      <c r="EN45" s="376" t="str">
        <f>IF(DATA15!$Q$14="B",DATA15!$A$14,"")</f>
        <v/>
      </c>
      <c r="EO45" s="377" t="str">
        <f>IF(DATA15!$Q$14="C",DATA15!$A$14,"")</f>
        <v/>
      </c>
      <c r="EU45" s="586"/>
      <c r="EV45" s="586"/>
      <c r="EW45" s="586"/>
      <c r="EX45" s="586"/>
      <c r="EZ45" s="340"/>
      <c r="FA45" s="335"/>
    </row>
    <row r="46" spans="1:161" x14ac:dyDescent="0.2">
      <c r="B46" s="296"/>
      <c r="C46" s="297"/>
      <c r="D46" s="296"/>
      <c r="E46" s="296"/>
      <c r="F46" s="296"/>
      <c r="G46" s="296"/>
      <c r="H46" s="296"/>
      <c r="I46" s="296"/>
      <c r="J46" s="296"/>
      <c r="K46" s="296"/>
      <c r="L46" s="296"/>
      <c r="M46" s="296"/>
      <c r="N46" s="296"/>
      <c r="O46" s="296"/>
      <c r="P46" s="296"/>
      <c r="Q46" s="296"/>
      <c r="AA46" s="296"/>
      <c r="AB46" s="296"/>
      <c r="AC46" s="394"/>
      <c r="AD46" s="296"/>
      <c r="AE46" s="296"/>
      <c r="AF46" s="296"/>
      <c r="AG46" s="296"/>
      <c r="AH46" s="296"/>
      <c r="AI46" s="296"/>
      <c r="AJ46" s="296"/>
      <c r="AK46" s="296"/>
      <c r="AL46" s="296"/>
      <c r="AM46" s="296"/>
      <c r="AN46" s="296"/>
      <c r="AO46" s="296"/>
      <c r="AP46" s="296"/>
      <c r="AQ46" s="296"/>
      <c r="AR46" s="296"/>
      <c r="AS46" s="296"/>
      <c r="AT46" s="296"/>
      <c r="AU46" s="296"/>
      <c r="AV46" s="296"/>
      <c r="AW46" s="296"/>
      <c r="AX46" s="296"/>
      <c r="AY46" s="296"/>
      <c r="AZ46" s="296"/>
      <c r="BA46" s="296"/>
      <c r="BB46" s="296"/>
      <c r="BC46" s="296"/>
      <c r="BD46" s="296"/>
      <c r="BE46" s="395"/>
      <c r="BF46" s="396"/>
      <c r="BG46" s="551" t="b">
        <f>IF(SUM(E41:P45)&gt;0,TRUE,FALSE)</f>
        <v>0</v>
      </c>
      <c r="BH46" s="551"/>
      <c r="BI46" s="296"/>
      <c r="BJ46" s="296"/>
      <c r="BK46" s="296"/>
      <c r="BL46" s="296"/>
      <c r="BM46" s="296"/>
      <c r="BN46" s="296"/>
      <c r="BO46" s="296"/>
      <c r="BP46" s="296"/>
      <c r="BQ46" s="296"/>
      <c r="BR46" s="296"/>
      <c r="BS46" s="296"/>
      <c r="BT46" s="296"/>
      <c r="BU46" s="296"/>
      <c r="BV46" s="296"/>
      <c r="BW46" s="296"/>
      <c r="BX46" s="296"/>
      <c r="BY46" s="296"/>
      <c r="BZ46" s="296"/>
      <c r="CA46" s="296"/>
      <c r="CB46" s="296"/>
      <c r="CC46" s="296"/>
      <c r="CD46" s="296"/>
      <c r="CE46" s="296"/>
      <c r="CF46" s="296"/>
      <c r="CG46" s="296"/>
      <c r="CH46" s="296"/>
      <c r="CI46" s="296"/>
      <c r="CJ46" s="296"/>
      <c r="CK46" s="296"/>
      <c r="CL46" s="296"/>
      <c r="CM46" s="296"/>
      <c r="CN46" s="296"/>
      <c r="CO46" s="296"/>
      <c r="CP46" s="296"/>
      <c r="CQ46" s="296"/>
      <c r="CR46" s="296"/>
      <c r="CS46" s="296"/>
      <c r="CT46" s="296"/>
      <c r="CU46" s="296"/>
      <c r="CV46" s="296">
        <v>7</v>
      </c>
      <c r="CW46" s="375" t="str">
        <f>IF(DATA1!$Q$15="A",DATA1!$A$15,"")</f>
        <v/>
      </c>
      <c r="CX46" s="376" t="str">
        <f>IF(DATA1!$Q$15="B",DATA1!$A$15,"")</f>
        <v/>
      </c>
      <c r="CY46" s="377" t="str">
        <f>IF(DATA1!$Q$15="C",DATA1!$A$15,"")</f>
        <v/>
      </c>
      <c r="CZ46" s="375" t="str">
        <f>IF(DATA2!$Q$15="A",DATA2!$A$15,"")</f>
        <v/>
      </c>
      <c r="DA46" s="376" t="str">
        <f>IF(DATA2!$Q$15="B",DATA2!$A$15,"")</f>
        <v/>
      </c>
      <c r="DB46" s="377" t="str">
        <f>IF(DATA2!$Q$15="C",DATA2!$A$15,"")</f>
        <v/>
      </c>
      <c r="DC46" s="375" t="str">
        <f>IF(DATA3!$Q$15="A",DATA3!$A$15,"")</f>
        <v/>
      </c>
      <c r="DD46" s="376" t="str">
        <f>IF(DATA3!$Q$15="B",DATA3!$A$15,"")</f>
        <v/>
      </c>
      <c r="DE46" s="377" t="str">
        <f>IF(DATA3!$Q$15="C",DATA3!$A$15,"")</f>
        <v/>
      </c>
      <c r="DF46" s="375" t="str">
        <f>IF(DATA4!$Q$15="A",DATA4!$A$15,"")</f>
        <v/>
      </c>
      <c r="DG46" s="376" t="str">
        <f>IF(DATA4!$Q$15="B",DATA4!$A$15,"")</f>
        <v/>
      </c>
      <c r="DH46" s="377" t="str">
        <f>IF(DATA4!$Q$15="C",DATA4!$A$15,"")</f>
        <v/>
      </c>
      <c r="DI46" s="375" t="str">
        <f>IF(DATA5!$Q$15="A",DATA5!$A$15,"")</f>
        <v/>
      </c>
      <c r="DJ46" s="376" t="str">
        <f>IF(DATA5!$Q$15="B",DATA5!$A$15,"")</f>
        <v/>
      </c>
      <c r="DK46" s="377" t="str">
        <f>IF(DATA5!$Q$15="C",DATA5!$A$15,"")</f>
        <v/>
      </c>
      <c r="DL46" s="375" t="str">
        <f>IF(DATA6!$Q$15="A",DATA6!$A$15,"")</f>
        <v/>
      </c>
      <c r="DM46" s="376" t="str">
        <f>IF(DATA6!$Q$15="B",DATA6!$A$15,"")</f>
        <v/>
      </c>
      <c r="DN46" s="377" t="str">
        <f>IF(DATA6!$Q$15="C",DATA6!$A$15,"")</f>
        <v/>
      </c>
      <c r="DO46" s="375" t="str">
        <f>IF(DATA7!$Q$15="A",DATA7!$A$15,"")</f>
        <v/>
      </c>
      <c r="DP46" s="376" t="str">
        <f>IF(DATA7!$Q$15="B",DATA7!$A$15,"")</f>
        <v/>
      </c>
      <c r="DQ46" s="377" t="str">
        <f>IF(DATA7!$Q$15="C",DATA7!$A$15,"")</f>
        <v/>
      </c>
      <c r="DR46" s="375" t="str">
        <f>IF(DATA8!$Q$15="A",DATA8!$A$15,"")</f>
        <v/>
      </c>
      <c r="DS46" s="376" t="str">
        <f>IF(DATA8!$Q$15="B",DATA8!$A$15,"")</f>
        <v/>
      </c>
      <c r="DT46" s="377" t="str">
        <f>IF(DATA8!$Q$15="C",DATA8!$A$15,"")</f>
        <v/>
      </c>
      <c r="DU46" s="375" t="str">
        <f>IF(DATA9!$Q$15="A",DATA9!$A$15,"")</f>
        <v/>
      </c>
      <c r="DV46" s="376" t="str">
        <f>IF(DATA9!$Q$15="B",DATA9!$A$15,"")</f>
        <v/>
      </c>
      <c r="DW46" s="377" t="str">
        <f>IF(DATA9!$Q$15="C",DATA9!$A$15,"")</f>
        <v/>
      </c>
      <c r="DX46" s="375" t="str">
        <f>IF(DATA10!$Q$15="A",DATA10!$A$15,"")</f>
        <v/>
      </c>
      <c r="DY46" s="376" t="str">
        <f>IF(DATA10!$Q$15="B",DATA10!$A$15,"")</f>
        <v/>
      </c>
      <c r="DZ46" s="377" t="str">
        <f>IF(DATA10!$Q$15="C",DATA10!$A$15,"")</f>
        <v/>
      </c>
      <c r="EA46" s="375" t="str">
        <f>IF(DATA11!$Q$15="A",DATA11!$A$15,"")</f>
        <v/>
      </c>
      <c r="EB46" s="376" t="str">
        <f>IF(DATA11!$Q$15="B",DATA11!$A$15,"")</f>
        <v/>
      </c>
      <c r="EC46" s="377" t="str">
        <f>IF(DATA11!$Q$15="C",DATA11!$A$15,"")</f>
        <v/>
      </c>
      <c r="ED46" s="375" t="str">
        <f>IF(DATA12!$Q$15="A",DATA12!$A$15,"")</f>
        <v/>
      </c>
      <c r="EE46" s="376" t="str">
        <f>IF(DATA12!$Q$15="B",DATA12!$A$15,"")</f>
        <v/>
      </c>
      <c r="EF46" s="377" t="str">
        <f>IF(DATA12!$Q$15="C",DATA12!$A$15,"")</f>
        <v/>
      </c>
      <c r="EG46" s="375" t="str">
        <f>IF(DATA13!$Q$15="A",DATA13!$A$15,"")</f>
        <v/>
      </c>
      <c r="EH46" s="376" t="str">
        <f>IF(DATA13!$Q$15="B",DATA13!$A$15,"")</f>
        <v/>
      </c>
      <c r="EI46" s="377" t="str">
        <f>IF(DATA13!$Q$15="C",DATA13!$A$15,"")</f>
        <v/>
      </c>
      <c r="EJ46" s="375" t="str">
        <f>IF(DATA14!$Q$15="A",DATA14!$A$15,"")</f>
        <v/>
      </c>
      <c r="EK46" s="376" t="str">
        <f>IF(DATA14!$Q$15="B",DATA14!$A$15,"")</f>
        <v/>
      </c>
      <c r="EL46" s="377" t="str">
        <f>IF(DATA14!$Q$15="C",DATA14!$A$15,"")</f>
        <v/>
      </c>
      <c r="EM46" s="375" t="str">
        <f>IF(DATA15!$Q$15="A",DATA15!$A$15,"")</f>
        <v/>
      </c>
      <c r="EN46" s="376" t="str">
        <f>IF(DATA15!$Q$15="B",DATA15!$A$15,"")</f>
        <v/>
      </c>
      <c r="EO46" s="377" t="str">
        <f>IF(DATA15!$Q$15="C",DATA15!$A$15,"")</f>
        <v/>
      </c>
      <c r="EU46" s="586"/>
      <c r="EV46" s="586"/>
      <c r="EW46" s="586"/>
      <c r="EX46" s="586"/>
      <c r="EZ46" s="340"/>
      <c r="FA46" s="335"/>
    </row>
    <row r="47" spans="1:161" ht="15" x14ac:dyDescent="0.25">
      <c r="AA47" s="397" t="str">
        <f>$AC$222</f>
        <v/>
      </c>
      <c r="AB47" s="397" t="str">
        <f>$AC$223</f>
        <v/>
      </c>
      <c r="AC47" s="397" t="str">
        <f>$AC$224</f>
        <v/>
      </c>
      <c r="AD47" s="397" t="str">
        <f>$AC$225</f>
        <v/>
      </c>
      <c r="AE47" s="397" t="str">
        <f>$AC$226</f>
        <v/>
      </c>
      <c r="AF47" s="397" t="str">
        <f>$AC$227</f>
        <v/>
      </c>
      <c r="AG47" s="397" t="str">
        <f>$AC$228</f>
        <v/>
      </c>
      <c r="AH47" s="397" t="str">
        <f>$AC$229</f>
        <v/>
      </c>
      <c r="AI47" s="397" t="str">
        <f>$AC$230</f>
        <v/>
      </c>
      <c r="AJ47" s="397" t="str">
        <f>$AC$231</f>
        <v/>
      </c>
      <c r="AK47" s="397" t="str">
        <f>$AC$232</f>
        <v/>
      </c>
      <c r="AL47" s="397" t="str">
        <f>$AC$233</f>
        <v/>
      </c>
      <c r="AM47" s="397" t="str">
        <f>$AC$234</f>
        <v/>
      </c>
      <c r="AN47" s="397" t="str">
        <f>$AC$235</f>
        <v/>
      </c>
      <c r="AO47" s="397" t="str">
        <f>$AC$236</f>
        <v/>
      </c>
      <c r="AP47" s="397" t="str">
        <f>$AC$237</f>
        <v/>
      </c>
      <c r="AQ47" s="397" t="str">
        <f>$AC$238</f>
        <v/>
      </c>
      <c r="AR47" s="397" t="str">
        <f>$AC$239</f>
        <v/>
      </c>
      <c r="AS47" s="397" t="str">
        <f>$AC$240</f>
        <v/>
      </c>
      <c r="AT47" s="397" t="str">
        <f>$AC$241</f>
        <v/>
      </c>
      <c r="AU47" s="397" t="str">
        <f>$AC$242</f>
        <v/>
      </c>
      <c r="AV47" s="397" t="str">
        <f>$AC$243</f>
        <v/>
      </c>
      <c r="AW47" s="397" t="str">
        <f>$AC$244</f>
        <v/>
      </c>
      <c r="AX47" s="397" t="str">
        <f>$AC$245</f>
        <v/>
      </c>
      <c r="AY47" s="397" t="str">
        <f>$AC$246</f>
        <v/>
      </c>
      <c r="AZ47" s="397" t="str">
        <f>$AC$247</f>
        <v/>
      </c>
      <c r="BA47" s="397" t="str">
        <f>$AC$248</f>
        <v/>
      </c>
      <c r="BB47" s="397" t="str">
        <f>$AC$249</f>
        <v/>
      </c>
      <c r="BC47" s="397" t="str">
        <f>$AC$250</f>
        <v/>
      </c>
      <c r="BD47" s="397" t="str">
        <f>$AC$251</f>
        <v/>
      </c>
      <c r="BE47" s="397" t="str">
        <f>$AC$252</f>
        <v/>
      </c>
      <c r="BF47" s="397" t="str">
        <f>$AC$253</f>
        <v/>
      </c>
      <c r="BG47" s="397" t="str">
        <f>$AC$254</f>
        <v/>
      </c>
      <c r="BH47" s="397" t="str">
        <f>$AC$255</f>
        <v/>
      </c>
      <c r="BI47" s="397" t="str">
        <f>$AC$256</f>
        <v/>
      </c>
      <c r="BJ47" s="397" t="str">
        <f>$AC$257</f>
        <v/>
      </c>
      <c r="BK47" s="397" t="str">
        <f>$AC$258</f>
        <v/>
      </c>
      <c r="BL47" s="397" t="str">
        <f>$AC$259</f>
        <v/>
      </c>
      <c r="BM47" s="397" t="str">
        <f>$AC$260</f>
        <v/>
      </c>
      <c r="BN47" s="397" t="str">
        <f>$AC$261</f>
        <v/>
      </c>
      <c r="BO47" s="397" t="str">
        <f>$AC$262</f>
        <v/>
      </c>
      <c r="BP47" s="397" t="str">
        <f>$AC$263</f>
        <v/>
      </c>
      <c r="BQ47" s="397" t="str">
        <f>$AC$264</f>
        <v/>
      </c>
      <c r="BR47" s="397" t="str">
        <f>$AC$265</f>
        <v/>
      </c>
      <c r="BS47" s="397" t="str">
        <f>$AC$266</f>
        <v/>
      </c>
      <c r="BT47" s="397" t="str">
        <f>$AC$267</f>
        <v/>
      </c>
      <c r="BU47" s="397" t="str">
        <f>$AC$268</f>
        <v/>
      </c>
      <c r="BV47" s="397" t="str">
        <f>$AC$269</f>
        <v/>
      </c>
      <c r="BW47" s="397" t="str">
        <f>$AC$270</f>
        <v/>
      </c>
      <c r="BX47" s="398" t="str">
        <f>$AC$271</f>
        <v/>
      </c>
      <c r="BY47" s="552">
        <f>SUM(AA47:BU47)</f>
        <v>0</v>
      </c>
      <c r="BZ47" s="552"/>
      <c r="CA47" s="552"/>
      <c r="CB47" s="282" t="s">
        <v>129</v>
      </c>
      <c r="CV47" s="296">
        <v>8</v>
      </c>
      <c r="CW47" s="375" t="str">
        <f>IF(DATA1!$Q$16="A",DATA1!$A$16,"")</f>
        <v/>
      </c>
      <c r="CX47" s="376" t="str">
        <f>IF(DATA1!$Q$16="B",DATA1!$A$16,"")</f>
        <v/>
      </c>
      <c r="CY47" s="377" t="str">
        <f>IF(DATA1!$Q$16="C",DATA1!$A$16,"")</f>
        <v/>
      </c>
      <c r="CZ47" s="375" t="str">
        <f>IF(DATA2!$Q$16="A",DATA2!$A$16,"")</f>
        <v/>
      </c>
      <c r="DA47" s="376" t="str">
        <f>IF(DATA2!$Q$16="B",DATA2!$A$16,"")</f>
        <v/>
      </c>
      <c r="DB47" s="377" t="str">
        <f>IF(DATA2!$Q$16="C",DATA2!$A$16,"")</f>
        <v/>
      </c>
      <c r="DC47" s="375" t="str">
        <f>IF(DATA3!$Q$16="A",DATA3!$A$16,"")</f>
        <v/>
      </c>
      <c r="DD47" s="376" t="str">
        <f>IF(DATA3!$Q$16="B",DATA3!$A$16,"")</f>
        <v/>
      </c>
      <c r="DE47" s="377" t="str">
        <f>IF(DATA3!$Q$16="C",DATA3!$A$16,"")</f>
        <v/>
      </c>
      <c r="DF47" s="375" t="str">
        <f>IF(DATA4!$Q$16="A",DATA4!$A$16,"")</f>
        <v/>
      </c>
      <c r="DG47" s="376" t="str">
        <f>IF(DATA4!$Q$16="B",DATA4!$A$16,"")</f>
        <v/>
      </c>
      <c r="DH47" s="377" t="str">
        <f>IF(DATA4!$Q$16="C",DATA4!$A$16,"")</f>
        <v/>
      </c>
      <c r="DI47" s="375" t="str">
        <f>IF(DATA5!$Q$16="A",DATA5!$A$16,"")</f>
        <v/>
      </c>
      <c r="DJ47" s="376" t="str">
        <f>IF(DATA5!$Q$16="B",DATA5!$A$16,"")</f>
        <v/>
      </c>
      <c r="DK47" s="377" t="str">
        <f>IF(DATA5!$Q$16="C",DATA5!$A$16,"")</f>
        <v/>
      </c>
      <c r="DL47" s="375" t="str">
        <f>IF(DATA6!$Q$16="A",DATA6!$A$16,"")</f>
        <v/>
      </c>
      <c r="DM47" s="376" t="str">
        <f>IF(DATA6!$Q$16="B",DATA6!$A$16,"")</f>
        <v/>
      </c>
      <c r="DN47" s="377" t="str">
        <f>IF(DATA6!$Q$16="C",DATA6!$A$16,"")</f>
        <v/>
      </c>
      <c r="DO47" s="375" t="str">
        <f>IF(DATA7!$Q$16="A",DATA7!$A$16,"")</f>
        <v/>
      </c>
      <c r="DP47" s="376" t="str">
        <f>IF(DATA7!$Q$16="B",DATA7!$A$16,"")</f>
        <v/>
      </c>
      <c r="DQ47" s="377" t="str">
        <f>IF(DATA7!$Q$16="C",DATA7!$A$16,"")</f>
        <v/>
      </c>
      <c r="DR47" s="375" t="str">
        <f>IF(DATA8!$Q$16="A",DATA8!$A$16,"")</f>
        <v/>
      </c>
      <c r="DS47" s="376" t="str">
        <f>IF(DATA8!$Q$16="B",DATA8!$A$16,"")</f>
        <v/>
      </c>
      <c r="DT47" s="377" t="str">
        <f>IF(DATA8!$Q$16="C",DATA8!$A$16,"")</f>
        <v/>
      </c>
      <c r="DU47" s="375" t="str">
        <f>IF(DATA9!$Q$16="A",DATA9!$A$16,"")</f>
        <v/>
      </c>
      <c r="DV47" s="376" t="str">
        <f>IF(DATA9!$Q$16="B",DATA9!$A$16,"")</f>
        <v/>
      </c>
      <c r="DW47" s="377" t="str">
        <f>IF(DATA9!$Q$16="C",DATA9!$A$16,"")</f>
        <v/>
      </c>
      <c r="DX47" s="375" t="str">
        <f>IF(DATA10!$Q$16="A",DATA10!$A$16,"")</f>
        <v/>
      </c>
      <c r="DY47" s="376" t="str">
        <f>IF(DATA10!$Q$16="B",DATA10!$A$16,"")</f>
        <v/>
      </c>
      <c r="DZ47" s="377" t="str">
        <f>IF(DATA10!$Q$16="C",DATA10!$A$16,"")</f>
        <v/>
      </c>
      <c r="EA47" s="375" t="str">
        <f>IF(DATA11!$Q$16="A",DATA11!$A$16,"")</f>
        <v/>
      </c>
      <c r="EB47" s="376" t="str">
        <f>IF(DATA11!$Q$16="B",DATA11!$A$16,"")</f>
        <v/>
      </c>
      <c r="EC47" s="377" t="str">
        <f>IF(DATA11!$Q$16="C",DATA11!$A$16,"")</f>
        <v/>
      </c>
      <c r="ED47" s="375" t="str">
        <f>IF(DATA12!$Q$16="A",DATA12!$A$16,"")</f>
        <v/>
      </c>
      <c r="EE47" s="376" t="str">
        <f>IF(DATA12!$Q$16="B",DATA12!$A$16,"")</f>
        <v/>
      </c>
      <c r="EF47" s="377" t="str">
        <f>IF(DATA12!$Q$16="C",DATA12!$A$16,"")</f>
        <v/>
      </c>
      <c r="EG47" s="375" t="str">
        <f>IF(DATA13!$Q$16="A",DATA13!$A$16,"")</f>
        <v/>
      </c>
      <c r="EH47" s="376" t="str">
        <f>IF(DATA13!$Q$16="B",DATA13!$A$16,"")</f>
        <v/>
      </c>
      <c r="EI47" s="377" t="str">
        <f>IF(DATA13!$Q$16="C",DATA13!$A$16,"")</f>
        <v/>
      </c>
      <c r="EJ47" s="375" t="str">
        <f>IF(DATA14!$Q$16="A",DATA14!$A$16,"")</f>
        <v/>
      </c>
      <c r="EK47" s="376" t="str">
        <f>IF(DATA14!$Q$16="B",DATA14!$A$16,"")</f>
        <v/>
      </c>
      <c r="EL47" s="377" t="str">
        <f>IF(DATA14!$Q$16="C",DATA14!$A$16,"")</f>
        <v/>
      </c>
      <c r="EM47" s="375" t="str">
        <f>IF(DATA15!$Q$16="A",DATA15!$A$16,"")</f>
        <v/>
      </c>
      <c r="EN47" s="376" t="str">
        <f>IF(DATA15!$Q$16="B",DATA15!$A$16,"")</f>
        <v/>
      </c>
      <c r="EO47" s="377" t="str">
        <f>IF(DATA15!$Q$16="C",DATA15!$A$16,"")</f>
        <v/>
      </c>
      <c r="EU47" s="586"/>
      <c r="EV47" s="586"/>
      <c r="EW47" s="586"/>
      <c r="EX47" s="586"/>
      <c r="EZ47" s="340"/>
      <c r="FA47" s="335"/>
    </row>
    <row r="48" spans="1:161" x14ac:dyDescent="0.2">
      <c r="B48" s="331">
        <f>IF(A49=$A$37,1,2)</f>
        <v>2</v>
      </c>
      <c r="C48" s="332" t="s">
        <v>95</v>
      </c>
      <c r="E48" s="330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U48" s="333"/>
      <c r="V48" s="333"/>
      <c r="AA48" s="331">
        <f>IF($Y$37=Y49,1,2)</f>
        <v>1</v>
      </c>
      <c r="AB48" s="332" t="s">
        <v>95</v>
      </c>
      <c r="CV48" s="296">
        <v>9</v>
      </c>
      <c r="CW48" s="375" t="str">
        <f>IF(DATA1!$Q$17="A",DATA1!$A$17,"")</f>
        <v/>
      </c>
      <c r="CX48" s="376" t="str">
        <f>IF(DATA1!$Q$17="B",DATA1!$A$17,"")</f>
        <v/>
      </c>
      <c r="CY48" s="377" t="str">
        <f>IF(DATA1!$Q$17="C",DATA1!$A$17,"")</f>
        <v/>
      </c>
      <c r="CZ48" s="375" t="str">
        <f>IF(DATA2!$Q$17="A",DATA2!$A$17,"")</f>
        <v/>
      </c>
      <c r="DA48" s="376" t="str">
        <f>IF(DATA2!$Q$17="B",DATA2!$A$17,"")</f>
        <v/>
      </c>
      <c r="DB48" s="377" t="str">
        <f>IF(DATA2!$Q$17="C",DATA2!$A$17,"")</f>
        <v/>
      </c>
      <c r="DC48" s="375" t="str">
        <f>IF(DATA3!$Q$17="A",DATA3!$A$17,"")</f>
        <v/>
      </c>
      <c r="DD48" s="376" t="str">
        <f>IF(DATA3!$Q$17="B",DATA3!$A$17,"")</f>
        <v/>
      </c>
      <c r="DE48" s="377" t="str">
        <f>IF(DATA3!$Q$17="C",DATA3!$A$17,"")</f>
        <v/>
      </c>
      <c r="DF48" s="375" t="str">
        <f>IF(DATA4!$Q$17="A",DATA4!$A$17,"")</f>
        <v/>
      </c>
      <c r="DG48" s="376" t="str">
        <f>IF(DATA4!$Q$17="B",DATA4!$A$17,"")</f>
        <v/>
      </c>
      <c r="DH48" s="377" t="str">
        <f>IF(DATA4!$Q$17="C",DATA4!$A$17,"")</f>
        <v/>
      </c>
      <c r="DI48" s="375" t="str">
        <f>IF(DATA5!$Q$17="A",DATA5!$A$17,"")</f>
        <v/>
      </c>
      <c r="DJ48" s="376" t="str">
        <f>IF(DATA5!$Q$17="B",DATA5!$A$17,"")</f>
        <v/>
      </c>
      <c r="DK48" s="377" t="str">
        <f>IF(DATA5!$Q$17="C",DATA5!$A$17,"")</f>
        <v/>
      </c>
      <c r="DL48" s="375" t="str">
        <f>IF(DATA6!$Q$17="A",DATA6!$A$17,"")</f>
        <v/>
      </c>
      <c r="DM48" s="376" t="str">
        <f>IF(DATA6!$Q$17="B",DATA6!$A$17,"")</f>
        <v/>
      </c>
      <c r="DN48" s="377" t="str">
        <f>IF(DATA6!$Q$17="C",DATA6!$A$17,"")</f>
        <v/>
      </c>
      <c r="DO48" s="375" t="str">
        <f>IF(DATA7!$Q$17="A",DATA7!$A$17,"")</f>
        <v/>
      </c>
      <c r="DP48" s="376" t="str">
        <f>IF(DATA7!$Q$17="B",DATA7!$A$17,"")</f>
        <v/>
      </c>
      <c r="DQ48" s="377" t="str">
        <f>IF(DATA7!$Q$17="C",DATA7!$A$17,"")</f>
        <v/>
      </c>
      <c r="DR48" s="375" t="str">
        <f>IF(DATA8!$Q$17="A",DATA8!$A$17,"")</f>
        <v/>
      </c>
      <c r="DS48" s="376" t="str">
        <f>IF(DATA8!$Q$17="B",DATA8!$A$17,"")</f>
        <v/>
      </c>
      <c r="DT48" s="377" t="str">
        <f>IF(DATA8!$Q$17="C",DATA8!$A$17,"")</f>
        <v/>
      </c>
      <c r="DU48" s="375" t="str">
        <f>IF(DATA9!$Q$17="A",DATA9!$A$17,"")</f>
        <v/>
      </c>
      <c r="DV48" s="376" t="str">
        <f>IF(DATA9!$Q$17="B",DATA9!$A$17,"")</f>
        <v/>
      </c>
      <c r="DW48" s="377" t="str">
        <f>IF(DATA9!$Q$17="C",DATA9!$A$17,"")</f>
        <v/>
      </c>
      <c r="DX48" s="375" t="str">
        <f>IF(DATA10!$Q$17="A",DATA10!$A$17,"")</f>
        <v/>
      </c>
      <c r="DY48" s="376" t="str">
        <f>IF(DATA10!$Q$17="B",DATA10!$A$17,"")</f>
        <v/>
      </c>
      <c r="DZ48" s="377" t="str">
        <f>IF(DATA10!$Q$17="C",DATA10!$A$17,"")</f>
        <v/>
      </c>
      <c r="EA48" s="375" t="str">
        <f>IF(DATA11!$Q$17="A",DATA11!$A$17,"")</f>
        <v/>
      </c>
      <c r="EB48" s="376" t="str">
        <f>IF(DATA11!$Q$17="B",DATA11!$A$17,"")</f>
        <v/>
      </c>
      <c r="EC48" s="377" t="str">
        <f>IF(DATA11!$Q$17="C",DATA11!$A$17,"")</f>
        <v/>
      </c>
      <c r="ED48" s="375" t="str">
        <f>IF(DATA12!$Q$17="A",DATA12!$A$17,"")</f>
        <v/>
      </c>
      <c r="EE48" s="376" t="str">
        <f>IF(DATA12!$Q$17="B",DATA12!$A$17,"")</f>
        <v/>
      </c>
      <c r="EF48" s="377" t="str">
        <f>IF(DATA12!$Q$17="C",DATA12!$A$17,"")</f>
        <v/>
      </c>
      <c r="EG48" s="375" t="str">
        <f>IF(DATA13!$Q$17="A",DATA13!$A$17,"")</f>
        <v/>
      </c>
      <c r="EH48" s="376" t="str">
        <f>IF(DATA13!$Q$17="B",DATA13!$A$17,"")</f>
        <v/>
      </c>
      <c r="EI48" s="377" t="str">
        <f>IF(DATA13!$Q$17="C",DATA13!$A$17,"")</f>
        <v/>
      </c>
      <c r="EJ48" s="375" t="str">
        <f>IF(DATA14!$Q$17="A",DATA14!$A$17,"")</f>
        <v/>
      </c>
      <c r="EK48" s="376" t="str">
        <f>IF(DATA14!$Q$17="B",DATA14!$A$17,"")</f>
        <v/>
      </c>
      <c r="EL48" s="377" t="str">
        <f>IF(DATA14!$Q$17="C",DATA14!$A$17,"")</f>
        <v/>
      </c>
      <c r="EM48" s="375" t="str">
        <f>IF(DATA15!$Q$17="A",DATA15!$A$17,"")</f>
        <v/>
      </c>
      <c r="EN48" s="376" t="str">
        <f>IF(DATA15!$Q$17="B",DATA15!$A$17,"")</f>
        <v/>
      </c>
      <c r="EO48" s="377" t="str">
        <f>IF(DATA15!$Q$17="C",DATA15!$A$17,"")</f>
        <v/>
      </c>
      <c r="EU48" s="586"/>
      <c r="EV48" s="586"/>
      <c r="EW48" s="586"/>
      <c r="EX48" s="586"/>
      <c r="EZ48" s="340"/>
      <c r="FA48" s="335"/>
    </row>
    <row r="49" spans="1:157" ht="14.25" customHeight="1" x14ac:dyDescent="0.25">
      <c r="A49" s="576">
        <f>IF(DATA2!$E$2="",DateTime!$R$12,(IF(HOUR(DATA2!$E$2)&lt;6,HOUR(DATA2!$E$2)+12&amp;":"&amp;MINUTE(DATA2!$E$2),DATA2!$E$2)))</f>
        <v>0</v>
      </c>
      <c r="B49" s="576"/>
      <c r="C49" s="577" t="s">
        <v>107</v>
      </c>
      <c r="D49" s="346">
        <f>CZ38</f>
        <v>-4</v>
      </c>
      <c r="E49" s="347" t="s">
        <v>28</v>
      </c>
      <c r="F49" s="348" t="s">
        <v>29</v>
      </c>
      <c r="G49" s="349" t="s">
        <v>30</v>
      </c>
      <c r="H49" s="349" t="s">
        <v>31</v>
      </c>
      <c r="I49" s="349" t="s">
        <v>32</v>
      </c>
      <c r="J49" s="349" t="s">
        <v>33</v>
      </c>
      <c r="K49" s="349" t="s">
        <v>34</v>
      </c>
      <c r="L49" s="349" t="s">
        <v>35</v>
      </c>
      <c r="M49" s="349" t="s">
        <v>36</v>
      </c>
      <c r="N49" s="349" t="s">
        <v>37</v>
      </c>
      <c r="O49" s="349" t="s">
        <v>38</v>
      </c>
      <c r="P49" s="349" t="s">
        <v>39</v>
      </c>
      <c r="Q49" s="350" t="s">
        <v>43</v>
      </c>
      <c r="R49" s="351" t="s">
        <v>58</v>
      </c>
      <c r="S49" s="351" t="s">
        <v>60</v>
      </c>
      <c r="T49" s="349" t="s">
        <v>63</v>
      </c>
      <c r="U49" s="351" t="s">
        <v>65</v>
      </c>
      <c r="V49" s="351" t="s">
        <v>71</v>
      </c>
      <c r="W49" s="351" t="s">
        <v>76</v>
      </c>
      <c r="X49" s="352" t="s">
        <v>69</v>
      </c>
      <c r="Y49" s="578" t="str">
        <f>IF(DATA2!$E$3="",(IF(HOUR(DateTime!$W$12)&lt;6,HOUR(DateTime!$W$12)+12&amp;":"&amp;MINUTE(DateTime!$W$12),DateTime!$W$12)),(IF(HOUR(DATA2!$E$3)&lt;6,HOUR(DATA2!$E$3)+12&amp;":"&amp;MINUTE(DATA2!$E$3),DATA2!$E$3)))</f>
        <v>12:0</v>
      </c>
      <c r="Z49" s="578"/>
      <c r="AA49" s="353"/>
      <c r="AB49" s="579" t="b">
        <v>0</v>
      </c>
      <c r="AC49" s="579"/>
      <c r="AD49" s="354" t="s">
        <v>108</v>
      </c>
      <c r="AE49" s="353"/>
      <c r="AF49" s="355"/>
      <c r="AG49" s="355"/>
      <c r="AH49" s="355"/>
      <c r="AI49" s="356"/>
      <c r="AJ49" s="355"/>
      <c r="AK49" s="357"/>
      <c r="AL49" s="358"/>
      <c r="AM49" s="580" t="b">
        <f>IF(BC51=1,FALSE,IF(AND(B48+AA48+AB50+BC52=3),TRUE,FALSE))</f>
        <v>1</v>
      </c>
      <c r="AN49" s="580"/>
      <c r="AO49" s="559" t="s">
        <v>109</v>
      </c>
      <c r="AP49" s="559"/>
      <c r="AQ49" s="355"/>
      <c r="AR49" s="359">
        <f>BC52</f>
        <v>0</v>
      </c>
      <c r="AS49" s="360" t="s">
        <v>121</v>
      </c>
      <c r="AT49" s="355"/>
      <c r="AU49" s="355"/>
      <c r="AV49" s="560" t="b">
        <v>0</v>
      </c>
      <c r="AW49" s="560"/>
      <c r="AX49" s="359" t="s">
        <v>110</v>
      </c>
      <c r="AY49" s="355"/>
      <c r="AZ49" s="355"/>
      <c r="BA49" s="357"/>
      <c r="BB49" s="561" t="s">
        <v>130</v>
      </c>
      <c r="BC49" s="561"/>
      <c r="BD49" s="355"/>
      <c r="BE49" s="361"/>
      <c r="BF49" s="361"/>
      <c r="BG49" s="361"/>
      <c r="BH49" s="361"/>
      <c r="BI49" s="361"/>
      <c r="BJ49" s="361"/>
      <c r="BK49" s="361"/>
      <c r="BL49" s="355"/>
      <c r="BM49" s="355"/>
      <c r="BN49" s="355"/>
      <c r="BO49" s="355"/>
      <c r="BP49" s="355"/>
      <c r="BQ49" s="355"/>
      <c r="BR49" s="355"/>
      <c r="BS49" s="355"/>
      <c r="BT49" s="355"/>
      <c r="BU49" s="355"/>
      <c r="BV49" s="355"/>
      <c r="BW49" s="355"/>
      <c r="BX49" s="355"/>
      <c r="BY49" s="355"/>
      <c r="BZ49" s="355"/>
      <c r="CA49" s="355"/>
      <c r="CB49" s="355"/>
      <c r="CC49" s="355"/>
      <c r="CD49" s="355"/>
      <c r="CE49" s="355"/>
      <c r="CF49" s="355"/>
      <c r="CG49" s="355"/>
      <c r="CH49" s="355"/>
      <c r="CI49" s="355"/>
      <c r="CJ49" s="355"/>
      <c r="CK49" s="355"/>
      <c r="CL49" s="355"/>
      <c r="CM49" s="355"/>
      <c r="CN49" s="355"/>
      <c r="CO49" s="355"/>
      <c r="CP49" s="355"/>
      <c r="CQ49" s="562">
        <f>SUM(E52:X52)</f>
        <v>0</v>
      </c>
      <c r="CR49" s="562"/>
      <c r="CS49" s="355" t="e">
        <f>WEEKDAY(D49)</f>
        <v>#NUM!</v>
      </c>
      <c r="CT49" s="355" t="e">
        <f>IF(OR(AM50=1,AB50=1,AM52=1),CS49,"")</f>
        <v>#NUM!</v>
      </c>
      <c r="CU49" s="355" t="e">
        <f>IF(CT49=CS49,CU40+1,0)</f>
        <v>#NUM!</v>
      </c>
      <c r="CV49" s="296">
        <v>10</v>
      </c>
      <c r="CW49" s="375" t="str">
        <f>IF(DATA1!$Q$18="A",DATA1!$A$18,"")</f>
        <v/>
      </c>
      <c r="CX49" s="376" t="str">
        <f>IF(DATA1!$Q$18="B",DATA1!$A$18,"")</f>
        <v/>
      </c>
      <c r="CY49" s="377" t="str">
        <f>IF(DATA1!$Q$18="C",DATA1!$A$18,"")</f>
        <v/>
      </c>
      <c r="CZ49" s="375" t="str">
        <f>IF(DATA2!$Q$18="A",DATA2!$A$18,"")</f>
        <v/>
      </c>
      <c r="DA49" s="376" t="str">
        <f>IF(DATA2!$Q$18="B",DATA2!$A$18,"")</f>
        <v/>
      </c>
      <c r="DB49" s="377" t="str">
        <f>IF(DATA2!$Q$18="C",DATA2!$A$18,"")</f>
        <v/>
      </c>
      <c r="DC49" s="375" t="str">
        <f>IF(DATA3!$Q$18="A",DATA3!$A$18,"")</f>
        <v/>
      </c>
      <c r="DD49" s="376" t="str">
        <f>IF(DATA3!$Q$18="B",DATA3!$A$18,"")</f>
        <v/>
      </c>
      <c r="DE49" s="377" t="str">
        <f>IF(DATA3!$Q$18="C",DATA3!$A$18,"")</f>
        <v/>
      </c>
      <c r="DF49" s="375" t="str">
        <f>IF(DATA4!$Q$18="A",DATA4!$A$18,"")</f>
        <v/>
      </c>
      <c r="DG49" s="376" t="str">
        <f>IF(DATA4!$Q$18="B",DATA4!$A$18,"")</f>
        <v/>
      </c>
      <c r="DH49" s="377" t="str">
        <f>IF(DATA4!$Q$18="C",DATA4!$A$18,"")</f>
        <v/>
      </c>
      <c r="DI49" s="375" t="str">
        <f>IF(DATA5!$Q$18="A",DATA5!$A$18,"")</f>
        <v/>
      </c>
      <c r="DJ49" s="376" t="str">
        <f>IF(DATA5!$Q$18="B",DATA5!$A$18,"")</f>
        <v/>
      </c>
      <c r="DK49" s="377" t="str">
        <f>IF(DATA5!$Q$18="C",DATA5!$A$18,"")</f>
        <v/>
      </c>
      <c r="DL49" s="375" t="str">
        <f>IF(DATA6!$Q$18="A",DATA6!$A$18,"")</f>
        <v/>
      </c>
      <c r="DM49" s="376" t="str">
        <f>IF(DATA6!$Q$18="B",DATA6!$A$18,"")</f>
        <v/>
      </c>
      <c r="DN49" s="377" t="str">
        <f>IF(DATA6!$Q$18="C",DATA6!$A$18,"")</f>
        <v/>
      </c>
      <c r="DO49" s="375" t="str">
        <f>IF(DATA7!$Q$18="A",DATA7!$A$18,"")</f>
        <v/>
      </c>
      <c r="DP49" s="376" t="str">
        <f>IF(DATA7!$Q$18="B",DATA7!$A$18,"")</f>
        <v/>
      </c>
      <c r="DQ49" s="377" t="str">
        <f>IF(DATA7!$Q$18="C",DATA7!$A$18,"")</f>
        <v/>
      </c>
      <c r="DR49" s="375" t="str">
        <f>IF(DATA8!$Q$18="A",DATA8!$A$18,"")</f>
        <v/>
      </c>
      <c r="DS49" s="376" t="str">
        <f>IF(DATA8!$Q$18="B",DATA8!$A$18,"")</f>
        <v/>
      </c>
      <c r="DT49" s="377" t="str">
        <f>IF(DATA8!$Q$18="C",DATA8!$A$18,"")</f>
        <v/>
      </c>
      <c r="DU49" s="375" t="str">
        <f>IF(DATA9!$Q$18="A",DATA9!$A$18,"")</f>
        <v/>
      </c>
      <c r="DV49" s="376" t="str">
        <f>IF(DATA9!$Q$18="B",DATA9!$A$18,"")</f>
        <v/>
      </c>
      <c r="DW49" s="377" t="str">
        <f>IF(DATA9!$Q$18="C",DATA9!$A$18,"")</f>
        <v/>
      </c>
      <c r="DX49" s="375" t="str">
        <f>IF(DATA10!$Q$18="A",DATA10!$A$18,"")</f>
        <v/>
      </c>
      <c r="DY49" s="376" t="str">
        <f>IF(DATA10!$Q$18="B",DATA10!$A$18,"")</f>
        <v/>
      </c>
      <c r="DZ49" s="377" t="str">
        <f>IF(DATA10!$Q$18="C",DATA10!$A$18,"")</f>
        <v/>
      </c>
      <c r="EA49" s="375" t="str">
        <f>IF(DATA11!$Q$18="A",DATA11!$A$18,"")</f>
        <v/>
      </c>
      <c r="EB49" s="376" t="str">
        <f>IF(DATA11!$Q$18="B",DATA11!$A$18,"")</f>
        <v/>
      </c>
      <c r="EC49" s="377" t="str">
        <f>IF(DATA11!$Q$18="C",DATA11!$A$18,"")</f>
        <v/>
      </c>
      <c r="ED49" s="375" t="str">
        <f>IF(DATA12!$Q$18="A",DATA12!$A$18,"")</f>
        <v/>
      </c>
      <c r="EE49" s="376" t="str">
        <f>IF(DATA12!$Q$18="B",DATA12!$A$18,"")</f>
        <v/>
      </c>
      <c r="EF49" s="377" t="str">
        <f>IF(DATA12!$Q$18="C",DATA12!$A$18,"")</f>
        <v/>
      </c>
      <c r="EG49" s="375" t="str">
        <f>IF(DATA13!$Q$18="A",DATA13!$A$18,"")</f>
        <v/>
      </c>
      <c r="EH49" s="376" t="str">
        <f>IF(DATA13!$Q$18="B",DATA13!$A$18,"")</f>
        <v/>
      </c>
      <c r="EI49" s="377" t="str">
        <f>IF(DATA13!$Q$18="C",DATA13!$A$18,"")</f>
        <v/>
      </c>
      <c r="EJ49" s="375" t="str">
        <f>IF(DATA14!$Q$18="A",DATA14!$A$18,"")</f>
        <v/>
      </c>
      <c r="EK49" s="376" t="str">
        <f>IF(DATA14!$Q$18="B",DATA14!$A$18,"")</f>
        <v/>
      </c>
      <c r="EL49" s="377" t="str">
        <f>IF(DATA14!$Q$18="C",DATA14!$A$18,"")</f>
        <v/>
      </c>
      <c r="EM49" s="375" t="str">
        <f>IF(DATA15!$Q$18="A",DATA15!$A$18,"")</f>
        <v/>
      </c>
      <c r="EN49" s="376" t="str">
        <f>IF(DATA15!$Q$18="B",DATA15!$A$18,"")</f>
        <v/>
      </c>
      <c r="EO49" s="377" t="str">
        <f>IF(DATA15!$Q$18="C",DATA15!$A$18,"")</f>
        <v/>
      </c>
      <c r="EU49" s="586"/>
      <c r="EV49" s="586"/>
      <c r="EW49" s="586"/>
      <c r="EX49" s="586"/>
      <c r="EZ49" s="340"/>
      <c r="FA49" s="335"/>
    </row>
    <row r="50" spans="1:157" ht="15.75" customHeight="1" x14ac:dyDescent="0.25">
      <c r="A50" s="563">
        <f>IF(DATA2!$E$2="",'9'!$A$38,DATA2!$E$2)</f>
        <v>0</v>
      </c>
      <c r="B50" s="563"/>
      <c r="C50" s="577"/>
      <c r="D50" s="365" t="s">
        <v>112</v>
      </c>
      <c r="E50" s="317">
        <f>COUNTIF(DATA2!$G$9:$G$58,$E$40)</f>
        <v>0</v>
      </c>
      <c r="F50" s="317">
        <f>COUNTIF(DATA2!$G$9:$G$58,$F$40)</f>
        <v>0</v>
      </c>
      <c r="G50" s="317">
        <f>COUNTIF(DATA2!$G$9:$G$58,$G$40)</f>
        <v>0</v>
      </c>
      <c r="H50" s="317">
        <f>COUNTIF(DATA2!$G$9:$G$58,$H$40)</f>
        <v>0</v>
      </c>
      <c r="I50" s="317">
        <f>COUNTIF(DATA2!$G$9:$G$58,$I$40)</f>
        <v>0</v>
      </c>
      <c r="J50" s="317">
        <f>COUNTIF(DATA2!$G$9:$G$58,$J$40)</f>
        <v>0</v>
      </c>
      <c r="K50" s="317">
        <f>COUNTIF(DATA2!$G$9:$G$58,$K$40)</f>
        <v>0</v>
      </c>
      <c r="L50" s="317">
        <f>COUNTIF(DATA2!$G$9:$G$58,$L$40)</f>
        <v>0</v>
      </c>
      <c r="M50" s="317">
        <f>COUNTIF(DATA2!$G$9:$G$58,$M$40)</f>
        <v>0</v>
      </c>
      <c r="N50" s="317">
        <f>COUNTIF(DATA2!$G$9:$G$58,$N$40)</f>
        <v>0</v>
      </c>
      <c r="O50" s="317">
        <f>COUNTIF(DATA2!$G$9:$G$58,$O$40)</f>
        <v>0</v>
      </c>
      <c r="P50" s="317">
        <f>COUNTIF(DATA2!$G$9:$G$58,$P$40)</f>
        <v>0</v>
      </c>
      <c r="Q50" s="317">
        <f>COUNTIF(DATA2!$G$9:$G$58,$Q$40)</f>
        <v>0</v>
      </c>
      <c r="R50" s="317">
        <f>COUNTIF(DATA2!$G$9:$G$58,$R$40)</f>
        <v>0</v>
      </c>
      <c r="S50" s="317">
        <f>COUNTIF(DATA2!$G$9:$G$58,$S$40)</f>
        <v>0</v>
      </c>
      <c r="T50" s="317">
        <f>COUNTIF(DATA2!$G$9:$G$58,$T$40)</f>
        <v>0</v>
      </c>
      <c r="U50" s="317">
        <f>COUNTIF(DATA2!$G$9:$G$58,$U$40)</f>
        <v>0</v>
      </c>
      <c r="V50" s="317">
        <f>COUNTIF(DATA2!$G$9:$G$58,$V$40)</f>
        <v>0</v>
      </c>
      <c r="W50" s="317">
        <f>COUNTIF(DATA2!$G$9:$G$58,$W$40)</f>
        <v>0</v>
      </c>
      <c r="X50" s="366">
        <f>COUNTIF(DATA2!$G$9:$G$58,$X$40)</f>
        <v>0</v>
      </c>
      <c r="Y50" s="563">
        <f>IF(DATA2!$E$3="",'9'!$Y$38,DATA2!$E$3)</f>
        <v>0</v>
      </c>
      <c r="Z50" s="563"/>
      <c r="AA50" s="296"/>
      <c r="AB50" s="367">
        <f>IF(AB49=TRUE,1,0)</f>
        <v>0</v>
      </c>
      <c r="AC50" s="368"/>
      <c r="AD50" s="369" t="s">
        <v>113</v>
      </c>
      <c r="AE50" s="370"/>
      <c r="AF50" s="370"/>
      <c r="AG50" s="370"/>
      <c r="AH50" s="370"/>
      <c r="AI50" s="371"/>
      <c r="AJ50" s="296"/>
      <c r="AK50" s="372"/>
      <c r="AL50" s="319"/>
      <c r="AM50" s="296">
        <f>IF(AM49=TRUE,1,0)</f>
        <v>1</v>
      </c>
      <c r="AN50" s="296"/>
      <c r="AO50" s="559"/>
      <c r="AP50" s="559"/>
      <c r="AQ50" s="296"/>
      <c r="AS50" s="373" t="s">
        <v>131</v>
      </c>
      <c r="AT50" s="296"/>
      <c r="AU50" s="296"/>
      <c r="AV50" s="296">
        <f>IF(AV49=TRUE,1,0)</f>
        <v>0</v>
      </c>
      <c r="AW50" s="296"/>
      <c r="AX50" s="308"/>
      <c r="AY50" s="296"/>
      <c r="AZ50" s="296"/>
      <c r="BA50" s="372"/>
      <c r="BB50" s="564" t="s">
        <v>114</v>
      </c>
      <c r="BC50" s="564"/>
      <c r="BD50" s="296"/>
      <c r="BE50" s="374"/>
      <c r="BF50" s="374"/>
      <c r="BG50" s="374"/>
      <c r="BH50" s="374"/>
      <c r="BI50" s="374"/>
      <c r="BJ50" s="374"/>
      <c r="BK50" s="374"/>
      <c r="BL50" s="308"/>
      <c r="BM50" s="296"/>
      <c r="BN50" s="296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  <c r="CD50" s="296"/>
      <c r="CE50" s="296"/>
      <c r="CF50" s="296"/>
      <c r="CG50" s="296"/>
      <c r="CH50" s="296"/>
      <c r="CI50" s="296"/>
      <c r="CJ50" s="296"/>
      <c r="CK50" s="296"/>
      <c r="CL50" s="296"/>
      <c r="CM50" s="296"/>
      <c r="CN50" s="296"/>
      <c r="CO50" s="296"/>
      <c r="CP50" s="296"/>
      <c r="CQ50" s="296"/>
      <c r="CR50" s="296"/>
      <c r="CS50" s="296"/>
      <c r="CT50" s="296"/>
      <c r="CU50" s="296"/>
      <c r="CV50" s="296">
        <v>11</v>
      </c>
      <c r="CW50" s="375" t="str">
        <f>IF(DATA1!$Q$19="A",DATA1!$A$19,"")</f>
        <v/>
      </c>
      <c r="CX50" s="376" t="str">
        <f>IF(DATA1!$Q$19="B",DATA1!$A$19,"")</f>
        <v/>
      </c>
      <c r="CY50" s="377" t="str">
        <f>IF(DATA1!$Q$19="C",DATA1!$A$19,"")</f>
        <v/>
      </c>
      <c r="CZ50" s="375" t="str">
        <f>IF(DATA2!$Q$19="A",DATA2!$A$19,"")</f>
        <v/>
      </c>
      <c r="DA50" s="376" t="str">
        <f>IF(DATA2!$Q$19="B",DATA2!$A$19,"")</f>
        <v/>
      </c>
      <c r="DB50" s="377" t="str">
        <f>IF(DATA2!$Q$19="C",DATA2!$A$19,"")</f>
        <v/>
      </c>
      <c r="DC50" s="375" t="str">
        <f>IF(DATA3!$Q$19="A",DATA3!$A$19,"")</f>
        <v/>
      </c>
      <c r="DD50" s="376" t="str">
        <f>IF(DATA3!$Q$19="B",DATA3!$A$19,"")</f>
        <v/>
      </c>
      <c r="DE50" s="377" t="str">
        <f>IF(DATA3!$Q$19="C",DATA3!$A$19,"")</f>
        <v/>
      </c>
      <c r="DF50" s="375" t="str">
        <f>IF(DATA4!$Q$19="A",DATA4!$A$19,"")</f>
        <v/>
      </c>
      <c r="DG50" s="376" t="str">
        <f>IF(DATA4!$Q$19="B",DATA4!$A$19,"")</f>
        <v/>
      </c>
      <c r="DH50" s="377" t="str">
        <f>IF(DATA4!$Q$19="C",DATA4!$A$19,"")</f>
        <v/>
      </c>
      <c r="DI50" s="375" t="str">
        <f>IF(DATA5!$Q$19="A",DATA5!$A$19,"")</f>
        <v/>
      </c>
      <c r="DJ50" s="376" t="str">
        <f>IF(DATA5!$Q$19="B",DATA5!$A$19,"")</f>
        <v/>
      </c>
      <c r="DK50" s="377" t="str">
        <f>IF(DATA5!$Q$19="C",DATA5!$A$19,"")</f>
        <v/>
      </c>
      <c r="DL50" s="375" t="str">
        <f>IF(DATA6!$Q$19="A",DATA6!$A$19,"")</f>
        <v/>
      </c>
      <c r="DM50" s="376" t="str">
        <f>IF(DATA6!$Q$19="B",DATA6!$A$19,"")</f>
        <v/>
      </c>
      <c r="DN50" s="377" t="str">
        <f>IF(DATA6!$Q$19="C",DATA6!$A$19,"")</f>
        <v/>
      </c>
      <c r="DO50" s="375" t="str">
        <f>IF(DATA7!$Q$19="A",DATA7!$A$19,"")</f>
        <v/>
      </c>
      <c r="DP50" s="376" t="str">
        <f>IF(DATA7!$Q$19="B",DATA7!$A$19,"")</f>
        <v/>
      </c>
      <c r="DQ50" s="377" t="str">
        <f>IF(DATA7!$Q$19="C",DATA7!$A$19,"")</f>
        <v/>
      </c>
      <c r="DR50" s="375" t="str">
        <f>IF(DATA8!$Q$19="A",DATA8!$A$19,"")</f>
        <v/>
      </c>
      <c r="DS50" s="376" t="str">
        <f>IF(DATA8!$Q$19="B",DATA8!$A$19,"")</f>
        <v/>
      </c>
      <c r="DT50" s="377" t="str">
        <f>IF(DATA8!$Q$19="C",DATA8!$A$19,"")</f>
        <v/>
      </c>
      <c r="DU50" s="375" t="str">
        <f>IF(DATA9!$Q$19="A",DATA9!$A$19,"")</f>
        <v/>
      </c>
      <c r="DV50" s="376" t="str">
        <f>IF(DATA9!$Q$19="B",DATA9!$A$19,"")</f>
        <v/>
      </c>
      <c r="DW50" s="377" t="str">
        <f>IF(DATA9!$Q$19="C",DATA9!$A$19,"")</f>
        <v/>
      </c>
      <c r="DX50" s="375" t="str">
        <f>IF(DATA10!$Q$19="A",DATA10!$A$19,"")</f>
        <v/>
      </c>
      <c r="DY50" s="376" t="str">
        <f>IF(DATA10!$Q$19="B",DATA10!$A$19,"")</f>
        <v/>
      </c>
      <c r="DZ50" s="377" t="str">
        <f>IF(DATA10!$Q$19="C",DATA10!$A$19,"")</f>
        <v/>
      </c>
      <c r="EA50" s="375" t="str">
        <f>IF(DATA11!$Q$19="A",DATA11!$A$19,"")</f>
        <v/>
      </c>
      <c r="EB50" s="376" t="str">
        <f>IF(DATA11!$Q$19="B",DATA11!$A$19,"")</f>
        <v/>
      </c>
      <c r="EC50" s="377" t="str">
        <f>IF(DATA11!$Q$19="C",DATA11!$A$19,"")</f>
        <v/>
      </c>
      <c r="ED50" s="375" t="str">
        <f>IF(DATA12!$Q$19="A",DATA12!$A$19,"")</f>
        <v/>
      </c>
      <c r="EE50" s="376" t="str">
        <f>IF(DATA12!$Q$19="B",DATA12!$A$19,"")</f>
        <v/>
      </c>
      <c r="EF50" s="377" t="str">
        <f>IF(DATA12!$Q$19="C",DATA12!$A$19,"")</f>
        <v/>
      </c>
      <c r="EG50" s="375" t="str">
        <f>IF(DATA13!$Q$19="A",DATA13!$A$19,"")</f>
        <v/>
      </c>
      <c r="EH50" s="376" t="str">
        <f>IF(DATA13!$Q$19="B",DATA13!$A$19,"")</f>
        <v/>
      </c>
      <c r="EI50" s="377" t="str">
        <f>IF(DATA13!$Q$19="C",DATA13!$A$19,"")</f>
        <v/>
      </c>
      <c r="EJ50" s="375" t="str">
        <f>IF(DATA14!$Q$19="A",DATA14!$A$19,"")</f>
        <v/>
      </c>
      <c r="EK50" s="376" t="str">
        <f>IF(DATA14!$Q$19="B",DATA14!$A$19,"")</f>
        <v/>
      </c>
      <c r="EL50" s="377" t="str">
        <f>IF(DATA14!$Q$19="C",DATA14!$A$19,"")</f>
        <v/>
      </c>
      <c r="EM50" s="375" t="str">
        <f>IF(DATA15!$Q$19="A",DATA15!$A$19,"")</f>
        <v/>
      </c>
      <c r="EN50" s="376" t="str">
        <f>IF(DATA15!$Q$19="B",DATA15!$A$19,"")</f>
        <v/>
      </c>
      <c r="EO50" s="377" t="str">
        <f>IF(DATA15!$Q$19="C",DATA15!$A$19,"")</f>
        <v/>
      </c>
      <c r="EU50" s="586"/>
      <c r="EV50" s="586"/>
      <c r="EW50" s="586"/>
      <c r="EX50" s="586"/>
      <c r="EZ50" s="340"/>
      <c r="FA50" s="335"/>
    </row>
    <row r="51" spans="1:157" ht="15.75" customHeight="1" x14ac:dyDescent="0.25">
      <c r="B51" s="296"/>
      <c r="C51" s="577"/>
      <c r="D51" s="365" t="s">
        <v>115</v>
      </c>
      <c r="E51" s="317">
        <f>COUNTIF(DATA2!$L$9:$L$58,$E$40)</f>
        <v>0</v>
      </c>
      <c r="F51" s="317">
        <f>COUNTIF(DATA2!$L$9:$L$58,$F$40)</f>
        <v>0</v>
      </c>
      <c r="G51" s="317">
        <f>COUNTIF(DATA2!$L$9:$L$58,$G$40)</f>
        <v>0</v>
      </c>
      <c r="H51" s="317">
        <f>COUNTIF(DATA2!$L$9:$L$58,$H$40)</f>
        <v>0</v>
      </c>
      <c r="I51" s="317">
        <f>COUNTIF(DATA2!$L$9:$L$58,$I$40)</f>
        <v>0</v>
      </c>
      <c r="J51" s="317">
        <f>COUNTIF(DATA2!$L$9:$L$58,$J$40)</f>
        <v>0</v>
      </c>
      <c r="K51" s="317">
        <f>COUNTIF(DATA2!$L$9:$L$58,$K$40)</f>
        <v>0</v>
      </c>
      <c r="L51" s="317">
        <f>COUNTIF(DATA2!$L$9:$L$58,$L$40)</f>
        <v>0</v>
      </c>
      <c r="M51" s="317">
        <f>COUNTIF(DATA2!$L$9:$L$58,$M$40)</f>
        <v>0</v>
      </c>
      <c r="N51" s="317">
        <f>COUNTIF(DATA2!$L$9:$L$58,$N$40)</f>
        <v>0</v>
      </c>
      <c r="O51" s="317">
        <f>COUNTIF(DATA2!$L$9:$L$58,$O$40)</f>
        <v>0</v>
      </c>
      <c r="P51" s="317">
        <f>COUNTIF(DATA2!$L$9:$L$58,$P$40)</f>
        <v>0</v>
      </c>
      <c r="Q51" s="317">
        <f>COUNTIF(DATA2!$L$9:$L$58,$Q$40)</f>
        <v>0</v>
      </c>
      <c r="R51" s="317">
        <f>COUNTIF(DATA2!$L$9:$L$58,$R$40)</f>
        <v>0</v>
      </c>
      <c r="S51" s="317">
        <f>COUNTIF(DATA2!$L$9:$L$58,$S$40)</f>
        <v>0</v>
      </c>
      <c r="T51" s="317">
        <f>COUNTIF(DATA2!$L$9:$L$58,$T$40)</f>
        <v>0</v>
      </c>
      <c r="U51" s="317">
        <f>COUNTIF(DATA2!$L$9:$L$58,$U$40)</f>
        <v>0</v>
      </c>
      <c r="V51" s="317">
        <f>COUNTIF(DATA2!$L$9:$L$58,$V$40)</f>
        <v>0</v>
      </c>
      <c r="W51" s="317">
        <f>COUNTIF(DATA2!$L$9:$L$58,$W$40)</f>
        <v>0</v>
      </c>
      <c r="X51" s="366">
        <f>COUNTIF(DATA2!$L$9:$L$58,$X$40)</f>
        <v>0</v>
      </c>
      <c r="AA51" s="296"/>
      <c r="AB51" s="378"/>
      <c r="AC51" s="379"/>
      <c r="AD51" s="308"/>
      <c r="AE51" s="296"/>
      <c r="AF51" s="296"/>
      <c r="AG51" s="296"/>
      <c r="AH51" s="296"/>
      <c r="AI51" s="296"/>
      <c r="AJ51" s="296"/>
      <c r="AK51" s="372"/>
      <c r="AL51" s="319"/>
      <c r="AM51" s="555" t="b">
        <f>IF(B48+AA48=2,FALSE,TRUE)</f>
        <v>1</v>
      </c>
      <c r="AN51" s="555"/>
      <c r="AO51" s="556" t="s">
        <v>116</v>
      </c>
      <c r="AP51" s="556"/>
      <c r="AQ51" s="296"/>
      <c r="AR51" s="296">
        <f>BB51</f>
        <v>0</v>
      </c>
      <c r="AS51" s="373" t="s">
        <v>132</v>
      </c>
      <c r="AT51" s="296"/>
      <c r="AU51" s="296"/>
      <c r="AV51" s="557" t="b">
        <v>0</v>
      </c>
      <c r="AW51" s="557"/>
      <c r="AX51" s="308" t="s">
        <v>117</v>
      </c>
      <c r="AY51" s="296"/>
      <c r="AZ51" s="296"/>
      <c r="BA51" s="372"/>
      <c r="BB51" s="319">
        <f>AV50+AV52+AV54</f>
        <v>0</v>
      </c>
      <c r="BC51" s="372">
        <f>IF(BB51=0,0,BB51)</f>
        <v>0</v>
      </c>
      <c r="BD51" s="373" t="s">
        <v>118</v>
      </c>
      <c r="BE51" s="380"/>
      <c r="BF51" s="380"/>
      <c r="BG51" s="380"/>
      <c r="BH51" s="380"/>
      <c r="BI51" s="380"/>
      <c r="BJ51" s="380"/>
      <c r="BK51" s="380"/>
      <c r="BL51" s="308"/>
      <c r="BM51" s="296"/>
      <c r="BN51" s="296"/>
      <c r="BO51" s="296"/>
      <c r="BP51" s="296"/>
      <c r="BQ51" s="296"/>
      <c r="BR51" s="296"/>
      <c r="BS51" s="296"/>
      <c r="BT51" s="296"/>
      <c r="BU51" s="296"/>
      <c r="BV51" s="296"/>
      <c r="BW51" s="296"/>
      <c r="BX51" s="296"/>
      <c r="BY51" s="296"/>
      <c r="BZ51" s="296"/>
      <c r="CA51" s="296"/>
      <c r="CB51" s="296"/>
      <c r="CC51" s="296"/>
      <c r="CD51" s="296"/>
      <c r="CE51" s="296"/>
      <c r="CF51" s="296"/>
      <c r="CG51" s="296"/>
      <c r="CH51" s="296"/>
      <c r="CI51" s="296"/>
      <c r="CJ51" s="296"/>
      <c r="CK51" s="296"/>
      <c r="CL51" s="296"/>
      <c r="CM51" s="296"/>
      <c r="CN51" s="296"/>
      <c r="CO51" s="296"/>
      <c r="CP51" s="296"/>
      <c r="CQ51" s="296"/>
      <c r="CR51" s="296"/>
      <c r="CS51" s="296"/>
      <c r="CT51" s="296"/>
      <c r="CU51" s="296"/>
      <c r="CV51" s="296">
        <v>12</v>
      </c>
      <c r="CW51" s="375" t="str">
        <f>IF(DATA1!$Q$20="A",DATA1!$A$20,"")</f>
        <v/>
      </c>
      <c r="CX51" s="376" t="str">
        <f>IF(DATA1!$Q$20="B",DATA1!$A$20,"")</f>
        <v/>
      </c>
      <c r="CY51" s="377" t="str">
        <f>IF(DATA1!$Q$20="C",DATA1!$A$20,"")</f>
        <v/>
      </c>
      <c r="CZ51" s="375" t="str">
        <f>IF(DATA2!$Q$20="A",DATA2!$A$20,"")</f>
        <v/>
      </c>
      <c r="DA51" s="376" t="str">
        <f>IF(DATA2!$Q$20="B",DATA2!$A$20,"")</f>
        <v/>
      </c>
      <c r="DB51" s="377" t="str">
        <f>IF(DATA2!$Q$20="C",DATA2!$A$20,"")</f>
        <v/>
      </c>
      <c r="DC51" s="375" t="str">
        <f>IF(DATA3!$Q$20="A",DATA3!$A$20,"")</f>
        <v/>
      </c>
      <c r="DD51" s="376" t="str">
        <f>IF(DATA3!$Q$20="B",DATA3!$A$20,"")</f>
        <v/>
      </c>
      <c r="DE51" s="377" t="str">
        <f>IF(DATA3!$Q$20="C",DATA3!$A$20,"")</f>
        <v/>
      </c>
      <c r="DF51" s="375" t="str">
        <f>IF(DATA4!$Q$20="A",DATA4!$A$20,"")</f>
        <v/>
      </c>
      <c r="DG51" s="376" t="str">
        <f>IF(DATA4!$Q$20="B",DATA4!$A$20,"")</f>
        <v/>
      </c>
      <c r="DH51" s="377" t="str">
        <f>IF(DATA4!$Q$20="C",DATA4!$A$20,"")</f>
        <v/>
      </c>
      <c r="DI51" s="375" t="str">
        <f>IF(DATA5!$Q$20="A",DATA5!$A$20,"")</f>
        <v/>
      </c>
      <c r="DJ51" s="376" t="str">
        <f>IF(DATA5!$Q$20="B",DATA5!$A$20,"")</f>
        <v/>
      </c>
      <c r="DK51" s="377" t="str">
        <f>IF(DATA5!$Q$20="C",DATA5!$A$20,"")</f>
        <v/>
      </c>
      <c r="DL51" s="375" t="str">
        <f>IF(DATA6!$Q$20="A",DATA6!$A$20,"")</f>
        <v/>
      </c>
      <c r="DM51" s="376" t="str">
        <f>IF(DATA6!$Q$20="B",DATA6!$A$20,"")</f>
        <v/>
      </c>
      <c r="DN51" s="377" t="str">
        <f>IF(DATA6!$Q$20="C",DATA6!$A$20,"")</f>
        <v/>
      </c>
      <c r="DO51" s="375" t="str">
        <f>IF(DATA7!$Q$20="A",DATA7!$A$20,"")</f>
        <v/>
      </c>
      <c r="DP51" s="376" t="str">
        <f>IF(DATA7!$Q$20="B",DATA7!$A$20,"")</f>
        <v/>
      </c>
      <c r="DQ51" s="377" t="str">
        <f>IF(DATA7!$Q$20="C",DATA7!$A$20,"")</f>
        <v/>
      </c>
      <c r="DR51" s="375" t="str">
        <f>IF(DATA8!$Q$20="A",DATA8!$A$20,"")</f>
        <v/>
      </c>
      <c r="DS51" s="376" t="str">
        <f>IF(DATA8!$Q$20="B",DATA8!$A$20,"")</f>
        <v/>
      </c>
      <c r="DT51" s="377" t="str">
        <f>IF(DATA8!$Q$20="C",DATA8!$A$20,"")</f>
        <v/>
      </c>
      <c r="DU51" s="375" t="str">
        <f>IF(DATA9!$Q$20="A",DATA9!$A$20,"")</f>
        <v/>
      </c>
      <c r="DV51" s="376" t="str">
        <f>IF(DATA9!$Q$20="B",DATA9!$A$20,"")</f>
        <v/>
      </c>
      <c r="DW51" s="377" t="str">
        <f>IF(DATA9!$Q$20="C",DATA9!$A$20,"")</f>
        <v/>
      </c>
      <c r="DX51" s="375" t="str">
        <f>IF(DATA10!$Q$20="A",DATA10!$A$20,"")</f>
        <v/>
      </c>
      <c r="DY51" s="376" t="str">
        <f>IF(DATA10!$Q$20="B",DATA10!$A$20,"")</f>
        <v/>
      </c>
      <c r="DZ51" s="377" t="str">
        <f>IF(DATA10!$Q$20="C",DATA10!$A$20,"")</f>
        <v/>
      </c>
      <c r="EA51" s="375" t="str">
        <f>IF(DATA11!$Q$20="A",DATA11!$A$20,"")</f>
        <v/>
      </c>
      <c r="EB51" s="376" t="str">
        <f>IF(DATA11!$Q$20="B",DATA11!$A$20,"")</f>
        <v/>
      </c>
      <c r="EC51" s="377" t="str">
        <f>IF(DATA11!$Q$20="C",DATA11!$A$20,"")</f>
        <v/>
      </c>
      <c r="ED51" s="375" t="str">
        <f>IF(DATA12!$Q$20="A",DATA12!$A$20,"")</f>
        <v/>
      </c>
      <c r="EE51" s="376" t="str">
        <f>IF(DATA12!$Q$20="B",DATA12!$A$20,"")</f>
        <v/>
      </c>
      <c r="EF51" s="377" t="str">
        <f>IF(DATA12!$Q$20="C",DATA12!$A$20,"")</f>
        <v/>
      </c>
      <c r="EG51" s="375" t="str">
        <f>IF(DATA13!$Q$20="A",DATA13!$A$20,"")</f>
        <v/>
      </c>
      <c r="EH51" s="376" t="str">
        <f>IF(DATA13!$Q$20="B",DATA13!$A$20,"")</f>
        <v/>
      </c>
      <c r="EI51" s="377" t="str">
        <f>IF(DATA13!$Q$20="C",DATA13!$A$20,"")</f>
        <v/>
      </c>
      <c r="EJ51" s="375" t="str">
        <f>IF(DATA14!$Q$20="A",DATA14!$A$20,"")</f>
        <v/>
      </c>
      <c r="EK51" s="376" t="str">
        <f>IF(DATA14!$Q$20="B",DATA14!$A$20,"")</f>
        <v/>
      </c>
      <c r="EL51" s="377" t="str">
        <f>IF(DATA14!$Q$20="C",DATA14!$A$20,"")</f>
        <v/>
      </c>
      <c r="EM51" s="375" t="str">
        <f>IF(DATA15!$Q$20="A",DATA15!$A$20,"")</f>
        <v/>
      </c>
      <c r="EN51" s="376" t="str">
        <f>IF(DATA15!$Q$20="B",DATA15!$A$20,"")</f>
        <v/>
      </c>
      <c r="EO51" s="377" t="str">
        <f>IF(DATA15!$Q$20="C",DATA15!$A$20,"")</f>
        <v/>
      </c>
      <c r="EU51" s="586"/>
      <c r="EV51" s="586"/>
      <c r="EW51" s="586"/>
      <c r="EX51" s="586"/>
      <c r="EZ51" s="340"/>
      <c r="FA51" s="335"/>
    </row>
    <row r="52" spans="1:157" ht="15" x14ac:dyDescent="0.25">
      <c r="B52" s="296"/>
      <c r="C52" s="577"/>
      <c r="D52" s="365" t="s">
        <v>119</v>
      </c>
      <c r="E52" s="317">
        <f>COUNTIF(DATA2!$Q$9:$Q$58,$E$40)</f>
        <v>0</v>
      </c>
      <c r="F52" s="317">
        <f>COUNTIF(DATA2!$Q$9:$Q$58,$F$40)</f>
        <v>0</v>
      </c>
      <c r="G52" s="317">
        <f>COUNTIF(DATA2!$Q$9:$Q$58,$G$40)</f>
        <v>0</v>
      </c>
      <c r="H52" s="317">
        <f>COUNTIF(DATA2!$Q$9:$Q$58,$H$40)</f>
        <v>0</v>
      </c>
      <c r="I52" s="317">
        <f>COUNTIF(DATA2!$Q$9:$Q$58,$I$40)</f>
        <v>0</v>
      </c>
      <c r="J52" s="317">
        <f>COUNTIF(DATA2!$Q$9:$Q$58,$J$40)</f>
        <v>0</v>
      </c>
      <c r="K52" s="317">
        <f>COUNTIF(DATA2!$Q$9:$Q$58,$K$40)</f>
        <v>0</v>
      </c>
      <c r="L52" s="317">
        <f>COUNTIF(DATA2!$Q$9:$Q$58,$L$40)</f>
        <v>0</v>
      </c>
      <c r="M52" s="317">
        <f>COUNTIF(DATA2!$Q$9:$Q$58,$M$40)</f>
        <v>0</v>
      </c>
      <c r="N52" s="317">
        <f>COUNTIF(DATA2!$Q$9:$Q$58,$N$40)</f>
        <v>0</v>
      </c>
      <c r="O52" s="317">
        <f>COUNTIF(DATA2!$Q$9:$Q$58,$O$40)</f>
        <v>0</v>
      </c>
      <c r="P52" s="317">
        <f>COUNTIF(DATA2!$Q$9:$Q$58,$P$40)</f>
        <v>0</v>
      </c>
      <c r="Q52" s="317">
        <f>COUNTIF(DATA2!$Q$9:$Q$58,$Q$40)</f>
        <v>0</v>
      </c>
      <c r="R52" s="317">
        <f>COUNTIF(DATA2!$Q$9:$Q$58,$R$40)</f>
        <v>0</v>
      </c>
      <c r="S52" s="317">
        <f>COUNTIF(DATA2!$Q$9:$Q$58,$S$40)</f>
        <v>0</v>
      </c>
      <c r="T52" s="317">
        <f>COUNTIF(DATA2!$Q$9:$Q$58,$T$40)</f>
        <v>0</v>
      </c>
      <c r="U52" s="317">
        <f>COUNTIF(DATA2!$Q$9:$Q$58,$U$40)</f>
        <v>0</v>
      </c>
      <c r="V52" s="317">
        <f>COUNTIF(DATA2!$Q$9:$Q$58,$V$40)</f>
        <v>0</v>
      </c>
      <c r="W52" s="317">
        <f>COUNTIF(DATA2!$Q$9:$Q$58,$W$40)</f>
        <v>0</v>
      </c>
      <c r="X52" s="366">
        <f>COUNTIF(DATA2!$Q$9:$Q$58,$X$40)</f>
        <v>0</v>
      </c>
      <c r="AA52" s="296"/>
      <c r="AB52" s="558">
        <f>CZ90</f>
        <v>0</v>
      </c>
      <c r="AC52" s="558"/>
      <c r="AD52" s="381" t="s">
        <v>120</v>
      </c>
      <c r="AE52" s="382"/>
      <c r="AF52" s="382"/>
      <c r="AG52" s="382"/>
      <c r="AH52" s="383"/>
      <c r="AI52" s="296"/>
      <c r="AJ52" s="296"/>
      <c r="AK52" s="372"/>
      <c r="AL52" s="319"/>
      <c r="AM52" s="296">
        <f>IF(AM51=TRUE,1,0)</f>
        <v>1</v>
      </c>
      <c r="AN52" s="296"/>
      <c r="AO52" s="556"/>
      <c r="AP52" s="556"/>
      <c r="AQ52" s="296"/>
      <c r="AR52" s="308">
        <f>AR49+AR50</f>
        <v>0</v>
      </c>
      <c r="AS52" s="373"/>
      <c r="AT52" s="296"/>
      <c r="AU52" s="296"/>
      <c r="AV52" s="296">
        <f>IF(AV51=TRUE,1,0)</f>
        <v>0</v>
      </c>
      <c r="AW52" s="296"/>
      <c r="AX52" s="308"/>
      <c r="AY52" s="296"/>
      <c r="AZ52" s="296"/>
      <c r="BA52" s="372"/>
      <c r="BB52" s="319">
        <f>SUM(E50:X54)</f>
        <v>0</v>
      </c>
      <c r="BC52" s="372">
        <f>IF(BB52=0,0,1)</f>
        <v>0</v>
      </c>
      <c r="BD52" s="373" t="s">
        <v>121</v>
      </c>
      <c r="BE52" s="380"/>
      <c r="BF52" s="380"/>
      <c r="BG52" s="380"/>
      <c r="BH52" s="380"/>
      <c r="BI52" s="380"/>
      <c r="BJ52" s="380"/>
      <c r="BK52" s="380"/>
      <c r="BL52" s="308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  <c r="CD52" s="296"/>
      <c r="CE52" s="296"/>
      <c r="CF52" s="296"/>
      <c r="CG52" s="296"/>
      <c r="CH52" s="296"/>
      <c r="CI52" s="296"/>
      <c r="CJ52" s="296"/>
      <c r="CK52" s="296"/>
      <c r="CL52" s="296"/>
      <c r="CM52" s="296"/>
      <c r="CN52" s="296"/>
      <c r="CO52" s="296"/>
      <c r="CP52" s="296"/>
      <c r="CQ52" s="296"/>
      <c r="CR52" s="296"/>
      <c r="CS52" s="296"/>
      <c r="CT52" s="296"/>
      <c r="CU52" s="296"/>
      <c r="CV52" s="296">
        <v>13</v>
      </c>
      <c r="CW52" s="375" t="str">
        <f>IF(DATA1!$Q$21="A",DATA1!$A$21,"")</f>
        <v/>
      </c>
      <c r="CX52" s="376" t="str">
        <f>IF(DATA1!$Q$21="B",DATA1!$A$21,"")</f>
        <v/>
      </c>
      <c r="CY52" s="377" t="str">
        <f>IF(DATA1!$Q$21="C",DATA1!$A$21,"")</f>
        <v/>
      </c>
      <c r="CZ52" s="375" t="str">
        <f>IF(DATA2!$Q$21="A",DATA2!$A$21,"")</f>
        <v/>
      </c>
      <c r="DA52" s="376" t="str">
        <f>IF(DATA2!$Q$21="B",DATA2!$A$21,"")</f>
        <v/>
      </c>
      <c r="DB52" s="377" t="str">
        <f>IF(DATA2!$Q$21="C",DATA2!$A$21,"")</f>
        <v/>
      </c>
      <c r="DC52" s="375" t="str">
        <f>IF(DATA3!$Q$21="A",DATA3!$A$21,"")</f>
        <v/>
      </c>
      <c r="DD52" s="376" t="str">
        <f>IF(DATA3!$Q$21="B",DATA3!$A$21,"")</f>
        <v/>
      </c>
      <c r="DE52" s="377" t="str">
        <f>IF(DATA3!$Q$21="C",DATA3!$A$21,"")</f>
        <v/>
      </c>
      <c r="DF52" s="375" t="str">
        <f>IF(DATA4!$Q$21="A",DATA4!$A$21,"")</f>
        <v/>
      </c>
      <c r="DG52" s="376" t="str">
        <f>IF(DATA4!$Q$21="B",DATA4!$A$21,"")</f>
        <v/>
      </c>
      <c r="DH52" s="377" t="str">
        <f>IF(DATA4!$Q$21="C",DATA4!$A$21,"")</f>
        <v/>
      </c>
      <c r="DI52" s="375" t="str">
        <f>IF(DATA5!$Q$21="A",DATA5!$A$21,"")</f>
        <v/>
      </c>
      <c r="DJ52" s="376" t="str">
        <f>IF(DATA5!$Q$21="B",DATA5!$A$21,"")</f>
        <v/>
      </c>
      <c r="DK52" s="377" t="str">
        <f>IF(DATA5!$Q$21="C",DATA5!$A$21,"")</f>
        <v/>
      </c>
      <c r="DL52" s="375" t="str">
        <f>IF(DATA6!$Q$21="A",DATA6!$A$21,"")</f>
        <v/>
      </c>
      <c r="DM52" s="376" t="str">
        <f>IF(DATA6!$Q$21="B",DATA6!$A$21,"")</f>
        <v/>
      </c>
      <c r="DN52" s="377" t="str">
        <f>IF(DATA6!$Q$21="C",DATA6!$A$21,"")</f>
        <v/>
      </c>
      <c r="DO52" s="375" t="str">
        <f>IF(DATA7!$Q$21="A",DATA7!$A$21,"")</f>
        <v/>
      </c>
      <c r="DP52" s="376" t="str">
        <f>IF(DATA7!$Q$21="B",DATA7!$A$21,"")</f>
        <v/>
      </c>
      <c r="DQ52" s="377" t="str">
        <f>IF(DATA7!$Q$21="C",DATA7!$A$21,"")</f>
        <v/>
      </c>
      <c r="DR52" s="375" t="str">
        <f>IF(DATA8!$Q$21="A",DATA8!$A$21,"")</f>
        <v/>
      </c>
      <c r="DS52" s="376" t="str">
        <f>IF(DATA8!$Q$21="B",DATA8!$A$21,"")</f>
        <v/>
      </c>
      <c r="DT52" s="377" t="str">
        <f>IF(DATA8!$Q$21="C",DATA8!$A$21,"")</f>
        <v/>
      </c>
      <c r="DU52" s="375" t="str">
        <f>IF(DATA9!$Q$21="A",DATA9!$A$21,"")</f>
        <v/>
      </c>
      <c r="DV52" s="376" t="str">
        <f>IF(DATA9!$Q$21="B",DATA9!$A$21,"")</f>
        <v/>
      </c>
      <c r="DW52" s="377" t="str">
        <f>IF(DATA9!$Q$21="C",DATA9!$A$21,"")</f>
        <v/>
      </c>
      <c r="DX52" s="375" t="str">
        <f>IF(DATA10!$Q$21="A",DATA10!$A$21,"")</f>
        <v/>
      </c>
      <c r="DY52" s="376" t="str">
        <f>IF(DATA10!$Q$21="B",DATA10!$A$21,"")</f>
        <v/>
      </c>
      <c r="DZ52" s="377" t="str">
        <f>IF(DATA10!$Q$21="C",DATA10!$A$21,"")</f>
        <v/>
      </c>
      <c r="EA52" s="375" t="str">
        <f>IF(DATA11!$Q$21="A",DATA11!$A$21,"")</f>
        <v/>
      </c>
      <c r="EB52" s="376" t="str">
        <f>IF(DATA11!$Q$21="B",DATA11!$A$21,"")</f>
        <v/>
      </c>
      <c r="EC52" s="377" t="str">
        <f>IF(DATA11!$Q$21="C",DATA11!$A$21,"")</f>
        <v/>
      </c>
      <c r="ED52" s="375" t="str">
        <f>IF(DATA12!$Q$21="A",DATA12!$A$21,"")</f>
        <v/>
      </c>
      <c r="EE52" s="376" t="str">
        <f>IF(DATA12!$Q$21="B",DATA12!$A$21,"")</f>
        <v/>
      </c>
      <c r="EF52" s="377" t="str">
        <f>IF(DATA12!$Q$21="C",DATA12!$A$21,"")</f>
        <v/>
      </c>
      <c r="EG52" s="375" t="str">
        <f>IF(DATA13!$Q$21="A",DATA13!$A$21,"")</f>
        <v/>
      </c>
      <c r="EH52" s="376" t="str">
        <f>IF(DATA13!$Q$21="B",DATA13!$A$21,"")</f>
        <v/>
      </c>
      <c r="EI52" s="377" t="str">
        <f>IF(DATA13!$Q$21="C",DATA13!$A$21,"")</f>
        <v/>
      </c>
      <c r="EJ52" s="375" t="str">
        <f>IF(DATA14!$Q$21="A",DATA14!$A$21,"")</f>
        <v/>
      </c>
      <c r="EK52" s="376" t="str">
        <f>IF(DATA14!$Q$21="B",DATA14!$A$21,"")</f>
        <v/>
      </c>
      <c r="EL52" s="377" t="str">
        <f>IF(DATA14!$Q$21="C",DATA14!$A$21,"")</f>
        <v/>
      </c>
      <c r="EM52" s="375" t="str">
        <f>IF(DATA15!$Q$21="A",DATA15!$A$21,"")</f>
        <v/>
      </c>
      <c r="EN52" s="376" t="str">
        <f>IF(DATA15!$Q$21="B",DATA15!$A$21,"")</f>
        <v/>
      </c>
      <c r="EO52" s="377" t="str">
        <f>IF(DATA15!$Q$21="C",DATA15!$A$21,"")</f>
        <v/>
      </c>
      <c r="EU52" s="586"/>
      <c r="EV52" s="586"/>
      <c r="EW52" s="586"/>
      <c r="EX52" s="586"/>
      <c r="EZ52" s="340"/>
      <c r="FA52" s="335"/>
    </row>
    <row r="53" spans="1:157" ht="15" x14ac:dyDescent="0.25">
      <c r="B53" s="296"/>
      <c r="C53" s="577"/>
      <c r="D53" s="365" t="s">
        <v>122</v>
      </c>
      <c r="E53" s="317">
        <f>COUNTIF(DATA2!$V$9:$V$58,$E$40)</f>
        <v>0</v>
      </c>
      <c r="F53" s="317">
        <f>COUNTIF(DATA2!$V$9:$V$58,$F$40)</f>
        <v>0</v>
      </c>
      <c r="G53" s="317">
        <f>COUNTIF(DATA2!$V$9:$V$58,$G$40)</f>
        <v>0</v>
      </c>
      <c r="H53" s="317">
        <f>COUNTIF(DATA2!$V$9:$V$58,$H$40)</f>
        <v>0</v>
      </c>
      <c r="I53" s="317">
        <f>COUNTIF(DATA2!$V$9:$V$58,$I$40)</f>
        <v>0</v>
      </c>
      <c r="J53" s="317">
        <f>COUNTIF(DATA2!$V$9:$V$58,$J$40)</f>
        <v>0</v>
      </c>
      <c r="K53" s="317">
        <f>COUNTIF(DATA2!$V$9:$V$58,$K$40)</f>
        <v>0</v>
      </c>
      <c r="L53" s="317">
        <f>COUNTIF(DATA2!$V$9:$V$58,$L$40)</f>
        <v>0</v>
      </c>
      <c r="M53" s="317">
        <f>COUNTIF(DATA2!$V$9:$V$58,$M$40)</f>
        <v>0</v>
      </c>
      <c r="N53" s="317">
        <f>COUNTIF(DATA2!$V$9:$V$58,$N$40)</f>
        <v>0</v>
      </c>
      <c r="O53" s="317">
        <f>COUNTIF(DATA2!$V$9:$V$58,$O$40)</f>
        <v>0</v>
      </c>
      <c r="P53" s="317">
        <f>COUNTIF(DATA2!$V$9:$V$58,$P$40)</f>
        <v>0</v>
      </c>
      <c r="Q53" s="317">
        <f>COUNTIF(DATA2!$V$9:$V$58,$Q$40)</f>
        <v>0</v>
      </c>
      <c r="R53" s="317">
        <f>COUNTIF(DATA2!$V$9:$V$58,$R$40)</f>
        <v>0</v>
      </c>
      <c r="S53" s="317">
        <f>COUNTIF(DATA2!$V$9:$V$58,$S$40)</f>
        <v>0</v>
      </c>
      <c r="T53" s="317">
        <f>COUNTIF(DATA2!$V$9:$V$58,$T$40)</f>
        <v>0</v>
      </c>
      <c r="U53" s="317">
        <f>COUNTIF(DATA2!$V$9:$V$58,$U$40)</f>
        <v>0</v>
      </c>
      <c r="V53" s="317">
        <f>COUNTIF(DATA2!$V$9:$V$58,$V$40)</f>
        <v>0</v>
      </c>
      <c r="W53" s="317">
        <f>COUNTIF(DATA2!$V$9:$V$58,$W$40)</f>
        <v>0</v>
      </c>
      <c r="X53" s="366">
        <f>COUNTIF(DATA2!$V$9:$V$58,$X$40)</f>
        <v>0</v>
      </c>
      <c r="AA53" s="296"/>
      <c r="AB53" s="558">
        <f>DA90</f>
        <v>0</v>
      </c>
      <c r="AC53" s="558"/>
      <c r="AD53" s="381" t="s">
        <v>123</v>
      </c>
      <c r="AE53" s="382"/>
      <c r="AF53" s="382"/>
      <c r="AG53" s="382"/>
      <c r="AH53" s="384"/>
      <c r="AI53" s="296"/>
      <c r="AJ53" s="296"/>
      <c r="AK53" s="372"/>
      <c r="AL53" s="319"/>
      <c r="AM53" s="296"/>
      <c r="AN53" s="296"/>
      <c r="AO53" s="296"/>
      <c r="AP53" s="296"/>
      <c r="AQ53" s="296"/>
      <c r="AT53" s="296"/>
      <c r="AU53" s="296"/>
      <c r="AV53" s="557" t="b">
        <v>0</v>
      </c>
      <c r="AW53" s="557"/>
      <c r="AX53" s="308" t="s">
        <v>124</v>
      </c>
      <c r="AY53" s="296"/>
      <c r="AZ53" s="296"/>
      <c r="BA53" s="372"/>
      <c r="BB53" s="385"/>
      <c r="BC53" s="386">
        <f>SUM(BC51:BC52)</f>
        <v>0</v>
      </c>
      <c r="BD53" s="373" t="s">
        <v>125</v>
      </c>
      <c r="BE53" s="380"/>
      <c r="BF53" s="380"/>
      <c r="BG53" s="380"/>
      <c r="BH53" s="380"/>
      <c r="BI53" s="380"/>
      <c r="BJ53" s="380"/>
      <c r="BK53" s="380"/>
      <c r="BL53" s="308"/>
      <c r="BM53" s="296"/>
      <c r="BN53" s="296"/>
      <c r="BO53" s="296"/>
      <c r="BP53" s="296"/>
      <c r="BQ53" s="296"/>
      <c r="BR53" s="296"/>
      <c r="BS53" s="296"/>
      <c r="BT53" s="296"/>
      <c r="BU53" s="296"/>
      <c r="BV53" s="296"/>
      <c r="BW53" s="296"/>
      <c r="BX53" s="296"/>
      <c r="BY53" s="296"/>
      <c r="BZ53" s="296"/>
      <c r="CA53" s="296"/>
      <c r="CB53" s="296"/>
      <c r="CC53" s="296"/>
      <c r="CD53" s="296"/>
      <c r="CE53" s="296"/>
      <c r="CF53" s="296"/>
      <c r="CG53" s="296"/>
      <c r="CH53" s="296"/>
      <c r="CI53" s="296"/>
      <c r="CJ53" s="296"/>
      <c r="CK53" s="296"/>
      <c r="CL53" s="296"/>
      <c r="CM53" s="296"/>
      <c r="CN53" s="296"/>
      <c r="CO53" s="296"/>
      <c r="CP53" s="296"/>
      <c r="CQ53" s="296"/>
      <c r="CR53" s="296"/>
      <c r="CS53" s="296"/>
      <c r="CT53" s="296"/>
      <c r="CU53" s="296"/>
      <c r="CV53" s="296">
        <v>14</v>
      </c>
      <c r="CW53" s="375" t="str">
        <f>IF(DATA1!$Q$22="A",DATA1!$A$22,"")</f>
        <v/>
      </c>
      <c r="CX53" s="376" t="str">
        <f>IF(DATA1!$Q$22="B",DATA1!$A$22,"")</f>
        <v/>
      </c>
      <c r="CY53" s="377" t="str">
        <f>IF(DATA1!$Q$22="C",DATA1!$A$22,"")</f>
        <v/>
      </c>
      <c r="CZ53" s="375" t="str">
        <f>IF(DATA2!$Q$22="A",DATA2!$A$22,"")</f>
        <v/>
      </c>
      <c r="DA53" s="376" t="str">
        <f>IF(DATA2!$Q$22="B",DATA2!$A$22,"")</f>
        <v/>
      </c>
      <c r="DB53" s="377" t="str">
        <f>IF(DATA2!$Q$22="C",DATA2!$A$22,"")</f>
        <v/>
      </c>
      <c r="DC53" s="375" t="str">
        <f>IF(DATA3!$Q$22="A",DATA3!$A$22,"")</f>
        <v/>
      </c>
      <c r="DD53" s="376" t="str">
        <f>IF(DATA3!$Q$22="B",DATA3!$A$22,"")</f>
        <v/>
      </c>
      <c r="DE53" s="377" t="str">
        <f>IF(DATA3!$Q$22="C",DATA3!$A$22,"")</f>
        <v/>
      </c>
      <c r="DF53" s="375" t="str">
        <f>IF(DATA4!$Q$22="A",DATA4!$A$22,"")</f>
        <v/>
      </c>
      <c r="DG53" s="376" t="str">
        <f>IF(DATA4!$Q$22="B",DATA4!$A$22,"")</f>
        <v/>
      </c>
      <c r="DH53" s="377" t="str">
        <f>IF(DATA4!$Q$22="C",DATA4!$A$22,"")</f>
        <v/>
      </c>
      <c r="DI53" s="375" t="str">
        <f>IF(DATA5!$Q$22="A",DATA5!$A$22,"")</f>
        <v/>
      </c>
      <c r="DJ53" s="376" t="str">
        <f>IF(DATA5!$Q$22="B",DATA5!$A$22,"")</f>
        <v/>
      </c>
      <c r="DK53" s="377" t="str">
        <f>IF(DATA5!$Q$22="C",DATA5!$A$22,"")</f>
        <v/>
      </c>
      <c r="DL53" s="375" t="str">
        <f>IF(DATA6!$Q$22="A",DATA6!$A$22,"")</f>
        <v/>
      </c>
      <c r="DM53" s="376" t="str">
        <f>IF(DATA6!$Q$22="B",DATA6!$A$22,"")</f>
        <v/>
      </c>
      <c r="DN53" s="377" t="str">
        <f>IF(DATA6!$Q$22="C",DATA6!$A$22,"")</f>
        <v/>
      </c>
      <c r="DO53" s="375" t="str">
        <f>IF(DATA7!$Q$22="A",DATA7!$A$22,"")</f>
        <v/>
      </c>
      <c r="DP53" s="376" t="str">
        <f>IF(DATA7!$Q$22="B",DATA7!$A$22,"")</f>
        <v/>
      </c>
      <c r="DQ53" s="377" t="str">
        <f>IF(DATA7!$Q$22="C",DATA7!$A$22,"")</f>
        <v/>
      </c>
      <c r="DR53" s="375" t="str">
        <f>IF(DATA8!$Q$22="A",DATA8!$A$22,"")</f>
        <v/>
      </c>
      <c r="DS53" s="376" t="str">
        <f>IF(DATA8!$Q$22="B",DATA8!$A$22,"")</f>
        <v/>
      </c>
      <c r="DT53" s="377" t="str">
        <f>IF(DATA8!$Q$22="C",DATA8!$A$22,"")</f>
        <v/>
      </c>
      <c r="DU53" s="375" t="str">
        <f>IF(DATA9!$Q$22="A",DATA9!$A$22,"")</f>
        <v/>
      </c>
      <c r="DV53" s="376" t="str">
        <f>IF(DATA9!$Q$22="B",DATA9!$A$22,"")</f>
        <v/>
      </c>
      <c r="DW53" s="377" t="str">
        <f>IF(DATA9!$Q$22="C",DATA9!$A$22,"")</f>
        <v/>
      </c>
      <c r="DX53" s="375" t="str">
        <f>IF(DATA10!$Q$22="A",DATA10!$A$22,"")</f>
        <v/>
      </c>
      <c r="DY53" s="376" t="str">
        <f>IF(DATA10!$Q$22="B",DATA10!$A$22,"")</f>
        <v/>
      </c>
      <c r="DZ53" s="377" t="str">
        <f>IF(DATA10!$Q$22="C",DATA10!$A$22,"")</f>
        <v/>
      </c>
      <c r="EA53" s="375" t="str">
        <f>IF(DATA11!$Q$22="A",DATA11!$A$22,"")</f>
        <v/>
      </c>
      <c r="EB53" s="376" t="str">
        <f>IF(DATA11!$Q$22="B",DATA11!$A$22,"")</f>
        <v/>
      </c>
      <c r="EC53" s="377" t="str">
        <f>IF(DATA11!$Q$22="C",DATA11!$A$22,"")</f>
        <v/>
      </c>
      <c r="ED53" s="375" t="str">
        <f>IF(DATA12!$Q$22="A",DATA12!$A$22,"")</f>
        <v/>
      </c>
      <c r="EE53" s="376" t="str">
        <f>IF(DATA12!$Q$22="B",DATA12!$A$22,"")</f>
        <v/>
      </c>
      <c r="EF53" s="377" t="str">
        <f>IF(DATA12!$Q$22="C",DATA12!$A$22,"")</f>
        <v/>
      </c>
      <c r="EG53" s="375" t="str">
        <f>IF(DATA13!$Q$22="A",DATA13!$A$22,"")</f>
        <v/>
      </c>
      <c r="EH53" s="376" t="str">
        <f>IF(DATA13!$Q$22="B",DATA13!$A$22,"")</f>
        <v/>
      </c>
      <c r="EI53" s="377" t="str">
        <f>IF(DATA13!$Q$22="C",DATA13!$A$22,"")</f>
        <v/>
      </c>
      <c r="EJ53" s="375" t="str">
        <f>IF(DATA14!$Q$22="A",DATA14!$A$22,"")</f>
        <v/>
      </c>
      <c r="EK53" s="376" t="str">
        <f>IF(DATA14!$Q$22="B",DATA14!$A$22,"")</f>
        <v/>
      </c>
      <c r="EL53" s="377" t="str">
        <f>IF(DATA14!$Q$22="C",DATA14!$A$22,"")</f>
        <v/>
      </c>
      <c r="EM53" s="375" t="str">
        <f>IF(DATA15!$Q$22="A",DATA15!$A$22,"")</f>
        <v/>
      </c>
      <c r="EN53" s="376" t="str">
        <f>IF(DATA15!$Q$22="B",DATA15!$A$22,"")</f>
        <v/>
      </c>
      <c r="EO53" s="377" t="str">
        <f>IF(DATA15!$Q$22="C",DATA15!$A$22,"")</f>
        <v/>
      </c>
      <c r="EU53" s="335"/>
      <c r="EV53" s="335"/>
      <c r="EW53" s="335"/>
      <c r="EX53" s="335"/>
    </row>
    <row r="54" spans="1:157" ht="15" customHeight="1" x14ac:dyDescent="0.25">
      <c r="C54" s="577"/>
      <c r="D54" s="388" t="s">
        <v>126</v>
      </c>
      <c r="E54" s="389">
        <f>COUNTIF(DATA2!$AA$9:$AA$58,$E$40)</f>
        <v>0</v>
      </c>
      <c r="F54" s="389">
        <f>COUNTIF(DATA2!$AA$9:$AA$58,$F$40)</f>
        <v>0</v>
      </c>
      <c r="G54" s="389">
        <f>COUNTIF(DATA2!$AA$9:$AA$58,$G$40)</f>
        <v>0</v>
      </c>
      <c r="H54" s="389">
        <f>COUNTIF(DATA2!$AA$9:$AA$58,$H$40)</f>
        <v>0</v>
      </c>
      <c r="I54" s="389">
        <f>COUNTIF(DATA2!$AA$9:$AA$58,$I$40)</f>
        <v>0</v>
      </c>
      <c r="J54" s="389">
        <f>COUNTIF(DATA2!$AA$9:$AA$58,$J$40)</f>
        <v>0</v>
      </c>
      <c r="K54" s="389">
        <f>COUNTIF(DATA2!$AA$9:$AA$58,$K$40)</f>
        <v>0</v>
      </c>
      <c r="L54" s="389">
        <f>COUNTIF(DATA2!$AA$9:$AA$58,$L$40)</f>
        <v>0</v>
      </c>
      <c r="M54" s="389">
        <f>COUNTIF(DATA2!$AA$9:$AA$58,$M$40)</f>
        <v>0</v>
      </c>
      <c r="N54" s="389">
        <f>COUNTIF(DATA2!$AA$9:$AA$58,$N$40)</f>
        <v>0</v>
      </c>
      <c r="O54" s="389">
        <f>COUNTIF(DATA2!$AA$9:$AA$58,$O$40)</f>
        <v>0</v>
      </c>
      <c r="P54" s="389">
        <f>COUNTIF(DATA2!$AA$9:$AA$58,$P$40)</f>
        <v>0</v>
      </c>
      <c r="Q54" s="389">
        <f>COUNTIF(DATA2!$AA$9:$AA$58,$Q$40)</f>
        <v>0</v>
      </c>
      <c r="R54" s="389">
        <f>COUNTIF(DATA2!$AA$9:$AA$58,$R$40)</f>
        <v>0</v>
      </c>
      <c r="S54" s="389">
        <f>COUNTIF(DATA2!$AA$9:$AA$58,$S$40)</f>
        <v>0</v>
      </c>
      <c r="T54" s="389">
        <f>COUNTIF(DATA2!$AA$9:$AA$58,$T$40)</f>
        <v>0</v>
      </c>
      <c r="U54" s="389">
        <f>COUNTIF(DATA2!$AA$9:$AA$58,$U$40)</f>
        <v>0</v>
      </c>
      <c r="V54" s="389">
        <f>COUNTIF(DATA2!$AA$9:$AA$58,$V$40)</f>
        <v>0</v>
      </c>
      <c r="W54" s="389">
        <f>COUNTIF(DATA2!$AA$9:$AA$58,$W$40)</f>
        <v>0</v>
      </c>
      <c r="X54" s="390">
        <f>COUNTIF(DATA2!$AA$9:$AA$58,$X$40)</f>
        <v>0</v>
      </c>
      <c r="AA54" s="296"/>
      <c r="AB54" s="558">
        <f>DB90</f>
        <v>0</v>
      </c>
      <c r="AC54" s="558"/>
      <c r="AD54" s="381" t="s">
        <v>127</v>
      </c>
      <c r="AE54" s="382"/>
      <c r="AF54" s="382"/>
      <c r="AG54" s="382"/>
      <c r="AH54" s="384"/>
      <c r="AI54" s="296"/>
      <c r="AJ54" s="296"/>
      <c r="AK54" s="372"/>
      <c r="AL54" s="572" t="s">
        <v>128</v>
      </c>
      <c r="AM54" s="572"/>
      <c r="AN54" s="572"/>
      <c r="AO54" s="572"/>
      <c r="AP54" s="572"/>
      <c r="AQ54" s="572"/>
      <c r="AR54" s="575">
        <f>IF((AM50+AM52=1),Y49-A49,0)</f>
        <v>0</v>
      </c>
      <c r="AS54" s="575"/>
      <c r="AT54" s="323"/>
      <c r="AU54" s="323"/>
      <c r="AV54" s="323">
        <f>IF(AV53=TRUE,1,0)</f>
        <v>0</v>
      </c>
      <c r="AW54" s="323"/>
      <c r="AX54" s="323"/>
      <c r="AY54" s="323"/>
      <c r="AZ54" s="323"/>
      <c r="BA54" s="391"/>
      <c r="BB54" s="296"/>
      <c r="BC54" s="296"/>
      <c r="BD54" s="296"/>
      <c r="BE54" s="392"/>
      <c r="BF54" s="393"/>
      <c r="BG54" s="296"/>
      <c r="BH54" s="296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>
        <f>HOUR(AR54)</f>
        <v>0</v>
      </c>
      <c r="BZ54" s="296">
        <f>MINUTE(AR54)</f>
        <v>0</v>
      </c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296"/>
      <c r="CR54" s="296"/>
      <c r="CS54" s="296"/>
      <c r="CT54" s="296"/>
      <c r="CU54" s="296"/>
      <c r="CV54" s="296">
        <v>15</v>
      </c>
      <c r="CW54" s="375" t="str">
        <f>IF(DATA1!$Q$23="A",DATA1!$A$23,"")</f>
        <v/>
      </c>
      <c r="CX54" s="376" t="str">
        <f>IF(DATA1!$Q$23="B",DATA1!$A$23,"")</f>
        <v/>
      </c>
      <c r="CY54" s="377" t="str">
        <f>IF(DATA1!$Q$23="C",DATA1!$A$23,"")</f>
        <v/>
      </c>
      <c r="CZ54" s="375" t="str">
        <f>IF(DATA2!$Q$23="A",DATA2!$A$23,"")</f>
        <v/>
      </c>
      <c r="DA54" s="376" t="str">
        <f>IF(DATA2!$Q$23="B",DATA2!$A$23,"")</f>
        <v/>
      </c>
      <c r="DB54" s="377" t="str">
        <f>IF(DATA2!$Q$23="C",DATA2!$A$23,"")</f>
        <v/>
      </c>
      <c r="DC54" s="375" t="str">
        <f>IF(DATA3!$Q$23="A",DATA3!$A$23,"")</f>
        <v/>
      </c>
      <c r="DD54" s="376" t="str">
        <f>IF(DATA3!$Q$23="B",DATA3!$A$23,"")</f>
        <v/>
      </c>
      <c r="DE54" s="377" t="str">
        <f>IF(DATA3!$Q$23="C",DATA3!$A$23,"")</f>
        <v/>
      </c>
      <c r="DF54" s="375" t="str">
        <f>IF(DATA4!$Q$23="A",DATA4!$A$23,"")</f>
        <v/>
      </c>
      <c r="DG54" s="376" t="str">
        <f>IF(DATA4!$Q$23="B",DATA4!$A$23,"")</f>
        <v/>
      </c>
      <c r="DH54" s="377" t="str">
        <f>IF(DATA4!$Q$23="C",DATA4!$A$23,"")</f>
        <v/>
      </c>
      <c r="DI54" s="375" t="str">
        <f>IF(DATA5!$Q$23="A",DATA5!$A$23,"")</f>
        <v/>
      </c>
      <c r="DJ54" s="376" t="str">
        <f>IF(DATA5!$Q$23="B",DATA5!$A$23,"")</f>
        <v/>
      </c>
      <c r="DK54" s="377" t="str">
        <f>IF(DATA5!$Q$23="C",DATA5!$A$23,"")</f>
        <v/>
      </c>
      <c r="DL54" s="375" t="str">
        <f>IF(DATA6!$Q$23="A",DATA6!$A$23,"")</f>
        <v/>
      </c>
      <c r="DM54" s="376" t="str">
        <f>IF(DATA6!$Q$23="B",DATA6!$A$23,"")</f>
        <v/>
      </c>
      <c r="DN54" s="377" t="str">
        <f>IF(DATA6!$Q$23="C",DATA6!$A$23,"")</f>
        <v/>
      </c>
      <c r="DO54" s="375" t="str">
        <f>IF(DATA7!$Q$23="A",DATA7!$A$23,"")</f>
        <v/>
      </c>
      <c r="DP54" s="376" t="str">
        <f>IF(DATA7!$Q$23="B",DATA7!$A$23,"")</f>
        <v/>
      </c>
      <c r="DQ54" s="377" t="str">
        <f>IF(DATA7!$Q$23="C",DATA7!$A$23,"")</f>
        <v/>
      </c>
      <c r="DR54" s="375" t="str">
        <f>IF(DATA8!$Q$23="A",DATA8!$A$23,"")</f>
        <v/>
      </c>
      <c r="DS54" s="376" t="str">
        <f>IF(DATA8!$Q$23="B",DATA8!$A$23,"")</f>
        <v/>
      </c>
      <c r="DT54" s="377" t="str">
        <f>IF(DATA8!$Q$23="C",DATA8!$A$23,"")</f>
        <v/>
      </c>
      <c r="DU54" s="375" t="str">
        <f>IF(DATA9!$Q$23="A",DATA9!$A$23,"")</f>
        <v/>
      </c>
      <c r="DV54" s="376" t="str">
        <f>IF(DATA9!$Q$23="B",DATA9!$A$23,"")</f>
        <v/>
      </c>
      <c r="DW54" s="377" t="str">
        <f>IF(DATA9!$Q$23="C",DATA9!$A$23,"")</f>
        <v/>
      </c>
      <c r="DX54" s="375" t="str">
        <f>IF(DATA10!$Q$23="A",DATA10!$A$23,"")</f>
        <v/>
      </c>
      <c r="DY54" s="376" t="str">
        <f>IF(DATA10!$Q$23="B",DATA10!$A$23,"")</f>
        <v/>
      </c>
      <c r="DZ54" s="377" t="str">
        <f>IF(DATA10!$Q$23="C",DATA10!$A$23,"")</f>
        <v/>
      </c>
      <c r="EA54" s="375" t="str">
        <f>IF(DATA11!$Q$23="A",DATA11!$A$23,"")</f>
        <v/>
      </c>
      <c r="EB54" s="376" t="str">
        <f>IF(DATA11!$Q$23="B",DATA11!$A$23,"")</f>
        <v/>
      </c>
      <c r="EC54" s="377" t="str">
        <f>IF(DATA11!$Q$23="C",DATA11!$A$23,"")</f>
        <v/>
      </c>
      <c r="ED54" s="375" t="str">
        <f>IF(DATA12!$Q$23="A",DATA12!$A$23,"")</f>
        <v/>
      </c>
      <c r="EE54" s="376" t="str">
        <f>IF(DATA12!$Q$23="B",DATA12!$A$23,"")</f>
        <v/>
      </c>
      <c r="EF54" s="377" t="str">
        <f>IF(DATA12!$Q$23="C",DATA12!$A$23,"")</f>
        <v/>
      </c>
      <c r="EG54" s="375" t="str">
        <f>IF(DATA13!$Q$23="A",DATA13!$A$23,"")</f>
        <v/>
      </c>
      <c r="EH54" s="376" t="str">
        <f>IF(DATA13!$Q$23="B",DATA13!$A$23,"")</f>
        <v/>
      </c>
      <c r="EI54" s="377" t="str">
        <f>IF(DATA13!$Q$23="C",DATA13!$A$23,"")</f>
        <v/>
      </c>
      <c r="EJ54" s="375" t="str">
        <f>IF(DATA14!$Q$23="A",DATA14!$A$23,"")</f>
        <v/>
      </c>
      <c r="EK54" s="376" t="str">
        <f>IF(DATA14!$Q$23="B",DATA14!$A$23,"")</f>
        <v/>
      </c>
      <c r="EL54" s="377" t="str">
        <f>IF(DATA14!$Q$23="C",DATA14!$A$23,"")</f>
        <v/>
      </c>
      <c r="EM54" s="375" t="str">
        <f>IF(DATA15!$Q$23="A",DATA15!$A$23,"")</f>
        <v/>
      </c>
      <c r="EN54" s="376" t="str">
        <f>IF(DATA15!$Q$23="B",DATA15!$A$23,"")</f>
        <v/>
      </c>
      <c r="EO54" s="377" t="str">
        <f>IF(DATA15!$Q$23="C",DATA15!$A$23,"")</f>
        <v/>
      </c>
      <c r="EU54" s="335"/>
      <c r="EV54" s="335"/>
      <c r="EW54" s="335"/>
      <c r="EX54" s="335"/>
    </row>
    <row r="55" spans="1:157" x14ac:dyDescent="0.2">
      <c r="B55" s="296"/>
      <c r="C55" s="297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AA55" s="296"/>
      <c r="AB55" s="296"/>
      <c r="AC55" s="394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  <c r="AQ55" s="296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395"/>
      <c r="BF55" s="396"/>
      <c r="BG55" s="551" t="b">
        <f>IF(SUM(E50:P54)&gt;0,TRUE,FALSE)</f>
        <v>0</v>
      </c>
      <c r="BH55" s="551"/>
      <c r="BI55" s="296"/>
      <c r="BJ55" s="296"/>
      <c r="BK55" s="296"/>
      <c r="BL55" s="296"/>
      <c r="BM55" s="296"/>
      <c r="BN55" s="296"/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  <c r="CA55" s="296"/>
      <c r="CB55" s="296"/>
      <c r="CC55" s="296"/>
      <c r="CD55" s="296"/>
      <c r="CE55" s="296"/>
      <c r="CF55" s="296"/>
      <c r="CG55" s="296"/>
      <c r="CH55" s="296"/>
      <c r="CI55" s="296"/>
      <c r="CJ55" s="296"/>
      <c r="CK55" s="296"/>
      <c r="CL55" s="296"/>
      <c r="CM55" s="296"/>
      <c r="CN55" s="296"/>
      <c r="CO55" s="296"/>
      <c r="CP55" s="296"/>
      <c r="CQ55" s="296"/>
      <c r="CR55" s="296"/>
      <c r="CS55" s="296"/>
      <c r="CT55" s="296"/>
      <c r="CU55" s="296"/>
      <c r="CV55" s="296">
        <v>16</v>
      </c>
      <c r="CW55" s="375" t="str">
        <f>IF(DATA1!$Q$24="A",DATA1!$A$24,"")</f>
        <v/>
      </c>
      <c r="CX55" s="376" t="str">
        <f>IF(DATA1!$Q$24="B",DATA1!$A$24,"")</f>
        <v/>
      </c>
      <c r="CY55" s="377" t="str">
        <f>IF(DATA1!$Q$24="C",DATA1!$A$24,"")</f>
        <v/>
      </c>
      <c r="CZ55" s="375" t="str">
        <f>IF(DATA2!$Q$24="A",DATA2!$A$24,"")</f>
        <v/>
      </c>
      <c r="DA55" s="376" t="str">
        <f>IF(DATA2!$Q$24="B",DATA2!$A$24,"")</f>
        <v/>
      </c>
      <c r="DB55" s="377" t="str">
        <f>IF(DATA2!$Q$24="C",DATA2!$A$24,"")</f>
        <v/>
      </c>
      <c r="DC55" s="375" t="str">
        <f>IF(DATA3!$Q$24="A",DATA3!$A$24,"")</f>
        <v/>
      </c>
      <c r="DD55" s="376" t="str">
        <f>IF(DATA3!$Q$24="B",DATA3!$A$24,"")</f>
        <v/>
      </c>
      <c r="DE55" s="377" t="str">
        <f>IF(DATA3!$Q$24="C",DATA3!$A$24,"")</f>
        <v/>
      </c>
      <c r="DF55" s="375" t="str">
        <f>IF(DATA4!$Q$24="A",DATA4!$A$24,"")</f>
        <v/>
      </c>
      <c r="DG55" s="376" t="str">
        <f>IF(DATA4!$Q$24="B",DATA4!$A$24,"")</f>
        <v/>
      </c>
      <c r="DH55" s="377" t="str">
        <f>IF(DATA4!$Q$24="C",DATA4!$A$24,"")</f>
        <v/>
      </c>
      <c r="DI55" s="375" t="str">
        <f>IF(DATA5!$Q$24="A",DATA5!$A$24,"")</f>
        <v/>
      </c>
      <c r="DJ55" s="376" t="str">
        <f>IF(DATA5!$Q$24="B",DATA5!$A$24,"")</f>
        <v/>
      </c>
      <c r="DK55" s="377" t="str">
        <f>IF(DATA5!$Q$24="C",DATA5!$A$24,"")</f>
        <v/>
      </c>
      <c r="DL55" s="375" t="str">
        <f>IF(DATA6!$Q$24="A",DATA6!$A$24,"")</f>
        <v/>
      </c>
      <c r="DM55" s="376" t="str">
        <f>IF(DATA6!$Q$24="B",DATA6!$A$24,"")</f>
        <v/>
      </c>
      <c r="DN55" s="377" t="str">
        <f>IF(DATA6!$Q$24="C",DATA6!$A$24,"")</f>
        <v/>
      </c>
      <c r="DO55" s="375" t="str">
        <f>IF(DATA7!$Q$24="A",DATA7!$A$24,"")</f>
        <v/>
      </c>
      <c r="DP55" s="376" t="str">
        <f>IF(DATA7!$Q$24="B",DATA7!$A$24,"")</f>
        <v/>
      </c>
      <c r="DQ55" s="377" t="str">
        <f>IF(DATA7!$Q$24="C",DATA7!$A$24,"")</f>
        <v/>
      </c>
      <c r="DR55" s="375" t="str">
        <f>IF(DATA8!$Q$24="A",DATA8!$A$24,"")</f>
        <v/>
      </c>
      <c r="DS55" s="376" t="str">
        <f>IF(DATA8!$Q$24="B",DATA8!$A$24,"")</f>
        <v/>
      </c>
      <c r="DT55" s="377" t="str">
        <f>IF(DATA8!$Q$24="C",DATA8!$A$24,"")</f>
        <v/>
      </c>
      <c r="DU55" s="375" t="str">
        <f>IF(DATA9!$Q$24="A",DATA9!$A$24,"")</f>
        <v/>
      </c>
      <c r="DV55" s="376" t="str">
        <f>IF(DATA9!$Q$24="B",DATA9!$A$24,"")</f>
        <v/>
      </c>
      <c r="DW55" s="377" t="str">
        <f>IF(DATA9!$Q$24="C",DATA9!$A$24,"")</f>
        <v/>
      </c>
      <c r="DX55" s="375" t="str">
        <f>IF(DATA10!$Q$24="A",DATA10!$A$24,"")</f>
        <v/>
      </c>
      <c r="DY55" s="376" t="str">
        <f>IF(DATA10!$Q$24="B",DATA10!$A$24,"")</f>
        <v/>
      </c>
      <c r="DZ55" s="377" t="str">
        <f>IF(DATA10!$Q$24="C",DATA10!$A$24,"")</f>
        <v/>
      </c>
      <c r="EA55" s="375" t="str">
        <f>IF(DATA11!$Q$24="A",DATA11!$A$24,"")</f>
        <v/>
      </c>
      <c r="EB55" s="376" t="str">
        <f>IF(DATA11!$Q$24="B",DATA11!$A$24,"")</f>
        <v/>
      </c>
      <c r="EC55" s="377" t="str">
        <f>IF(DATA11!$Q$24="C",DATA11!$A$24,"")</f>
        <v/>
      </c>
      <c r="ED55" s="375" t="str">
        <f>IF(DATA12!$Q$24="A",DATA12!$A$24,"")</f>
        <v/>
      </c>
      <c r="EE55" s="376" t="str">
        <f>IF(DATA12!$Q$24="B",DATA12!$A$24,"")</f>
        <v/>
      </c>
      <c r="EF55" s="377" t="str">
        <f>IF(DATA12!$Q$24="C",DATA12!$A$24,"")</f>
        <v/>
      </c>
      <c r="EG55" s="375" t="str">
        <f>IF(DATA13!$Q$24="A",DATA13!$A$24,"")</f>
        <v/>
      </c>
      <c r="EH55" s="376" t="str">
        <f>IF(DATA13!$Q$24="B",DATA13!$A$24,"")</f>
        <v/>
      </c>
      <c r="EI55" s="377" t="str">
        <f>IF(DATA13!$Q$24="C",DATA13!$A$24,"")</f>
        <v/>
      </c>
      <c r="EJ55" s="375" t="str">
        <f>IF(DATA14!$Q$24="A",DATA14!$A$24,"")</f>
        <v/>
      </c>
      <c r="EK55" s="376" t="str">
        <f>IF(DATA14!$Q$24="B",DATA14!$A$24,"")</f>
        <v/>
      </c>
      <c r="EL55" s="377" t="str">
        <f>IF(DATA14!$Q$24="C",DATA14!$A$24,"")</f>
        <v/>
      </c>
      <c r="EM55" s="375" t="str">
        <f>IF(DATA15!$Q$24="A",DATA15!$A$24,"")</f>
        <v/>
      </c>
      <c r="EN55" s="376" t="str">
        <f>IF(DATA15!$Q$24="B",DATA15!$A$24,"")</f>
        <v/>
      </c>
      <c r="EO55" s="377" t="str">
        <f>IF(DATA15!$Q$24="C",DATA15!$A$24,"")</f>
        <v/>
      </c>
      <c r="EU55" s="335"/>
      <c r="EV55" s="335"/>
      <c r="EW55" s="335"/>
      <c r="EX55" s="335"/>
    </row>
    <row r="56" spans="1:157" ht="15" x14ac:dyDescent="0.25">
      <c r="AA56" s="397" t="str">
        <f>$AC$272</f>
        <v/>
      </c>
      <c r="AB56" s="397" t="str">
        <f>$AC$273</f>
        <v/>
      </c>
      <c r="AC56" s="397" t="str">
        <f>$AC$274</f>
        <v/>
      </c>
      <c r="AD56" s="397" t="str">
        <f>$AC$275</f>
        <v/>
      </c>
      <c r="AE56" s="397" t="str">
        <f>$AC$276</f>
        <v/>
      </c>
      <c r="AF56" s="397" t="str">
        <f>$AC$277</f>
        <v/>
      </c>
      <c r="AG56" s="397" t="str">
        <f>$AC$278</f>
        <v/>
      </c>
      <c r="AH56" s="397" t="str">
        <f>$AC$279</f>
        <v/>
      </c>
      <c r="AI56" s="397" t="str">
        <f>$AC$280</f>
        <v/>
      </c>
      <c r="AJ56" s="397" t="str">
        <f>$AC$281</f>
        <v/>
      </c>
      <c r="AK56" s="397" t="str">
        <f>$AC$282</f>
        <v/>
      </c>
      <c r="AL56" s="397" t="str">
        <f>$AC$283</f>
        <v/>
      </c>
      <c r="AM56" s="397" t="str">
        <f>$AC$284</f>
        <v/>
      </c>
      <c r="AN56" s="397" t="str">
        <f>$AC$285</f>
        <v/>
      </c>
      <c r="AO56" s="397" t="str">
        <f>$AC$286</f>
        <v/>
      </c>
      <c r="AP56" s="397" t="str">
        <f>$AC$287</f>
        <v/>
      </c>
      <c r="AQ56" s="397" t="str">
        <f>$AC$288</f>
        <v/>
      </c>
      <c r="AR56" s="397" t="str">
        <f>$AC$289</f>
        <v/>
      </c>
      <c r="AS56" s="397" t="str">
        <f>$AC$290</f>
        <v/>
      </c>
      <c r="AT56" s="397" t="str">
        <f>$AC$291</f>
        <v/>
      </c>
      <c r="AU56" s="397" t="str">
        <f>$AC$292</f>
        <v/>
      </c>
      <c r="AV56" s="397" t="str">
        <f>$AC$293</f>
        <v/>
      </c>
      <c r="AW56" s="397" t="str">
        <f>$AC$294</f>
        <v/>
      </c>
      <c r="AX56" s="397" t="str">
        <f>$AC$295</f>
        <v/>
      </c>
      <c r="AY56" s="397" t="str">
        <f>$AC$296</f>
        <v/>
      </c>
      <c r="AZ56" s="397" t="str">
        <f>$AC$297</f>
        <v/>
      </c>
      <c r="BA56" s="397" t="str">
        <f>$AC$298</f>
        <v/>
      </c>
      <c r="BB56" s="397" t="str">
        <f>$AC$299</f>
        <v/>
      </c>
      <c r="BC56" s="397" t="str">
        <f>$AC$300</f>
        <v/>
      </c>
      <c r="BD56" s="397" t="str">
        <f>$AC$301</f>
        <v/>
      </c>
      <c r="BE56" s="397" t="str">
        <f>$AC$302</f>
        <v/>
      </c>
      <c r="BF56" s="397" t="str">
        <f>$AC$303</f>
        <v/>
      </c>
      <c r="BG56" s="397" t="str">
        <f>$AC$304</f>
        <v/>
      </c>
      <c r="BH56" s="397" t="str">
        <f>$AC$305</f>
        <v/>
      </c>
      <c r="BI56" s="397" t="str">
        <f>$AC$306</f>
        <v/>
      </c>
      <c r="BJ56" s="397" t="str">
        <f>$AC$307</f>
        <v/>
      </c>
      <c r="BK56" s="397" t="str">
        <f>$AC$308</f>
        <v/>
      </c>
      <c r="BL56" s="397" t="str">
        <f>$AC$309</f>
        <v/>
      </c>
      <c r="BM56" s="397" t="str">
        <f>$AC$310</f>
        <v/>
      </c>
      <c r="BN56" s="397" t="str">
        <f>$AC$311</f>
        <v/>
      </c>
      <c r="BO56" s="397" t="str">
        <f>$AC$312</f>
        <v/>
      </c>
      <c r="BP56" s="397" t="str">
        <f>$AC$313</f>
        <v/>
      </c>
      <c r="BQ56" s="397" t="str">
        <f>$AC$314</f>
        <v/>
      </c>
      <c r="BR56" s="397" t="str">
        <f>$AC$315</f>
        <v/>
      </c>
      <c r="BS56" s="397" t="str">
        <f>$AC$316</f>
        <v/>
      </c>
      <c r="BT56" s="397" t="str">
        <f>$AC$317</f>
        <v/>
      </c>
      <c r="BU56" s="397" t="str">
        <f>$AC$318</f>
        <v/>
      </c>
      <c r="BV56" s="397" t="str">
        <f>$AC$319</f>
        <v/>
      </c>
      <c r="BW56" s="397" t="str">
        <f>$AC$320</f>
        <v/>
      </c>
      <c r="BX56" s="398" t="str">
        <f>$AC$321</f>
        <v/>
      </c>
      <c r="BY56" s="552">
        <f>SUM(AA56:BU56)</f>
        <v>0</v>
      </c>
      <c r="BZ56" s="552"/>
      <c r="CA56" s="552"/>
      <c r="CB56" s="282" t="s">
        <v>129</v>
      </c>
      <c r="CV56" s="296">
        <v>17</v>
      </c>
      <c r="CW56" s="375" t="str">
        <f>IF(DATA1!$Q$25="A",DATA1!$A$25,"")</f>
        <v/>
      </c>
      <c r="CX56" s="376" t="str">
        <f>IF(DATA1!$Q$25="B",DATA1!$A$25,"")</f>
        <v/>
      </c>
      <c r="CY56" s="377" t="str">
        <f>IF(DATA1!$Q$25="C",DATA1!$A$25,"")</f>
        <v/>
      </c>
      <c r="CZ56" s="375" t="str">
        <f>IF(DATA2!$Q$25="A",DATA2!$A$25,"")</f>
        <v/>
      </c>
      <c r="DA56" s="376" t="str">
        <f>IF(DATA2!$Q$25="B",DATA2!$A$25,"")</f>
        <v/>
      </c>
      <c r="DB56" s="377" t="str">
        <f>IF(DATA2!$Q$25="C",DATA2!$A$25,"")</f>
        <v/>
      </c>
      <c r="DC56" s="375" t="str">
        <f>IF(DATA3!$Q$25="A",DATA3!$A$25,"")</f>
        <v/>
      </c>
      <c r="DD56" s="376" t="str">
        <f>IF(DATA3!$Q$25="B",DATA3!$A$25,"")</f>
        <v/>
      </c>
      <c r="DE56" s="377" t="str">
        <f>IF(DATA3!$Q$25="C",DATA3!$A$25,"")</f>
        <v/>
      </c>
      <c r="DF56" s="375" t="str">
        <f>IF(DATA4!$Q$25="A",DATA4!$A$25,"")</f>
        <v/>
      </c>
      <c r="DG56" s="376" t="str">
        <f>IF(DATA4!$Q$25="B",DATA4!$A$25,"")</f>
        <v/>
      </c>
      <c r="DH56" s="377" t="str">
        <f>IF(DATA4!$Q$25="C",DATA4!$A$25,"")</f>
        <v/>
      </c>
      <c r="DI56" s="375" t="str">
        <f>IF(DATA5!$Q$25="A",DATA5!$A$25,"")</f>
        <v/>
      </c>
      <c r="DJ56" s="376" t="str">
        <f>IF(DATA5!$Q$25="B",DATA5!$A$25,"")</f>
        <v/>
      </c>
      <c r="DK56" s="377" t="str">
        <f>IF(DATA5!$Q$25="C",DATA5!$A$25,"")</f>
        <v/>
      </c>
      <c r="DL56" s="375" t="str">
        <f>IF(DATA6!$Q$25="A",DATA6!$A$25,"")</f>
        <v/>
      </c>
      <c r="DM56" s="376" t="str">
        <f>IF(DATA6!$Q$25="B",DATA6!$A$25,"")</f>
        <v/>
      </c>
      <c r="DN56" s="377" t="str">
        <f>IF(DATA6!$Q$25="C",DATA6!$A$25,"")</f>
        <v/>
      </c>
      <c r="DO56" s="375" t="str">
        <f>IF(DATA7!$Q$25="A",DATA7!$A$25,"")</f>
        <v/>
      </c>
      <c r="DP56" s="376" t="str">
        <f>IF(DATA7!$Q$25="B",DATA7!$A$25,"")</f>
        <v/>
      </c>
      <c r="DQ56" s="377" t="str">
        <f>IF(DATA7!$Q$25="C",DATA7!$A$25,"")</f>
        <v/>
      </c>
      <c r="DR56" s="375" t="str">
        <f>IF(DATA8!$Q$25="A",DATA8!$A$25,"")</f>
        <v/>
      </c>
      <c r="DS56" s="376" t="str">
        <f>IF(DATA8!$Q$25="B",DATA8!$A$25,"")</f>
        <v/>
      </c>
      <c r="DT56" s="377" t="str">
        <f>IF(DATA8!$Q$25="C",DATA8!$A$25,"")</f>
        <v/>
      </c>
      <c r="DU56" s="375" t="str">
        <f>IF(DATA9!$Q$25="A",DATA9!$A$25,"")</f>
        <v/>
      </c>
      <c r="DV56" s="376" t="str">
        <f>IF(DATA9!$Q$25="B",DATA9!$A$25,"")</f>
        <v/>
      </c>
      <c r="DW56" s="377" t="str">
        <f>IF(DATA9!$Q$25="C",DATA9!$A$25,"")</f>
        <v/>
      </c>
      <c r="DX56" s="375" t="str">
        <f>IF(DATA10!$Q$25="A",DATA10!$A$25,"")</f>
        <v/>
      </c>
      <c r="DY56" s="376" t="str">
        <f>IF(DATA10!$Q$25="B",DATA10!$A$25,"")</f>
        <v/>
      </c>
      <c r="DZ56" s="377" t="str">
        <f>IF(DATA10!$Q$25="C",DATA10!$A$25,"")</f>
        <v/>
      </c>
      <c r="EA56" s="375" t="str">
        <f>IF(DATA11!$Q$25="A",DATA11!$A$25,"")</f>
        <v/>
      </c>
      <c r="EB56" s="376" t="str">
        <f>IF(DATA11!$Q$25="B",DATA11!$A$25,"")</f>
        <v/>
      </c>
      <c r="EC56" s="377" t="str">
        <f>IF(DATA11!$Q$25="C",DATA11!$A$25,"")</f>
        <v/>
      </c>
      <c r="ED56" s="375" t="str">
        <f>IF(DATA12!$Q$25="A",DATA12!$A$25,"")</f>
        <v/>
      </c>
      <c r="EE56" s="376" t="str">
        <f>IF(DATA12!$Q$25="B",DATA12!$A$25,"")</f>
        <v/>
      </c>
      <c r="EF56" s="377" t="str">
        <f>IF(DATA12!$Q$25="C",DATA12!$A$25,"")</f>
        <v/>
      </c>
      <c r="EG56" s="375" t="str">
        <f>IF(DATA13!$Q$25="A",DATA13!$A$25,"")</f>
        <v/>
      </c>
      <c r="EH56" s="376" t="str">
        <f>IF(DATA13!$Q$25="B",DATA13!$A$25,"")</f>
        <v/>
      </c>
      <c r="EI56" s="377" t="str">
        <f>IF(DATA13!$Q$25="C",DATA13!$A$25,"")</f>
        <v/>
      </c>
      <c r="EJ56" s="375" t="str">
        <f>IF(DATA14!$Q$25="A",DATA14!$A$25,"")</f>
        <v/>
      </c>
      <c r="EK56" s="376" t="str">
        <f>IF(DATA14!$Q$25="B",DATA14!$A$25,"")</f>
        <v/>
      </c>
      <c r="EL56" s="377" t="str">
        <f>IF(DATA14!$Q$25="C",DATA14!$A$25,"")</f>
        <v/>
      </c>
      <c r="EM56" s="375" t="str">
        <f>IF(DATA15!$Q$25="A",DATA15!$A$25,"")</f>
        <v/>
      </c>
      <c r="EN56" s="376" t="str">
        <f>IF(DATA15!$Q$25="B",DATA15!$A$25,"")</f>
        <v/>
      </c>
      <c r="EO56" s="377" t="str">
        <f>IF(DATA15!$Q$25="C",DATA15!$A$25,"")</f>
        <v/>
      </c>
      <c r="EU56" s="335"/>
      <c r="EV56" s="335"/>
      <c r="EW56" s="335"/>
      <c r="EX56" s="335"/>
    </row>
    <row r="57" spans="1:157" x14ac:dyDescent="0.2">
      <c r="B57" s="331">
        <f>IF(A58=$A$37,1,2)</f>
        <v>2</v>
      </c>
      <c r="C57" s="332" t="s">
        <v>95</v>
      </c>
      <c r="E57" s="330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U57" s="333"/>
      <c r="V57" s="333"/>
      <c r="AA57" s="331">
        <f>IF($Y$37=Y58,1,2)</f>
        <v>1</v>
      </c>
      <c r="AB57" s="332" t="s">
        <v>95</v>
      </c>
      <c r="AC57" s="283"/>
      <c r="CV57" s="296">
        <v>18</v>
      </c>
      <c r="CW57" s="375" t="str">
        <f>IF(DATA1!$Q$26="A",DATA1!$A$26,"")</f>
        <v/>
      </c>
      <c r="CX57" s="376" t="str">
        <f>IF(DATA1!$Q$26="B",DATA1!$A$26,"")</f>
        <v/>
      </c>
      <c r="CY57" s="377" t="str">
        <f>IF(DATA1!$Q$26="C",DATA1!$A$26,"")</f>
        <v/>
      </c>
      <c r="CZ57" s="375" t="str">
        <f>IF(DATA2!$Q$26="A",DATA2!$A$26,"")</f>
        <v/>
      </c>
      <c r="DA57" s="376" t="str">
        <f>IF(DATA2!$Q$26="B",DATA2!$A$26,"")</f>
        <v/>
      </c>
      <c r="DB57" s="377" t="str">
        <f>IF(DATA2!$Q$26="C",DATA2!$A$26,"")</f>
        <v/>
      </c>
      <c r="DC57" s="375" t="str">
        <f>IF(DATA3!$Q$26="A",DATA3!$A$26,"")</f>
        <v/>
      </c>
      <c r="DD57" s="376" t="str">
        <f>IF(DATA3!$Q$26="B",DATA3!$A$26,"")</f>
        <v/>
      </c>
      <c r="DE57" s="377" t="str">
        <f>IF(DATA3!$Q$26="C",DATA3!$A$26,"")</f>
        <v/>
      </c>
      <c r="DF57" s="375" t="str">
        <f>IF(DATA4!$Q$26="A",DATA4!$A$26,"")</f>
        <v/>
      </c>
      <c r="DG57" s="376" t="str">
        <f>IF(DATA4!$Q$26="B",DATA4!$A$26,"")</f>
        <v/>
      </c>
      <c r="DH57" s="377" t="str">
        <f>IF(DATA4!$Q$26="C",DATA4!$A$26,"")</f>
        <v/>
      </c>
      <c r="DI57" s="375" t="str">
        <f>IF(DATA5!$Q$26="A",DATA5!$A$26,"")</f>
        <v/>
      </c>
      <c r="DJ57" s="376" t="str">
        <f>IF(DATA5!$Q$26="B",DATA5!$A$26,"")</f>
        <v/>
      </c>
      <c r="DK57" s="377" t="str">
        <f>IF(DATA5!$Q$26="C",DATA5!$A$26,"")</f>
        <v/>
      </c>
      <c r="DL57" s="375" t="str">
        <f>IF(DATA6!$Q$26="A",DATA6!$A$26,"")</f>
        <v/>
      </c>
      <c r="DM57" s="376" t="str">
        <f>IF(DATA6!$Q$26="B",DATA6!$A$26,"")</f>
        <v/>
      </c>
      <c r="DN57" s="377" t="str">
        <f>IF(DATA6!$Q$26="C",DATA6!$A$26,"")</f>
        <v/>
      </c>
      <c r="DO57" s="375" t="str">
        <f>IF(DATA7!$Q$26="A",DATA7!$A$26,"")</f>
        <v/>
      </c>
      <c r="DP57" s="376" t="str">
        <f>IF(DATA7!$Q$26="B",DATA7!$A$26,"")</f>
        <v/>
      </c>
      <c r="DQ57" s="377" t="str">
        <f>IF(DATA7!$Q$26="C",DATA7!$A$26,"")</f>
        <v/>
      </c>
      <c r="DR57" s="375" t="str">
        <f>IF(DATA8!$Q$26="A",DATA8!$A$26,"")</f>
        <v/>
      </c>
      <c r="DS57" s="376" t="str">
        <f>IF(DATA8!$Q$26="B",DATA8!$A$26,"")</f>
        <v/>
      </c>
      <c r="DT57" s="377" t="str">
        <f>IF(DATA8!$Q$26="C",DATA8!$A$26,"")</f>
        <v/>
      </c>
      <c r="DU57" s="375" t="str">
        <f>IF(DATA9!$Q$26="A",DATA9!$A$26,"")</f>
        <v/>
      </c>
      <c r="DV57" s="376" t="str">
        <f>IF(DATA9!$Q$26="B",DATA9!$A$26,"")</f>
        <v/>
      </c>
      <c r="DW57" s="377" t="str">
        <f>IF(DATA9!$Q$26="C",DATA9!$A$26,"")</f>
        <v/>
      </c>
      <c r="DX57" s="375" t="str">
        <f>IF(DATA10!$Q$26="A",DATA10!$A$26,"")</f>
        <v/>
      </c>
      <c r="DY57" s="376" t="str">
        <f>IF(DATA10!$Q$26="B",DATA10!$A$26,"")</f>
        <v/>
      </c>
      <c r="DZ57" s="377" t="str">
        <f>IF(DATA10!$Q$26="C",DATA10!$A$26,"")</f>
        <v/>
      </c>
      <c r="EA57" s="375" t="str">
        <f>IF(DATA11!$Q$26="A",DATA11!$A$26,"")</f>
        <v/>
      </c>
      <c r="EB57" s="376" t="str">
        <f>IF(DATA11!$Q$26="B",DATA11!$A$26,"")</f>
        <v/>
      </c>
      <c r="EC57" s="377" t="str">
        <f>IF(DATA11!$Q$26="C",DATA11!$A$26,"")</f>
        <v/>
      </c>
      <c r="ED57" s="375" t="str">
        <f>IF(DATA12!$Q$26="A",DATA12!$A$26,"")</f>
        <v/>
      </c>
      <c r="EE57" s="376" t="str">
        <f>IF(DATA12!$Q$26="B",DATA12!$A$26,"")</f>
        <v/>
      </c>
      <c r="EF57" s="377" t="str">
        <f>IF(DATA12!$Q$26="C",DATA12!$A$26,"")</f>
        <v/>
      </c>
      <c r="EG57" s="375" t="str">
        <f>IF(DATA13!$Q$26="A",DATA13!$A$26,"")</f>
        <v/>
      </c>
      <c r="EH57" s="376" t="str">
        <f>IF(DATA13!$Q$26="B",DATA13!$A$26,"")</f>
        <v/>
      </c>
      <c r="EI57" s="377" t="str">
        <f>IF(DATA13!$Q$26="C",DATA13!$A$26,"")</f>
        <v/>
      </c>
      <c r="EJ57" s="375" t="str">
        <f>IF(DATA14!$Q$26="A",DATA14!$A$26,"")</f>
        <v/>
      </c>
      <c r="EK57" s="376" t="str">
        <f>IF(DATA14!$Q$26="B",DATA14!$A$26,"")</f>
        <v/>
      </c>
      <c r="EL57" s="377" t="str">
        <f>IF(DATA14!$Q$26="C",DATA14!$A$26,"")</f>
        <v/>
      </c>
      <c r="EM57" s="375" t="str">
        <f>IF(DATA15!$Q$26="A",DATA15!$A$26,"")</f>
        <v/>
      </c>
      <c r="EN57" s="376" t="str">
        <f>IF(DATA15!$Q$26="B",DATA15!$A$26,"")</f>
        <v/>
      </c>
      <c r="EO57" s="377" t="str">
        <f>IF(DATA15!$Q$26="C",DATA15!$A$26,"")</f>
        <v/>
      </c>
    </row>
    <row r="58" spans="1:157" ht="16.5" customHeight="1" x14ac:dyDescent="0.25">
      <c r="A58" s="576">
        <f>IF(DATA3!$E$2="",DateTime!$R$12,(IF(HOUR(DATA3!$E$2)&lt;6,HOUR(DATA3!$E$2)+12&amp;":"&amp;MINUTE(DATA3!$E$2),DATA3!$E$2)))</f>
        <v>0</v>
      </c>
      <c r="B58" s="576"/>
      <c r="C58" s="577" t="s">
        <v>107</v>
      </c>
      <c r="D58" s="346">
        <f>DC38</f>
        <v>-3</v>
      </c>
      <c r="E58" s="347" t="s">
        <v>28</v>
      </c>
      <c r="F58" s="348" t="s">
        <v>29</v>
      </c>
      <c r="G58" s="349" t="s">
        <v>30</v>
      </c>
      <c r="H58" s="349" t="s">
        <v>31</v>
      </c>
      <c r="I58" s="349" t="s">
        <v>32</v>
      </c>
      <c r="J58" s="349" t="s">
        <v>33</v>
      </c>
      <c r="K58" s="349" t="s">
        <v>34</v>
      </c>
      <c r="L58" s="349" t="s">
        <v>35</v>
      </c>
      <c r="M58" s="349" t="s">
        <v>36</v>
      </c>
      <c r="N58" s="349" t="s">
        <v>37</v>
      </c>
      <c r="O58" s="349" t="s">
        <v>38</v>
      </c>
      <c r="P58" s="349" t="s">
        <v>39</v>
      </c>
      <c r="Q58" s="350" t="s">
        <v>43</v>
      </c>
      <c r="R58" s="351" t="s">
        <v>58</v>
      </c>
      <c r="S58" s="351" t="s">
        <v>60</v>
      </c>
      <c r="T58" s="349" t="s">
        <v>63</v>
      </c>
      <c r="U58" s="351" t="s">
        <v>65</v>
      </c>
      <c r="V58" s="351" t="s">
        <v>71</v>
      </c>
      <c r="W58" s="351" t="s">
        <v>76</v>
      </c>
      <c r="X58" s="352" t="s">
        <v>69</v>
      </c>
      <c r="Y58" s="578" t="str">
        <f>IF(DATA3!$E$3="",(IF(HOUR(DateTime!$W$12)&lt;6,HOUR(DateTime!$W$12)+12&amp;":"&amp;MINUTE(DateTime!$W$12),DateTime!$W$12)),(IF(HOUR(DATA3!$E$3)&lt;6,HOUR(DATA3!$E$3)+12&amp;":"&amp;MINUTE(DATA3!$E$3),DATA3!$E$3)))</f>
        <v>12:0</v>
      </c>
      <c r="Z58" s="578"/>
      <c r="AA58" s="353"/>
      <c r="AB58" s="579" t="b">
        <f>FALSE</f>
        <v>0</v>
      </c>
      <c r="AC58" s="579"/>
      <c r="AD58" s="354" t="s">
        <v>108</v>
      </c>
      <c r="AE58" s="353"/>
      <c r="AF58" s="355"/>
      <c r="AG58" s="355"/>
      <c r="AH58" s="355"/>
      <c r="AI58" s="356"/>
      <c r="AJ58" s="355"/>
      <c r="AK58" s="357"/>
      <c r="AL58" s="358"/>
      <c r="AM58" s="580" t="b">
        <f>IF(BC60=1,FALSE,IF(AND(B57+AA57+AB59+BC61=3),TRUE,FALSE))</f>
        <v>1</v>
      </c>
      <c r="AN58" s="580"/>
      <c r="AO58" s="559" t="s">
        <v>109</v>
      </c>
      <c r="AP58" s="559"/>
      <c r="AQ58" s="355"/>
      <c r="AR58" s="359">
        <f>BC61</f>
        <v>0</v>
      </c>
      <c r="AS58" s="360" t="s">
        <v>121</v>
      </c>
      <c r="AT58" s="355"/>
      <c r="AU58" s="355"/>
      <c r="AV58" s="560" t="b">
        <f>FALSE</f>
        <v>0</v>
      </c>
      <c r="AW58" s="560"/>
      <c r="AX58" s="359" t="s">
        <v>110</v>
      </c>
      <c r="AY58" s="355"/>
      <c r="AZ58" s="355"/>
      <c r="BA58" s="357"/>
      <c r="BB58" s="561" t="s">
        <v>133</v>
      </c>
      <c r="BC58" s="561"/>
      <c r="BD58" s="355"/>
      <c r="BE58" s="361"/>
      <c r="BF58" s="361"/>
      <c r="BG58" s="361"/>
      <c r="BH58" s="361"/>
      <c r="BI58" s="361"/>
      <c r="BJ58" s="361"/>
      <c r="BK58" s="361"/>
      <c r="BL58" s="355"/>
      <c r="BM58" s="355"/>
      <c r="BN58" s="355"/>
      <c r="BO58" s="355"/>
      <c r="BP58" s="355"/>
      <c r="BQ58" s="355"/>
      <c r="BR58" s="355"/>
      <c r="BS58" s="355"/>
      <c r="BT58" s="355"/>
      <c r="BU58" s="355"/>
      <c r="BV58" s="355"/>
      <c r="BW58" s="355"/>
      <c r="BX58" s="355"/>
      <c r="BY58" s="355"/>
      <c r="BZ58" s="355"/>
      <c r="CA58" s="355"/>
      <c r="CB58" s="355"/>
      <c r="CC58" s="355"/>
      <c r="CD58" s="355"/>
      <c r="CE58" s="355"/>
      <c r="CF58" s="355"/>
      <c r="CG58" s="355"/>
      <c r="CH58" s="355"/>
      <c r="CI58" s="355"/>
      <c r="CJ58" s="355"/>
      <c r="CK58" s="355"/>
      <c r="CL58" s="355"/>
      <c r="CM58" s="355"/>
      <c r="CN58" s="355"/>
      <c r="CO58" s="355"/>
      <c r="CP58" s="355"/>
      <c r="CQ58" s="562">
        <f>SUM(E61:X61)</f>
        <v>0</v>
      </c>
      <c r="CR58" s="562"/>
      <c r="CS58" s="355" t="e">
        <f>WEEKDAY(D58)</f>
        <v>#NUM!</v>
      </c>
      <c r="CT58" s="355" t="e">
        <f>IF(OR(AM59=1,AB59=1,AM61=1),CS58,"")</f>
        <v>#NUM!</v>
      </c>
      <c r="CU58" s="355" t="e">
        <f>IF(CT58=CS58,MAX($CU$40:CU57)+1,0)</f>
        <v>#NUM!</v>
      </c>
      <c r="CV58" s="296">
        <v>19</v>
      </c>
      <c r="CW58" s="375" t="str">
        <f>IF(DATA1!$Q$27="A",DATA1!$A$27,"")</f>
        <v/>
      </c>
      <c r="CX58" s="376" t="str">
        <f>IF(DATA1!$Q$27="B",DATA1!$A$27,"")</f>
        <v/>
      </c>
      <c r="CY58" s="377" t="str">
        <f>IF(DATA1!$Q$27="C",DATA1!$A$27,"")</f>
        <v/>
      </c>
      <c r="CZ58" s="375" t="str">
        <f>IF(DATA2!$Q$27="A",DATA2!$A$27,"")</f>
        <v/>
      </c>
      <c r="DA58" s="376" t="str">
        <f>IF(DATA2!$Q$27="B",DATA2!$A$27,"")</f>
        <v/>
      </c>
      <c r="DB58" s="377" t="str">
        <f>IF(DATA2!$Q$27="C",DATA2!$A$27,"")</f>
        <v/>
      </c>
      <c r="DC58" s="375" t="str">
        <f>IF(DATA3!$Q$27="A",DATA3!$A$27,"")</f>
        <v/>
      </c>
      <c r="DD58" s="376" t="str">
        <f>IF(DATA3!$Q$27="B",DATA3!$A$27,"")</f>
        <v/>
      </c>
      <c r="DE58" s="377" t="str">
        <f>IF(DATA3!$Q$27="C",DATA3!$A$27,"")</f>
        <v/>
      </c>
      <c r="DF58" s="375" t="str">
        <f>IF(DATA4!$Q$27="A",DATA4!$A$27,"")</f>
        <v/>
      </c>
      <c r="DG58" s="376" t="str">
        <f>IF(DATA4!$Q$27="B",DATA4!$A$27,"")</f>
        <v/>
      </c>
      <c r="DH58" s="377" t="str">
        <f>IF(DATA4!$Q$27="C",DATA4!$A$27,"")</f>
        <v/>
      </c>
      <c r="DI58" s="375" t="str">
        <f>IF(DATA5!$Q$27="A",DATA5!$A$27,"")</f>
        <v/>
      </c>
      <c r="DJ58" s="376" t="str">
        <f>IF(DATA5!$Q$27="B",DATA5!$A$27,"")</f>
        <v/>
      </c>
      <c r="DK58" s="377" t="str">
        <f>IF(DATA5!$Q$27="C",DATA5!$A$27,"")</f>
        <v/>
      </c>
      <c r="DL58" s="375" t="str">
        <f>IF(DATA6!$Q$27="A",DATA6!$A$27,"")</f>
        <v/>
      </c>
      <c r="DM58" s="376" t="str">
        <f>IF(DATA6!$Q$27="B",DATA6!$A$27,"")</f>
        <v/>
      </c>
      <c r="DN58" s="377" t="str">
        <f>IF(DATA6!$Q$27="C",DATA6!$A$27,"")</f>
        <v/>
      </c>
      <c r="DO58" s="375" t="str">
        <f>IF(DATA7!$Q$27="A",DATA7!$A$27,"")</f>
        <v/>
      </c>
      <c r="DP58" s="376" t="str">
        <f>IF(DATA7!$Q$27="B",DATA7!$A$27,"")</f>
        <v/>
      </c>
      <c r="DQ58" s="377" t="str">
        <f>IF(DATA7!$Q$27="C",DATA7!$A$27,"")</f>
        <v/>
      </c>
      <c r="DR58" s="375" t="str">
        <f>IF(DATA8!$Q$27="A",DATA8!$A$27,"")</f>
        <v/>
      </c>
      <c r="DS58" s="376" t="str">
        <f>IF(DATA8!$Q$27="B",DATA8!$A$27,"")</f>
        <v/>
      </c>
      <c r="DT58" s="377" t="str">
        <f>IF(DATA8!$Q$27="C",DATA8!$A$27,"")</f>
        <v/>
      </c>
      <c r="DU58" s="375" t="str">
        <f>IF(DATA9!$Q$27="A",DATA9!$A$27,"")</f>
        <v/>
      </c>
      <c r="DV58" s="376" t="str">
        <f>IF(DATA9!$Q$27="B",DATA9!$A$27,"")</f>
        <v/>
      </c>
      <c r="DW58" s="377" t="str">
        <f>IF(DATA9!$Q$27="C",DATA9!$A$27,"")</f>
        <v/>
      </c>
      <c r="DX58" s="375" t="str">
        <f>IF(DATA10!$Q$27="A",DATA10!$A$27,"")</f>
        <v/>
      </c>
      <c r="DY58" s="376" t="str">
        <f>IF(DATA10!$Q$27="B",DATA10!$A$27,"")</f>
        <v/>
      </c>
      <c r="DZ58" s="377" t="str">
        <f>IF(DATA10!$Q$27="C",DATA10!$A$27,"")</f>
        <v/>
      </c>
      <c r="EA58" s="375" t="str">
        <f>IF(DATA11!$Q$27="A",DATA11!$A$27,"")</f>
        <v/>
      </c>
      <c r="EB58" s="376" t="str">
        <f>IF(DATA11!$Q$27="B",DATA11!$A$27,"")</f>
        <v/>
      </c>
      <c r="EC58" s="377" t="str">
        <f>IF(DATA11!$Q$27="C",DATA11!$A$27,"")</f>
        <v/>
      </c>
      <c r="ED58" s="375" t="str">
        <f>IF(DATA12!$Q$27="A",DATA12!$A$27,"")</f>
        <v/>
      </c>
      <c r="EE58" s="376" t="str">
        <f>IF(DATA12!$Q$27="B",DATA12!$A$27,"")</f>
        <v/>
      </c>
      <c r="EF58" s="377" t="str">
        <f>IF(DATA12!$Q$27="C",DATA12!$A$27,"")</f>
        <v/>
      </c>
      <c r="EG58" s="375" t="str">
        <f>IF(DATA13!$Q$27="A",DATA13!$A$27,"")</f>
        <v/>
      </c>
      <c r="EH58" s="376" t="str">
        <f>IF(DATA13!$Q$27="B",DATA13!$A$27,"")</f>
        <v/>
      </c>
      <c r="EI58" s="377" t="str">
        <f>IF(DATA13!$Q$27="C",DATA13!$A$27,"")</f>
        <v/>
      </c>
      <c r="EJ58" s="375" t="str">
        <f>IF(DATA14!$Q$27="A",DATA14!$A$27,"")</f>
        <v/>
      </c>
      <c r="EK58" s="376" t="str">
        <f>IF(DATA14!$Q$27="B",DATA14!$A$27,"")</f>
        <v/>
      </c>
      <c r="EL58" s="377" t="str">
        <f>IF(DATA14!$Q$27="C",DATA14!$A$27,"")</f>
        <v/>
      </c>
      <c r="EM58" s="375" t="str">
        <f>IF(DATA15!$Q$27="A",DATA15!$A$27,"")</f>
        <v/>
      </c>
      <c r="EN58" s="376" t="str">
        <f>IF(DATA15!$Q$27="B",DATA15!$A$27,"")</f>
        <v/>
      </c>
      <c r="EO58" s="377" t="str">
        <f>IF(DATA15!$Q$27="C",DATA15!$A$27,"")</f>
        <v/>
      </c>
    </row>
    <row r="59" spans="1:157" ht="15.75" customHeight="1" x14ac:dyDescent="0.25">
      <c r="A59" s="563">
        <f>IF(DATA3!$E$2="",'9'!$A$38,DATA3!$E$2)</f>
        <v>0</v>
      </c>
      <c r="B59" s="563"/>
      <c r="C59" s="577"/>
      <c r="D59" s="365" t="s">
        <v>112</v>
      </c>
      <c r="E59" s="317">
        <f>COUNTIF(DATA3!$G$9:$G$58,$E$40)</f>
        <v>0</v>
      </c>
      <c r="F59" s="317">
        <f>COUNTIF(DATA3!$G$9:$G$58,$F$40)</f>
        <v>0</v>
      </c>
      <c r="G59" s="317">
        <f>COUNTIF(DATA3!$G$9:$G$58,$G$40)</f>
        <v>0</v>
      </c>
      <c r="H59" s="317">
        <f>COUNTIF(DATA3!$G$9:$G$58,$H$40)</f>
        <v>0</v>
      </c>
      <c r="I59" s="317">
        <f>COUNTIF(DATA3!$G$9:$G$58,$I$40)</f>
        <v>0</v>
      </c>
      <c r="J59" s="317">
        <f>COUNTIF(DATA3!$G$9:$G$58,$J$40)</f>
        <v>0</v>
      </c>
      <c r="K59" s="317">
        <f>COUNTIF(DATA3!$G$9:$G$58,$K$40)</f>
        <v>0</v>
      </c>
      <c r="L59" s="317">
        <f>COUNTIF(DATA3!$G$9:$G$58,$L$40)</f>
        <v>0</v>
      </c>
      <c r="M59" s="317">
        <f>COUNTIF(DATA3!$G$9:$G$58,$M$40)</f>
        <v>0</v>
      </c>
      <c r="N59" s="317">
        <f>COUNTIF(DATA3!$G$9:$G$58,$N$40)</f>
        <v>0</v>
      </c>
      <c r="O59" s="317">
        <f>COUNTIF(DATA3!$G$9:$G$58,$O$40)</f>
        <v>0</v>
      </c>
      <c r="P59" s="317">
        <f>COUNTIF(DATA3!$G$9:$G$58,$P$40)</f>
        <v>0</v>
      </c>
      <c r="Q59" s="317">
        <f>COUNTIF(DATA3!$G$9:$G$58,$Q$40)</f>
        <v>0</v>
      </c>
      <c r="R59" s="317">
        <f>COUNTIF(DATA3!$G$9:$G$58,$R$40)</f>
        <v>0</v>
      </c>
      <c r="S59" s="317">
        <f>COUNTIF(DATA3!$G$9:$G$58,$S$40)</f>
        <v>0</v>
      </c>
      <c r="T59" s="317">
        <f>COUNTIF(DATA3!$G$9:$G$58,$T$40)</f>
        <v>0</v>
      </c>
      <c r="U59" s="317">
        <f>COUNTIF(DATA3!$G$9:$G$58,$U$40)</f>
        <v>0</v>
      </c>
      <c r="V59" s="317">
        <f>COUNTIF(DATA3!$G$9:$G$58,$V$40)</f>
        <v>0</v>
      </c>
      <c r="W59" s="317">
        <f>COUNTIF(DATA3!$G$9:$G$58,$W$40)</f>
        <v>0</v>
      </c>
      <c r="X59" s="366">
        <f>COUNTIF(DATA3!$G$9:$G$58,$X$40)</f>
        <v>0</v>
      </c>
      <c r="Y59" s="563">
        <f>IF(DATA3!$E$3="",'9'!Y56,DATA3!$E$3)</f>
        <v>0</v>
      </c>
      <c r="Z59" s="563"/>
      <c r="AA59" s="296"/>
      <c r="AB59" s="367">
        <f>IF(AB58=TRUE,1,0)</f>
        <v>0</v>
      </c>
      <c r="AC59" s="368"/>
      <c r="AD59" s="369" t="s">
        <v>113</v>
      </c>
      <c r="AE59" s="370"/>
      <c r="AF59" s="370"/>
      <c r="AG59" s="370"/>
      <c r="AH59" s="370"/>
      <c r="AI59" s="371"/>
      <c r="AJ59" s="296"/>
      <c r="AK59" s="372"/>
      <c r="AL59" s="319"/>
      <c r="AM59" s="296">
        <f>IF(AM58=TRUE,1,0)</f>
        <v>1</v>
      </c>
      <c r="AN59" s="296"/>
      <c r="AO59" s="559"/>
      <c r="AP59" s="559"/>
      <c r="AQ59" s="296"/>
      <c r="AS59" s="373" t="s">
        <v>131</v>
      </c>
      <c r="AT59" s="296"/>
      <c r="AU59" s="296"/>
      <c r="AV59" s="296">
        <f>IF(AV58=TRUE,1,0)</f>
        <v>0</v>
      </c>
      <c r="AW59" s="296"/>
      <c r="AX59" s="308"/>
      <c r="AY59" s="296"/>
      <c r="AZ59" s="296"/>
      <c r="BA59" s="372"/>
      <c r="BB59" s="564" t="s">
        <v>114</v>
      </c>
      <c r="BC59" s="564"/>
      <c r="BD59" s="296"/>
      <c r="BE59" s="374"/>
      <c r="BF59" s="374"/>
      <c r="BG59" s="374"/>
      <c r="BH59" s="374"/>
      <c r="BI59" s="374"/>
      <c r="BJ59" s="374"/>
      <c r="BK59" s="374"/>
      <c r="BL59" s="308"/>
      <c r="BM59" s="296"/>
      <c r="BN59" s="296"/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  <c r="CA59" s="296"/>
      <c r="CB59" s="296"/>
      <c r="CC59" s="296"/>
      <c r="CD59" s="296"/>
      <c r="CE59" s="296"/>
      <c r="CF59" s="296"/>
      <c r="CG59" s="296"/>
      <c r="CH59" s="296"/>
      <c r="CI59" s="296"/>
      <c r="CJ59" s="296"/>
      <c r="CK59" s="296"/>
      <c r="CL59" s="296"/>
      <c r="CM59" s="296"/>
      <c r="CN59" s="296"/>
      <c r="CO59" s="296"/>
      <c r="CP59" s="296"/>
      <c r="CQ59" s="296"/>
      <c r="CR59" s="296"/>
      <c r="CS59" s="296"/>
      <c r="CT59" s="296"/>
      <c r="CU59" s="296"/>
      <c r="CV59" s="296">
        <v>20</v>
      </c>
      <c r="CW59" s="375" t="str">
        <f>IF(DATA1!$Q$28="A",DATA1!$A$28,"")</f>
        <v/>
      </c>
      <c r="CX59" s="376" t="str">
        <f>IF(DATA1!$Q$28="B",DATA1!$A$28,"")</f>
        <v/>
      </c>
      <c r="CY59" s="377" t="str">
        <f>IF(DATA1!$Q$28="C",DATA1!$A$28,"")</f>
        <v/>
      </c>
      <c r="CZ59" s="375" t="str">
        <f>IF(DATA2!$Q$28="A",DATA2!$A$28,"")</f>
        <v/>
      </c>
      <c r="DA59" s="376" t="str">
        <f>IF(DATA2!$Q$28="B",DATA2!$A$28,"")</f>
        <v/>
      </c>
      <c r="DB59" s="377" t="str">
        <f>IF(DATA2!$Q$28="C",DATA2!$A$28,"")</f>
        <v/>
      </c>
      <c r="DC59" s="375" t="str">
        <f>IF(DATA3!$Q$28="A",DATA3!$A$28,"")</f>
        <v/>
      </c>
      <c r="DD59" s="376" t="str">
        <f>IF(DATA3!$Q$28="B",DATA3!$A$28,"")</f>
        <v/>
      </c>
      <c r="DE59" s="377" t="str">
        <f>IF(DATA3!$Q$28="C",DATA3!$A$28,"")</f>
        <v/>
      </c>
      <c r="DF59" s="375" t="str">
        <f>IF(DATA4!$Q$28="A",DATA4!$A$28,"")</f>
        <v/>
      </c>
      <c r="DG59" s="376" t="str">
        <f>IF(DATA4!$Q$28="B",DATA4!$A$28,"")</f>
        <v/>
      </c>
      <c r="DH59" s="377" t="str">
        <f>IF(DATA4!$Q$28="C",DATA4!$A$28,"")</f>
        <v/>
      </c>
      <c r="DI59" s="375" t="str">
        <f>IF(DATA5!$Q$28="A",DATA5!$A$28,"")</f>
        <v/>
      </c>
      <c r="DJ59" s="376" t="str">
        <f>IF(DATA5!$Q$28="B",DATA5!$A$28,"")</f>
        <v/>
      </c>
      <c r="DK59" s="377" t="str">
        <f>IF(DATA5!$Q$28="C",DATA5!$A$28,"")</f>
        <v/>
      </c>
      <c r="DL59" s="375" t="str">
        <f>IF(DATA6!$Q$28="A",DATA6!$A$28,"")</f>
        <v/>
      </c>
      <c r="DM59" s="376" t="str">
        <f>IF(DATA6!$Q$28="B",DATA6!$A$28,"")</f>
        <v/>
      </c>
      <c r="DN59" s="377" t="str">
        <f>IF(DATA6!$Q$28="C",DATA6!$A$28,"")</f>
        <v/>
      </c>
      <c r="DO59" s="375" t="str">
        <f>IF(DATA7!$Q$28="A",DATA7!$A$28,"")</f>
        <v/>
      </c>
      <c r="DP59" s="376" t="str">
        <f>IF(DATA7!$Q$28="B",DATA7!$A$28,"")</f>
        <v/>
      </c>
      <c r="DQ59" s="377" t="str">
        <f>IF(DATA7!$Q$28="C",DATA7!$A$28,"")</f>
        <v/>
      </c>
      <c r="DR59" s="375" t="str">
        <f>IF(DATA8!$Q$28="A",DATA8!$A$28,"")</f>
        <v/>
      </c>
      <c r="DS59" s="376" t="str">
        <f>IF(DATA8!$Q$28="B",DATA8!$A$28,"")</f>
        <v/>
      </c>
      <c r="DT59" s="377" t="str">
        <f>IF(DATA8!$Q$28="C",DATA8!$A$28,"")</f>
        <v/>
      </c>
      <c r="DU59" s="375" t="str">
        <f>IF(DATA9!$Q$28="A",DATA9!$A$28,"")</f>
        <v/>
      </c>
      <c r="DV59" s="376" t="str">
        <f>IF(DATA9!$Q$28="B",DATA9!$A$28,"")</f>
        <v/>
      </c>
      <c r="DW59" s="377" t="str">
        <f>IF(DATA9!$Q$28="C",DATA9!$A$28,"")</f>
        <v/>
      </c>
      <c r="DX59" s="375" t="str">
        <f>IF(DATA10!$Q$28="A",DATA10!$A$28,"")</f>
        <v/>
      </c>
      <c r="DY59" s="376" t="str">
        <f>IF(DATA10!$Q$28="B",DATA10!$A$28,"")</f>
        <v/>
      </c>
      <c r="DZ59" s="377" t="str">
        <f>IF(DATA10!$Q$28="C",DATA10!$A$28,"")</f>
        <v/>
      </c>
      <c r="EA59" s="375" t="str">
        <f>IF(DATA11!$Q$28="A",DATA11!$A$28,"")</f>
        <v/>
      </c>
      <c r="EB59" s="376" t="str">
        <f>IF(DATA11!$Q$28="B",DATA11!$A$28,"")</f>
        <v/>
      </c>
      <c r="EC59" s="377" t="str">
        <f>IF(DATA11!$Q$28="C",DATA11!$A$28,"")</f>
        <v/>
      </c>
      <c r="ED59" s="375" t="str">
        <f>IF(DATA12!$Q$28="A",DATA12!$A$28,"")</f>
        <v/>
      </c>
      <c r="EE59" s="376" t="str">
        <f>IF(DATA12!$Q$28="B",DATA12!$A$28,"")</f>
        <v/>
      </c>
      <c r="EF59" s="377" t="str">
        <f>IF(DATA12!$Q$28="C",DATA12!$A$28,"")</f>
        <v/>
      </c>
      <c r="EG59" s="375" t="str">
        <f>IF(DATA13!$Q$28="A",DATA13!$A$28,"")</f>
        <v/>
      </c>
      <c r="EH59" s="376" t="str">
        <f>IF(DATA13!$Q$28="B",DATA13!$A$28,"")</f>
        <v/>
      </c>
      <c r="EI59" s="377" t="str">
        <f>IF(DATA13!$Q$28="C",DATA13!$A$28,"")</f>
        <v/>
      </c>
      <c r="EJ59" s="375" t="str">
        <f>IF(DATA14!$Q$28="A",DATA14!$A$28,"")</f>
        <v/>
      </c>
      <c r="EK59" s="376" t="str">
        <f>IF(DATA14!$Q$28="B",DATA14!$A$28,"")</f>
        <v/>
      </c>
      <c r="EL59" s="377" t="str">
        <f>IF(DATA14!$Q$28="C",DATA14!$A$28,"")</f>
        <v/>
      </c>
      <c r="EM59" s="375" t="str">
        <f>IF(DATA15!$Q$28="A",DATA15!$A$28,"")</f>
        <v/>
      </c>
      <c r="EN59" s="376" t="str">
        <f>IF(DATA15!$Q$28="B",DATA15!$A$28,"")</f>
        <v/>
      </c>
      <c r="EO59" s="377" t="str">
        <f>IF(DATA15!$Q$28="C",DATA15!$A$28,"")</f>
        <v/>
      </c>
    </row>
    <row r="60" spans="1:157" ht="15.75" customHeight="1" x14ac:dyDescent="0.25">
      <c r="B60" s="296"/>
      <c r="C60" s="577"/>
      <c r="D60" s="365" t="s">
        <v>115</v>
      </c>
      <c r="E60" s="317">
        <f>COUNTIF(DATA3!$L$9:$L$58,$E$40)</f>
        <v>0</v>
      </c>
      <c r="F60" s="317">
        <f>COUNTIF(DATA3!$L$9:$L$58,$F$40)</f>
        <v>0</v>
      </c>
      <c r="G60" s="317">
        <f>COUNTIF(DATA3!$L$9:$L$58,$G$40)</f>
        <v>0</v>
      </c>
      <c r="H60" s="317">
        <f>COUNTIF(DATA3!$L$9:$L$58,$H$40)</f>
        <v>0</v>
      </c>
      <c r="I60" s="317">
        <f>COUNTIF(DATA3!$L$9:$L$58,$I$40)</f>
        <v>0</v>
      </c>
      <c r="J60" s="317">
        <f>COUNTIF(DATA3!$L$9:$L$58,$J$40)</f>
        <v>0</v>
      </c>
      <c r="K60" s="317">
        <f>COUNTIF(DATA3!$L$9:$L$58,$K$40)</f>
        <v>0</v>
      </c>
      <c r="L60" s="317">
        <f>COUNTIF(DATA3!$L$9:$L$58,$L$40)</f>
        <v>0</v>
      </c>
      <c r="M60" s="317">
        <f>COUNTIF(DATA3!$L$9:$L$58,$M$40)</f>
        <v>0</v>
      </c>
      <c r="N60" s="317">
        <f>COUNTIF(DATA3!$L$9:$L$58,$N$40)</f>
        <v>0</v>
      </c>
      <c r="O60" s="317">
        <f>COUNTIF(DATA3!$L$9:$L$58,$O$40)</f>
        <v>0</v>
      </c>
      <c r="P60" s="317">
        <f>COUNTIF(DATA3!$L$9:$L$58,$P$40)</f>
        <v>0</v>
      </c>
      <c r="Q60" s="317">
        <f>COUNTIF(DATA3!$L$9:$L$58,$Q$40)</f>
        <v>0</v>
      </c>
      <c r="R60" s="317">
        <f>COUNTIF(DATA3!$L$9:$L$58,$R$40)</f>
        <v>0</v>
      </c>
      <c r="S60" s="317">
        <f>COUNTIF(DATA3!$L$9:$L$58,$S$40)</f>
        <v>0</v>
      </c>
      <c r="T60" s="317">
        <f>COUNTIF(DATA3!$L$9:$L$58,$T$40)</f>
        <v>0</v>
      </c>
      <c r="U60" s="317">
        <f>COUNTIF(DATA3!$L$9:$L$58,$U$40)</f>
        <v>0</v>
      </c>
      <c r="V60" s="317">
        <f>COUNTIF(DATA3!$L$9:$L$58,$V$40)</f>
        <v>0</v>
      </c>
      <c r="W60" s="317">
        <f>COUNTIF(DATA3!$L$9:$L$58,$W$40)</f>
        <v>0</v>
      </c>
      <c r="X60" s="366">
        <f>COUNTIF(DATA3!$L$9:$L$58,$X$40)</f>
        <v>0</v>
      </c>
      <c r="AA60" s="296"/>
      <c r="AB60" s="378"/>
      <c r="AC60" s="379"/>
      <c r="AD60" s="308"/>
      <c r="AE60" s="296"/>
      <c r="AF60" s="296"/>
      <c r="AG60" s="296"/>
      <c r="AH60" s="296"/>
      <c r="AI60" s="296"/>
      <c r="AJ60" s="296"/>
      <c r="AK60" s="372"/>
      <c r="AL60" s="319"/>
      <c r="AM60" s="555" t="b">
        <f>IF(B57+AA57=2,FALSE,TRUE)</f>
        <v>1</v>
      </c>
      <c r="AN60" s="555"/>
      <c r="AO60" s="556" t="s">
        <v>116</v>
      </c>
      <c r="AP60" s="556"/>
      <c r="AQ60" s="296"/>
      <c r="AR60" s="296">
        <f>BB60</f>
        <v>0</v>
      </c>
      <c r="AS60" s="373" t="s">
        <v>132</v>
      </c>
      <c r="AT60" s="296"/>
      <c r="AU60" s="296"/>
      <c r="AV60" s="557" t="b">
        <f>FALSE</f>
        <v>0</v>
      </c>
      <c r="AW60" s="557"/>
      <c r="AX60" s="308" t="s">
        <v>117</v>
      </c>
      <c r="AY60" s="296"/>
      <c r="AZ60" s="296"/>
      <c r="BA60" s="372"/>
      <c r="BB60" s="319">
        <f>AV59+AV61+AV63</f>
        <v>0</v>
      </c>
      <c r="BC60" s="372">
        <f>IF(BB60=0,0,BB60)</f>
        <v>0</v>
      </c>
      <c r="BD60" s="373" t="s">
        <v>118</v>
      </c>
      <c r="BE60" s="380"/>
      <c r="BF60" s="380"/>
      <c r="BG60" s="380"/>
      <c r="BH60" s="380"/>
      <c r="BI60" s="380"/>
      <c r="BJ60" s="380"/>
      <c r="BK60" s="380"/>
      <c r="BL60" s="308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  <c r="CD60" s="296"/>
      <c r="CE60" s="296"/>
      <c r="CF60" s="296"/>
      <c r="CG60" s="296"/>
      <c r="CH60" s="296"/>
      <c r="CI60" s="296"/>
      <c r="CJ60" s="296"/>
      <c r="CK60" s="296"/>
      <c r="CL60" s="296"/>
      <c r="CM60" s="296"/>
      <c r="CN60" s="296"/>
      <c r="CO60" s="296"/>
      <c r="CP60" s="296"/>
      <c r="CQ60" s="296"/>
      <c r="CR60" s="296"/>
      <c r="CS60" s="296"/>
      <c r="CT60" s="296"/>
      <c r="CU60" s="296"/>
      <c r="CV60" s="296">
        <v>21</v>
      </c>
      <c r="CW60" s="375" t="str">
        <f>IF(DATA1!$Q$29="A",DATA1!$A$29,"")</f>
        <v/>
      </c>
      <c r="CX60" s="376" t="str">
        <f>IF(DATA1!$Q$29="B",DATA1!$A$29,"")</f>
        <v/>
      </c>
      <c r="CY60" s="377" t="str">
        <f>IF(DATA1!$Q$29="C",DATA1!$A$29,"")</f>
        <v/>
      </c>
      <c r="CZ60" s="375" t="str">
        <f>IF(DATA2!$Q$29="A",DATA2!$A$29,"")</f>
        <v/>
      </c>
      <c r="DA60" s="376" t="str">
        <f>IF(DATA2!$Q$29="B",DATA2!$A$29,"")</f>
        <v/>
      </c>
      <c r="DB60" s="377" t="str">
        <f>IF(DATA2!$Q$29="C",DATA2!$A$29,"")</f>
        <v/>
      </c>
      <c r="DC60" s="375" t="str">
        <f>IF(DATA3!$Q$29="A",DATA3!$A$29,"")</f>
        <v/>
      </c>
      <c r="DD60" s="376" t="str">
        <f>IF(DATA3!$Q$29="B",DATA3!$A$29,"")</f>
        <v/>
      </c>
      <c r="DE60" s="377" t="str">
        <f>IF(DATA3!$Q$29="C",DATA3!$A$29,"")</f>
        <v/>
      </c>
      <c r="DF60" s="375" t="str">
        <f>IF(DATA4!$Q$29="A",DATA4!$A$29,"")</f>
        <v/>
      </c>
      <c r="DG60" s="376" t="str">
        <f>IF(DATA4!$Q$29="B",DATA4!$A$29,"")</f>
        <v/>
      </c>
      <c r="DH60" s="377" t="str">
        <f>IF(DATA4!$Q$29="C",DATA4!$A$29,"")</f>
        <v/>
      </c>
      <c r="DI60" s="375" t="str">
        <f>IF(DATA5!$Q$29="A",DATA5!$A$29,"")</f>
        <v/>
      </c>
      <c r="DJ60" s="376" t="str">
        <f>IF(DATA5!$Q$29="B",DATA5!$A$29,"")</f>
        <v/>
      </c>
      <c r="DK60" s="377" t="str">
        <f>IF(DATA5!$Q$29="C",DATA5!$A$29,"")</f>
        <v/>
      </c>
      <c r="DL60" s="375" t="str">
        <f>IF(DATA6!$Q$29="A",DATA6!$A$29,"")</f>
        <v/>
      </c>
      <c r="DM60" s="376" t="str">
        <f>IF(DATA6!$Q$29="B",DATA6!$A$29,"")</f>
        <v/>
      </c>
      <c r="DN60" s="377" t="str">
        <f>IF(DATA6!$Q$29="C",DATA6!$A$29,"")</f>
        <v/>
      </c>
      <c r="DO60" s="375" t="str">
        <f>IF(DATA7!$Q$29="A",DATA7!$A$29,"")</f>
        <v/>
      </c>
      <c r="DP60" s="376" t="str">
        <f>IF(DATA7!$Q$29="B",DATA7!$A$29,"")</f>
        <v/>
      </c>
      <c r="DQ60" s="377" t="str">
        <f>IF(DATA7!$Q$29="C",DATA7!$A$29,"")</f>
        <v/>
      </c>
      <c r="DR60" s="375" t="str">
        <f>IF(DATA8!$Q$29="A",DATA8!$A$29,"")</f>
        <v/>
      </c>
      <c r="DS60" s="376" t="str">
        <f>IF(DATA8!$Q$29="B",DATA8!$A$29,"")</f>
        <v/>
      </c>
      <c r="DT60" s="377" t="str">
        <f>IF(DATA8!$Q$29="C",DATA8!$A$29,"")</f>
        <v/>
      </c>
      <c r="DU60" s="375" t="str">
        <f>IF(DATA9!$Q$29="A",DATA9!$A$29,"")</f>
        <v/>
      </c>
      <c r="DV60" s="376" t="str">
        <f>IF(DATA9!$Q$29="B",DATA9!$A$29,"")</f>
        <v/>
      </c>
      <c r="DW60" s="377" t="str">
        <f>IF(DATA9!$Q$29="C",DATA9!$A$29,"")</f>
        <v/>
      </c>
      <c r="DX60" s="375" t="str">
        <f>IF(DATA10!$Q$29="A",DATA10!$A$29,"")</f>
        <v/>
      </c>
      <c r="DY60" s="376" t="str">
        <f>IF(DATA10!$Q$29="B",DATA10!$A$29,"")</f>
        <v/>
      </c>
      <c r="DZ60" s="377" t="str">
        <f>IF(DATA10!$Q$29="C",DATA10!$A$29,"")</f>
        <v/>
      </c>
      <c r="EA60" s="375" t="str">
        <f>IF(DATA11!$Q$29="A",DATA11!$A$29,"")</f>
        <v/>
      </c>
      <c r="EB60" s="376" t="str">
        <f>IF(DATA11!$Q$29="B",DATA11!$A$29,"")</f>
        <v/>
      </c>
      <c r="EC60" s="377" t="str">
        <f>IF(DATA11!$Q$29="C",DATA11!$A$29,"")</f>
        <v/>
      </c>
      <c r="ED60" s="375" t="str">
        <f>IF(DATA12!$Q$29="A",DATA12!$A$29,"")</f>
        <v/>
      </c>
      <c r="EE60" s="376" t="str">
        <f>IF(DATA12!$Q$29="B",DATA12!$A$29,"")</f>
        <v/>
      </c>
      <c r="EF60" s="377" t="str">
        <f>IF(DATA12!$Q$29="C",DATA12!$A$29,"")</f>
        <v/>
      </c>
      <c r="EG60" s="375" t="str">
        <f>IF(DATA13!$Q$29="A",DATA13!$A$29,"")</f>
        <v/>
      </c>
      <c r="EH60" s="376" t="str">
        <f>IF(DATA13!$Q$29="B",DATA13!$A$29,"")</f>
        <v/>
      </c>
      <c r="EI60" s="377" t="str">
        <f>IF(DATA13!$Q$29="C",DATA13!$A$29,"")</f>
        <v/>
      </c>
      <c r="EJ60" s="375" t="str">
        <f>IF(DATA14!$Q$29="A",DATA14!$A$29,"")</f>
        <v/>
      </c>
      <c r="EK60" s="376" t="str">
        <f>IF(DATA14!$Q$29="B",DATA14!$A$29,"")</f>
        <v/>
      </c>
      <c r="EL60" s="377" t="str">
        <f>IF(DATA14!$Q$29="C",DATA14!$A$29,"")</f>
        <v/>
      </c>
      <c r="EM60" s="375" t="str">
        <f>IF(DATA15!$Q$29="A",DATA15!$A$29,"")</f>
        <v/>
      </c>
      <c r="EN60" s="376" t="str">
        <f>IF(DATA15!$Q$29="B",DATA15!$A$29,"")</f>
        <v/>
      </c>
      <c r="EO60" s="377" t="str">
        <f>IF(DATA15!$Q$29="C",DATA15!$A$29,"")</f>
        <v/>
      </c>
    </row>
    <row r="61" spans="1:157" ht="15" x14ac:dyDescent="0.25">
      <c r="B61" s="296"/>
      <c r="C61" s="577"/>
      <c r="D61" s="365" t="s">
        <v>119</v>
      </c>
      <c r="E61" s="317">
        <f>COUNTIF(DATA3!$Q$9:$Q$58,$E$40)</f>
        <v>0</v>
      </c>
      <c r="F61" s="317">
        <f>COUNTIF(DATA3!$Q$9:$Q$58,$F$40)</f>
        <v>0</v>
      </c>
      <c r="G61" s="317">
        <f>COUNTIF(DATA3!$Q$9:$Q$58,$G$40)</f>
        <v>0</v>
      </c>
      <c r="H61" s="317">
        <f>COUNTIF(DATA3!$Q$9:$Q$58,$H$40)</f>
        <v>0</v>
      </c>
      <c r="I61" s="317">
        <f>COUNTIF(DATA3!$Q$9:$Q$58,$I$40)</f>
        <v>0</v>
      </c>
      <c r="J61" s="317">
        <f>COUNTIF(DATA3!$Q$9:$Q$58,$J$40)</f>
        <v>0</v>
      </c>
      <c r="K61" s="317">
        <f>COUNTIF(DATA3!$Q$9:$Q$58,$K$40)</f>
        <v>0</v>
      </c>
      <c r="L61" s="317">
        <f>COUNTIF(DATA3!$Q$9:$Q$58,$L$40)</f>
        <v>0</v>
      </c>
      <c r="M61" s="317">
        <f>COUNTIF(DATA3!$Q$9:$Q$58,$M$40)</f>
        <v>0</v>
      </c>
      <c r="N61" s="317">
        <f>COUNTIF(DATA3!$Q$9:$Q$58,$N$40)</f>
        <v>0</v>
      </c>
      <c r="O61" s="317">
        <f>COUNTIF(DATA3!$Q$9:$Q$58,$O$40)</f>
        <v>0</v>
      </c>
      <c r="P61" s="317">
        <f>COUNTIF(DATA3!$Q$9:$Q$58,$P$40)</f>
        <v>0</v>
      </c>
      <c r="Q61" s="317">
        <f>COUNTIF(DATA3!$Q$9:$Q$58,$Q$40)</f>
        <v>0</v>
      </c>
      <c r="R61" s="317">
        <f>COUNTIF(DATA3!$Q$9:$Q$58,$R$40)</f>
        <v>0</v>
      </c>
      <c r="S61" s="317">
        <f>COUNTIF(DATA3!$Q$9:$Q$58,$S$40)</f>
        <v>0</v>
      </c>
      <c r="T61" s="317">
        <f>COUNTIF(DATA3!$Q$9:$Q$58,$T$40)</f>
        <v>0</v>
      </c>
      <c r="U61" s="317">
        <f>COUNTIF(DATA3!$Q$9:$Q$58,$U$40)</f>
        <v>0</v>
      </c>
      <c r="V61" s="317">
        <f>COUNTIF(DATA3!$Q$9:$Q$58,$V$40)</f>
        <v>0</v>
      </c>
      <c r="W61" s="317">
        <f>COUNTIF(DATA3!$Q$9:$Q$58,$W$40)</f>
        <v>0</v>
      </c>
      <c r="X61" s="366">
        <f>COUNTIF(DATA3!$Q$9:$Q$58,$X$40)</f>
        <v>0</v>
      </c>
      <c r="AA61" s="296"/>
      <c r="AB61" s="558">
        <f>DC90</f>
        <v>0</v>
      </c>
      <c r="AC61" s="558"/>
      <c r="AD61" s="381" t="s">
        <v>120</v>
      </c>
      <c r="AE61" s="382"/>
      <c r="AF61" s="382"/>
      <c r="AG61" s="382"/>
      <c r="AH61" s="383"/>
      <c r="AI61" s="296"/>
      <c r="AJ61" s="296"/>
      <c r="AK61" s="372"/>
      <c r="AL61" s="319"/>
      <c r="AM61" s="296">
        <f>IF(AM60=TRUE,1,0)</f>
        <v>1</v>
      </c>
      <c r="AN61" s="296"/>
      <c r="AO61" s="556"/>
      <c r="AP61" s="556"/>
      <c r="AQ61" s="296"/>
      <c r="AR61" s="308">
        <f>AR58+AR59</f>
        <v>0</v>
      </c>
      <c r="AS61" s="373"/>
      <c r="AT61" s="296"/>
      <c r="AU61" s="296"/>
      <c r="AV61" s="296">
        <f>IF(AV60=TRUE,1,0)</f>
        <v>0</v>
      </c>
      <c r="AW61" s="296"/>
      <c r="AX61" s="308"/>
      <c r="AY61" s="296"/>
      <c r="AZ61" s="296"/>
      <c r="BA61" s="372"/>
      <c r="BB61" s="319">
        <f>SUM(E59:X63)</f>
        <v>0</v>
      </c>
      <c r="BC61" s="372">
        <f>IF(BB61=0,0,1)</f>
        <v>0</v>
      </c>
      <c r="BD61" s="373" t="s">
        <v>121</v>
      </c>
      <c r="BE61" s="380"/>
      <c r="BF61" s="380"/>
      <c r="BG61" s="380"/>
      <c r="BH61" s="380"/>
      <c r="BI61" s="380"/>
      <c r="BJ61" s="380"/>
      <c r="BK61" s="380"/>
      <c r="BL61" s="308"/>
      <c r="BM61" s="296"/>
      <c r="BN61" s="296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6"/>
      <c r="CK61" s="296"/>
      <c r="CL61" s="296"/>
      <c r="CM61" s="296"/>
      <c r="CN61" s="296"/>
      <c r="CO61" s="296"/>
      <c r="CP61" s="296"/>
      <c r="CQ61" s="296"/>
      <c r="CR61" s="296"/>
      <c r="CS61" s="296"/>
      <c r="CT61" s="296"/>
      <c r="CU61" s="296"/>
      <c r="CV61" s="296">
        <v>22</v>
      </c>
      <c r="CW61" s="375" t="str">
        <f>IF(DATA1!$Q$30="A",DATA1!$A$30,"")</f>
        <v/>
      </c>
      <c r="CX61" s="376" t="str">
        <f>IF(DATA1!$Q$30="B",DATA1!$A$30,"")</f>
        <v/>
      </c>
      <c r="CY61" s="377" t="str">
        <f>IF(DATA1!$Q$30="C",DATA1!$A$30,"")</f>
        <v/>
      </c>
      <c r="CZ61" s="375" t="str">
        <f>IF(DATA2!$Q$30="A",DATA2!$A$30,"")</f>
        <v/>
      </c>
      <c r="DA61" s="376" t="str">
        <f>IF(DATA2!$Q$30="B",DATA2!$A$30,"")</f>
        <v/>
      </c>
      <c r="DB61" s="377" t="str">
        <f>IF(DATA2!$Q$30="C",DATA2!$A$30,"")</f>
        <v/>
      </c>
      <c r="DC61" s="375" t="str">
        <f>IF(DATA3!$Q$30="A",DATA3!$A$30,"")</f>
        <v/>
      </c>
      <c r="DD61" s="376" t="str">
        <f>IF(DATA3!$Q$30="B",DATA3!$A$30,"")</f>
        <v/>
      </c>
      <c r="DE61" s="377" t="str">
        <f>IF(DATA3!$Q$30="C",DATA3!$A$30,"")</f>
        <v/>
      </c>
      <c r="DF61" s="375" t="str">
        <f>IF(DATA4!$Q$30="A",DATA4!$A$30,"")</f>
        <v/>
      </c>
      <c r="DG61" s="376" t="str">
        <f>IF(DATA4!$Q$30="B",DATA4!$A$30,"")</f>
        <v/>
      </c>
      <c r="DH61" s="377" t="str">
        <f>IF(DATA4!$Q$30="C",DATA4!$A$30,"")</f>
        <v/>
      </c>
      <c r="DI61" s="375" t="str">
        <f>IF(DATA5!$Q$30="A",DATA5!$A$30,"")</f>
        <v/>
      </c>
      <c r="DJ61" s="376" t="str">
        <f>IF(DATA5!$Q$30="B",DATA5!$A$30,"")</f>
        <v/>
      </c>
      <c r="DK61" s="377" t="str">
        <f>IF(DATA5!$Q$30="C",DATA5!$A$30,"")</f>
        <v/>
      </c>
      <c r="DL61" s="375" t="str">
        <f>IF(DATA6!$Q$30="A",DATA6!$A$30,"")</f>
        <v/>
      </c>
      <c r="DM61" s="376" t="str">
        <f>IF(DATA6!$Q$30="B",DATA6!$A$30,"")</f>
        <v/>
      </c>
      <c r="DN61" s="377" t="str">
        <f>IF(DATA6!$Q$30="C",DATA6!$A$30,"")</f>
        <v/>
      </c>
      <c r="DO61" s="375" t="str">
        <f>IF(DATA7!$Q$30="A",DATA7!$A$30,"")</f>
        <v/>
      </c>
      <c r="DP61" s="376" t="str">
        <f>IF(DATA7!$Q$30="B",DATA7!$A$30,"")</f>
        <v/>
      </c>
      <c r="DQ61" s="377" t="str">
        <f>IF(DATA7!$Q$30="C",DATA7!$A$30,"")</f>
        <v/>
      </c>
      <c r="DR61" s="375" t="str">
        <f>IF(DATA8!$Q$30="A",DATA8!$A$30,"")</f>
        <v/>
      </c>
      <c r="DS61" s="376" t="str">
        <f>IF(DATA8!$Q$30="B",DATA8!$A$30,"")</f>
        <v/>
      </c>
      <c r="DT61" s="377" t="str">
        <f>IF(DATA8!$Q$30="C",DATA8!$A$30,"")</f>
        <v/>
      </c>
      <c r="DU61" s="375" t="str">
        <f>IF(DATA9!$Q$30="A",DATA9!$A$30,"")</f>
        <v/>
      </c>
      <c r="DV61" s="376" t="str">
        <f>IF(DATA9!$Q$30="B",DATA9!$A$30,"")</f>
        <v/>
      </c>
      <c r="DW61" s="377" t="str">
        <f>IF(DATA9!$Q$30="C",DATA9!$A$30,"")</f>
        <v/>
      </c>
      <c r="DX61" s="375" t="str">
        <f>IF(DATA10!$Q$30="A",DATA10!$A$30,"")</f>
        <v/>
      </c>
      <c r="DY61" s="376" t="str">
        <f>IF(DATA10!$Q$30="B",DATA10!$A$30,"")</f>
        <v/>
      </c>
      <c r="DZ61" s="377" t="str">
        <f>IF(DATA10!$Q$30="C",DATA10!$A$30,"")</f>
        <v/>
      </c>
      <c r="EA61" s="375" t="str">
        <f>IF(DATA11!$Q$30="A",DATA11!$A$30,"")</f>
        <v/>
      </c>
      <c r="EB61" s="376" t="str">
        <f>IF(DATA11!$Q$30="B",DATA11!$A$30,"")</f>
        <v/>
      </c>
      <c r="EC61" s="377" t="str">
        <f>IF(DATA11!$Q$30="C",DATA11!$A$30,"")</f>
        <v/>
      </c>
      <c r="ED61" s="375" t="str">
        <f>IF(DATA12!$Q$30="A",DATA12!$A$30,"")</f>
        <v/>
      </c>
      <c r="EE61" s="376" t="str">
        <f>IF(DATA12!$Q$30="B",DATA12!$A$30,"")</f>
        <v/>
      </c>
      <c r="EF61" s="377" t="str">
        <f>IF(DATA12!$Q$30="C",DATA12!$A$30,"")</f>
        <v/>
      </c>
      <c r="EG61" s="375" t="str">
        <f>IF(DATA13!$Q$30="A",DATA13!$A$30,"")</f>
        <v/>
      </c>
      <c r="EH61" s="376" t="str">
        <f>IF(DATA13!$Q$30="B",DATA13!$A$30,"")</f>
        <v/>
      </c>
      <c r="EI61" s="377" t="str">
        <f>IF(DATA13!$Q$30="C",DATA13!$A$30,"")</f>
        <v/>
      </c>
      <c r="EJ61" s="375" t="str">
        <f>IF(DATA14!$Q$30="A",DATA14!$A$30,"")</f>
        <v/>
      </c>
      <c r="EK61" s="376" t="str">
        <f>IF(DATA14!$Q$30="B",DATA14!$A$30,"")</f>
        <v/>
      </c>
      <c r="EL61" s="377" t="str">
        <f>IF(DATA14!$Q$30="C",DATA14!$A$30,"")</f>
        <v/>
      </c>
      <c r="EM61" s="375" t="str">
        <f>IF(DATA15!$Q$30="A",DATA15!$A$30,"")</f>
        <v/>
      </c>
      <c r="EN61" s="376" t="str">
        <f>IF(DATA15!$Q$30="B",DATA15!$A$30,"")</f>
        <v/>
      </c>
      <c r="EO61" s="377" t="str">
        <f>IF(DATA15!$Q$30="C",DATA15!$A$30,"")</f>
        <v/>
      </c>
    </row>
    <row r="62" spans="1:157" ht="15" x14ac:dyDescent="0.25">
      <c r="B62" s="296"/>
      <c r="C62" s="577"/>
      <c r="D62" s="365" t="s">
        <v>122</v>
      </c>
      <c r="E62" s="317">
        <f>COUNTIF(DATA3!$V$9:$V$58,$E$40)</f>
        <v>0</v>
      </c>
      <c r="F62" s="317">
        <f>COUNTIF(DATA3!$V$9:$V$58,$F$40)</f>
        <v>0</v>
      </c>
      <c r="G62" s="317">
        <f>COUNTIF(DATA3!$V$9:$V$58,$G$40)</f>
        <v>0</v>
      </c>
      <c r="H62" s="317">
        <f>COUNTIF(DATA3!$V$9:$V$58,$H$40)</f>
        <v>0</v>
      </c>
      <c r="I62" s="317">
        <f>COUNTIF(DATA3!$V$9:$V$58,$I$40)</f>
        <v>0</v>
      </c>
      <c r="J62" s="317">
        <f>COUNTIF(DATA3!$V$9:$V$58,$J$40)</f>
        <v>0</v>
      </c>
      <c r="K62" s="317">
        <f>COUNTIF(DATA3!$V$9:$V$58,$K$40)</f>
        <v>0</v>
      </c>
      <c r="L62" s="317">
        <f>COUNTIF(DATA3!$V$9:$V$58,$L$40)</f>
        <v>0</v>
      </c>
      <c r="M62" s="317">
        <f>COUNTIF(DATA3!$V$9:$V$58,$M$40)</f>
        <v>0</v>
      </c>
      <c r="N62" s="317">
        <f>COUNTIF(DATA3!$V$9:$V$58,$N$40)</f>
        <v>0</v>
      </c>
      <c r="O62" s="317">
        <f>COUNTIF(DATA3!$V$9:$V$58,$O$40)</f>
        <v>0</v>
      </c>
      <c r="P62" s="317">
        <f>COUNTIF(DATA3!$V$9:$V$58,$P$40)</f>
        <v>0</v>
      </c>
      <c r="Q62" s="317">
        <f>COUNTIF(DATA3!$V$9:$V$58,$Q$40)</f>
        <v>0</v>
      </c>
      <c r="R62" s="317">
        <f>COUNTIF(DATA3!$V$9:$V$58,$R$40)</f>
        <v>0</v>
      </c>
      <c r="S62" s="317">
        <f>COUNTIF(DATA3!$V$9:$V$58,$S$40)</f>
        <v>0</v>
      </c>
      <c r="T62" s="317">
        <f>COUNTIF(DATA3!$V$9:$V$58,$T$40)</f>
        <v>0</v>
      </c>
      <c r="U62" s="317">
        <f>COUNTIF(DATA3!$V$9:$V$58,$U$40)</f>
        <v>0</v>
      </c>
      <c r="V62" s="317">
        <f>COUNTIF(DATA3!$V$9:$V$58,$V$40)</f>
        <v>0</v>
      </c>
      <c r="W62" s="317">
        <f>COUNTIF(DATA3!$V$9:$V$58,$W$40)</f>
        <v>0</v>
      </c>
      <c r="X62" s="366">
        <f>COUNTIF(DATA3!$V$9:$V$58,$X$40)</f>
        <v>0</v>
      </c>
      <c r="AA62" s="296"/>
      <c r="AB62" s="558">
        <f>DD90</f>
        <v>0</v>
      </c>
      <c r="AC62" s="558"/>
      <c r="AD62" s="381" t="s">
        <v>123</v>
      </c>
      <c r="AE62" s="382"/>
      <c r="AF62" s="382"/>
      <c r="AG62" s="382"/>
      <c r="AH62" s="384"/>
      <c r="AI62" s="296"/>
      <c r="AJ62" s="296"/>
      <c r="AK62" s="372"/>
      <c r="AL62" s="319"/>
      <c r="AM62" s="296"/>
      <c r="AN62" s="296"/>
      <c r="AO62" s="296"/>
      <c r="AP62" s="296"/>
      <c r="AQ62" s="296"/>
      <c r="AT62" s="296"/>
      <c r="AU62" s="296"/>
      <c r="AV62" s="557" t="b">
        <f>FALSE</f>
        <v>0</v>
      </c>
      <c r="AW62" s="557"/>
      <c r="AX62" s="308" t="s">
        <v>124</v>
      </c>
      <c r="AY62" s="296"/>
      <c r="AZ62" s="296"/>
      <c r="BA62" s="372"/>
      <c r="BB62" s="385"/>
      <c r="BC62" s="386">
        <f>SUM(BC60:BC61)</f>
        <v>0</v>
      </c>
      <c r="BD62" s="373" t="s">
        <v>125</v>
      </c>
      <c r="BE62" s="380"/>
      <c r="BF62" s="380"/>
      <c r="BG62" s="380"/>
      <c r="BH62" s="380"/>
      <c r="BI62" s="380"/>
      <c r="BJ62" s="380"/>
      <c r="BK62" s="380"/>
      <c r="BL62" s="308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>
        <v>23</v>
      </c>
      <c r="CW62" s="375" t="str">
        <f>IF(DATA1!$Q$31="A",DATA1!$A$31,"")</f>
        <v/>
      </c>
      <c r="CX62" s="376" t="str">
        <f>IF(DATA1!$Q$31="B",DATA1!$A$31,"")</f>
        <v/>
      </c>
      <c r="CY62" s="377" t="str">
        <f>IF(DATA1!$Q$31="C",DATA1!$A$31,"")</f>
        <v/>
      </c>
      <c r="CZ62" s="375" t="str">
        <f>IF(DATA2!$Q$31="A",DATA2!$A$31,"")</f>
        <v/>
      </c>
      <c r="DA62" s="376" t="str">
        <f>IF(DATA2!$Q$31="B",DATA2!$A$31,"")</f>
        <v/>
      </c>
      <c r="DB62" s="377" t="str">
        <f>IF(DATA2!$Q$31="C",DATA2!$A$31,"")</f>
        <v/>
      </c>
      <c r="DC62" s="375" t="str">
        <f>IF(DATA3!$Q$31="A",DATA3!$A$31,"")</f>
        <v/>
      </c>
      <c r="DD62" s="376" t="str">
        <f>IF(DATA3!$Q$31="B",DATA3!$A$31,"")</f>
        <v/>
      </c>
      <c r="DE62" s="377" t="str">
        <f>IF(DATA3!$Q$31="C",DATA3!$A$31,"")</f>
        <v/>
      </c>
      <c r="DF62" s="375" t="str">
        <f>IF(DATA4!$Q$31="A",DATA4!$A$31,"")</f>
        <v/>
      </c>
      <c r="DG62" s="376" t="str">
        <f>IF(DATA4!$Q$31="B",DATA4!$A$31,"")</f>
        <v/>
      </c>
      <c r="DH62" s="377" t="str">
        <f>IF(DATA4!$Q$31="C",DATA4!$A$31,"")</f>
        <v/>
      </c>
      <c r="DI62" s="375" t="str">
        <f>IF(DATA5!$Q$31="A",DATA5!$A$31,"")</f>
        <v/>
      </c>
      <c r="DJ62" s="376" t="str">
        <f>IF(DATA5!$Q$31="B",DATA5!$A$31,"")</f>
        <v/>
      </c>
      <c r="DK62" s="377" t="str">
        <f>IF(DATA5!$Q$31="C",DATA5!$A$31,"")</f>
        <v/>
      </c>
      <c r="DL62" s="375" t="str">
        <f>IF(DATA6!$Q$31="A",DATA6!$A$31,"")</f>
        <v/>
      </c>
      <c r="DM62" s="376" t="str">
        <f>IF(DATA6!$Q$31="B",DATA6!$A$31,"")</f>
        <v/>
      </c>
      <c r="DN62" s="377" t="str">
        <f>IF(DATA6!$Q$31="C",DATA6!$A$31,"")</f>
        <v/>
      </c>
      <c r="DO62" s="375" t="str">
        <f>IF(DATA7!$Q$31="A",DATA7!$A$31,"")</f>
        <v/>
      </c>
      <c r="DP62" s="376" t="str">
        <f>IF(DATA7!$Q$31="B",DATA7!$A$31,"")</f>
        <v/>
      </c>
      <c r="DQ62" s="377" t="str">
        <f>IF(DATA7!$Q$31="C",DATA7!$A$31,"")</f>
        <v/>
      </c>
      <c r="DR62" s="375" t="str">
        <f>IF(DATA8!$Q$31="A",DATA8!$A$31,"")</f>
        <v/>
      </c>
      <c r="DS62" s="376" t="str">
        <f>IF(DATA8!$Q$31="B",DATA8!$A$31,"")</f>
        <v/>
      </c>
      <c r="DT62" s="377" t="str">
        <f>IF(DATA8!$Q$31="C",DATA8!$A$31,"")</f>
        <v/>
      </c>
      <c r="DU62" s="375" t="str">
        <f>IF(DATA9!$Q$31="A",DATA9!$A$31,"")</f>
        <v/>
      </c>
      <c r="DV62" s="376" t="str">
        <f>IF(DATA9!$Q$31="B",DATA9!$A$31,"")</f>
        <v/>
      </c>
      <c r="DW62" s="377" t="str">
        <f>IF(DATA9!$Q$31="C",DATA9!$A$31,"")</f>
        <v/>
      </c>
      <c r="DX62" s="375" t="str">
        <f>IF(DATA10!$Q$31="A",DATA10!$A$31,"")</f>
        <v/>
      </c>
      <c r="DY62" s="376" t="str">
        <f>IF(DATA10!$Q$31="B",DATA10!$A$31,"")</f>
        <v/>
      </c>
      <c r="DZ62" s="377" t="str">
        <f>IF(DATA10!$Q$31="C",DATA10!$A$31,"")</f>
        <v/>
      </c>
      <c r="EA62" s="375" t="str">
        <f>IF(DATA11!$Q$31="A",DATA11!$A$31,"")</f>
        <v/>
      </c>
      <c r="EB62" s="376" t="str">
        <f>IF(DATA11!$Q$31="B",DATA11!$A$31,"")</f>
        <v/>
      </c>
      <c r="EC62" s="377" t="str">
        <f>IF(DATA11!$Q$31="C",DATA11!$A$31,"")</f>
        <v/>
      </c>
      <c r="ED62" s="375" t="str">
        <f>IF(DATA12!$Q$31="A",DATA12!$A$31,"")</f>
        <v/>
      </c>
      <c r="EE62" s="376" t="str">
        <f>IF(DATA12!$Q$31="B",DATA12!$A$31,"")</f>
        <v/>
      </c>
      <c r="EF62" s="377" t="str">
        <f>IF(DATA12!$Q$31="C",DATA12!$A$31,"")</f>
        <v/>
      </c>
      <c r="EG62" s="375" t="str">
        <f>IF(DATA13!$Q$31="A",DATA13!$A$31,"")</f>
        <v/>
      </c>
      <c r="EH62" s="376" t="str">
        <f>IF(DATA13!$Q$31="B",DATA13!$A$31,"")</f>
        <v/>
      </c>
      <c r="EI62" s="377" t="str">
        <f>IF(DATA13!$Q$31="C",DATA13!$A$31,"")</f>
        <v/>
      </c>
      <c r="EJ62" s="375" t="str">
        <f>IF(DATA14!$Q$31="A",DATA14!$A$31,"")</f>
        <v/>
      </c>
      <c r="EK62" s="376" t="str">
        <f>IF(DATA14!$Q$31="B",DATA14!$A$31,"")</f>
        <v/>
      </c>
      <c r="EL62" s="377" t="str">
        <f>IF(DATA14!$Q$31="C",DATA14!$A$31,"")</f>
        <v/>
      </c>
      <c r="EM62" s="375" t="str">
        <f>IF(DATA15!$Q$31="A",DATA15!$A$31,"")</f>
        <v/>
      </c>
      <c r="EN62" s="376" t="str">
        <f>IF(DATA15!$Q$31="B",DATA15!$A$31,"")</f>
        <v/>
      </c>
      <c r="EO62" s="377" t="str">
        <f>IF(DATA15!$Q$31="C",DATA15!$A$31,"")</f>
        <v/>
      </c>
    </row>
    <row r="63" spans="1:157" ht="15" customHeight="1" x14ac:dyDescent="0.25">
      <c r="C63" s="577"/>
      <c r="D63" s="388" t="s">
        <v>126</v>
      </c>
      <c r="E63" s="389">
        <f>COUNTIF(DATA3!$AA$9:$AA$58,$E$40)</f>
        <v>0</v>
      </c>
      <c r="F63" s="389">
        <f>COUNTIF(DATA3!$AA$9:$AA$58,$F$40)</f>
        <v>0</v>
      </c>
      <c r="G63" s="389">
        <f>COUNTIF(DATA3!$AA$9:$AA$58,$G$40)</f>
        <v>0</v>
      </c>
      <c r="H63" s="389">
        <f>COUNTIF(DATA3!$AA$9:$AA$58,$H$40)</f>
        <v>0</v>
      </c>
      <c r="I63" s="389">
        <f>COUNTIF(DATA3!$AA$9:$AA$58,$I$40)</f>
        <v>0</v>
      </c>
      <c r="J63" s="389">
        <f>COUNTIF(DATA3!$AA$9:$AA$58,$J$40)</f>
        <v>0</v>
      </c>
      <c r="K63" s="389">
        <f>COUNTIF(DATA3!$AA$9:$AA$58,$K$40)</f>
        <v>0</v>
      </c>
      <c r="L63" s="389">
        <f>COUNTIF(DATA3!$AA$9:$AA$58,$L$40)</f>
        <v>0</v>
      </c>
      <c r="M63" s="389">
        <f>COUNTIF(DATA3!$AA$9:$AA$58,$M$40)</f>
        <v>0</v>
      </c>
      <c r="N63" s="389">
        <f>COUNTIF(DATA3!$AA$9:$AA$58,$N$40)</f>
        <v>0</v>
      </c>
      <c r="O63" s="389">
        <f>COUNTIF(DATA3!$AA$9:$AA$58,$O$40)</f>
        <v>0</v>
      </c>
      <c r="P63" s="389">
        <f>COUNTIF(DATA3!$AA$9:$AA$58,$P$40)</f>
        <v>0</v>
      </c>
      <c r="Q63" s="389">
        <f>COUNTIF(DATA3!$AA$9:$AA$58,$Q$40)</f>
        <v>0</v>
      </c>
      <c r="R63" s="389">
        <f>COUNTIF(DATA3!$AA$9:$AA$58,$R$40)</f>
        <v>0</v>
      </c>
      <c r="S63" s="389">
        <f>COUNTIF(DATA3!$AA$9:$AA$58,$S$40)</f>
        <v>0</v>
      </c>
      <c r="T63" s="389">
        <f>COUNTIF(DATA3!$AA$9:$AA$58,$T$40)</f>
        <v>0</v>
      </c>
      <c r="U63" s="389">
        <f>COUNTIF(DATA3!$AA$9:$AA$58,$U$40)</f>
        <v>0</v>
      </c>
      <c r="V63" s="389">
        <f>COUNTIF(DATA3!$AA$9:$AA$58,$V$40)</f>
        <v>0</v>
      </c>
      <c r="W63" s="389">
        <f>COUNTIF(DATA3!$AA$9:$AA$58,$W$40)</f>
        <v>0</v>
      </c>
      <c r="X63" s="390">
        <f>COUNTIF(DATA3!$AA$9:$AA$58,$X$40)</f>
        <v>0</v>
      </c>
      <c r="AA63" s="296"/>
      <c r="AB63" s="558">
        <f>DE90</f>
        <v>0</v>
      </c>
      <c r="AC63" s="558"/>
      <c r="AD63" s="381" t="s">
        <v>127</v>
      </c>
      <c r="AE63" s="382"/>
      <c r="AF63" s="382"/>
      <c r="AG63" s="382"/>
      <c r="AH63" s="384"/>
      <c r="AI63" s="296"/>
      <c r="AJ63" s="296"/>
      <c r="AK63" s="372"/>
      <c r="AL63" s="572" t="s">
        <v>128</v>
      </c>
      <c r="AM63" s="572"/>
      <c r="AN63" s="572"/>
      <c r="AO63" s="572"/>
      <c r="AP63" s="572"/>
      <c r="AQ63" s="572"/>
      <c r="AR63" s="575">
        <f>IF((AM59+AM61=1),Y58-A58,0)</f>
        <v>0</v>
      </c>
      <c r="AS63" s="575"/>
      <c r="AT63" s="323"/>
      <c r="AU63" s="323"/>
      <c r="AV63" s="323">
        <f>IF(AV62=TRUE,1,0)</f>
        <v>0</v>
      </c>
      <c r="AW63" s="323"/>
      <c r="AX63" s="323"/>
      <c r="AY63" s="323"/>
      <c r="AZ63" s="323"/>
      <c r="BA63" s="391"/>
      <c r="BB63" s="296"/>
      <c r="BC63" s="296"/>
      <c r="BD63" s="296"/>
      <c r="BE63" s="392"/>
      <c r="BF63" s="393"/>
      <c r="BG63" s="296"/>
      <c r="BH63" s="296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>
        <f>HOUR(AR63)</f>
        <v>0</v>
      </c>
      <c r="BZ63" s="296">
        <f>MINUTE(AR63)</f>
        <v>0</v>
      </c>
      <c r="CA63" s="296"/>
      <c r="CB63" s="296"/>
      <c r="CC63" s="296"/>
      <c r="CD63" s="296"/>
      <c r="CE63" s="296"/>
      <c r="CF63" s="296"/>
      <c r="CG63" s="296"/>
      <c r="CH63" s="296"/>
      <c r="CI63" s="296"/>
      <c r="CJ63" s="296"/>
      <c r="CK63" s="296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>
        <v>24</v>
      </c>
      <c r="CW63" s="375" t="str">
        <f>IF(DATA1!$Q$32="A",DATA1!$A$32,"")</f>
        <v/>
      </c>
      <c r="CX63" s="376" t="str">
        <f>IF(DATA1!$Q$32="B",DATA1!$A$32,"")</f>
        <v/>
      </c>
      <c r="CY63" s="377" t="str">
        <f>IF(DATA1!$Q$32="C",DATA1!$A$32,"")</f>
        <v/>
      </c>
      <c r="CZ63" s="375" t="str">
        <f>IF(DATA2!$Q$32="A",DATA2!$A$32,"")</f>
        <v/>
      </c>
      <c r="DA63" s="376" t="str">
        <f>IF(DATA2!$Q$32="B",DATA2!$A$32,"")</f>
        <v/>
      </c>
      <c r="DB63" s="377" t="str">
        <f>IF(DATA2!$Q$32="C",DATA2!$A$32,"")</f>
        <v/>
      </c>
      <c r="DC63" s="375" t="str">
        <f>IF(DATA3!$Q$32="A",DATA3!$A$32,"")</f>
        <v/>
      </c>
      <c r="DD63" s="376" t="str">
        <f>IF(DATA3!$Q$32="B",DATA3!$A$32,"")</f>
        <v/>
      </c>
      <c r="DE63" s="377" t="str">
        <f>IF(DATA3!$Q$32="C",DATA3!$A$32,"")</f>
        <v/>
      </c>
      <c r="DF63" s="375" t="str">
        <f>IF(DATA4!$Q$32="A",DATA4!$A$32,"")</f>
        <v/>
      </c>
      <c r="DG63" s="376" t="str">
        <f>IF(DATA4!$Q$32="B",DATA4!$A$32,"")</f>
        <v/>
      </c>
      <c r="DH63" s="377" t="str">
        <f>IF(DATA4!$Q$32="C",DATA4!$A$32,"")</f>
        <v/>
      </c>
      <c r="DI63" s="375" t="str">
        <f>IF(DATA5!$Q$32="A",DATA5!$A$32,"")</f>
        <v/>
      </c>
      <c r="DJ63" s="376" t="str">
        <f>IF(DATA5!$Q$32="B",DATA5!$A$32,"")</f>
        <v/>
      </c>
      <c r="DK63" s="377" t="str">
        <f>IF(DATA5!$Q$32="C",DATA5!$A$32,"")</f>
        <v/>
      </c>
      <c r="DL63" s="375" t="str">
        <f>IF(DATA6!$Q$32="A",DATA6!$A$32,"")</f>
        <v/>
      </c>
      <c r="DM63" s="376" t="str">
        <f>IF(DATA6!$Q$32="B",DATA6!$A$32,"")</f>
        <v/>
      </c>
      <c r="DN63" s="377" t="str">
        <f>IF(DATA6!$Q$32="C",DATA6!$A$32,"")</f>
        <v/>
      </c>
      <c r="DO63" s="375" t="str">
        <f>IF(DATA7!$Q$32="A",DATA7!$A$32,"")</f>
        <v/>
      </c>
      <c r="DP63" s="376" t="str">
        <f>IF(DATA7!$Q$32="B",DATA7!$A$32,"")</f>
        <v/>
      </c>
      <c r="DQ63" s="377" t="str">
        <f>IF(DATA7!$Q$32="C",DATA7!$A$32,"")</f>
        <v/>
      </c>
      <c r="DR63" s="375" t="str">
        <f>IF(DATA8!$Q$32="A",DATA8!$A$32,"")</f>
        <v/>
      </c>
      <c r="DS63" s="376" t="str">
        <f>IF(DATA8!$Q$32="B",DATA8!$A$32,"")</f>
        <v/>
      </c>
      <c r="DT63" s="377" t="str">
        <f>IF(DATA8!$Q$32="C",DATA8!$A$32,"")</f>
        <v/>
      </c>
      <c r="DU63" s="375" t="str">
        <f>IF(DATA9!$Q$32="A",DATA9!$A$32,"")</f>
        <v/>
      </c>
      <c r="DV63" s="376" t="str">
        <f>IF(DATA9!$Q$32="B",DATA9!$A$32,"")</f>
        <v/>
      </c>
      <c r="DW63" s="377" t="str">
        <f>IF(DATA9!$Q$32="C",DATA9!$A$32,"")</f>
        <v/>
      </c>
      <c r="DX63" s="375" t="str">
        <f>IF(DATA10!$Q$32="A",DATA10!$A$32,"")</f>
        <v/>
      </c>
      <c r="DY63" s="376" t="str">
        <f>IF(DATA10!$Q$32="B",DATA10!$A$32,"")</f>
        <v/>
      </c>
      <c r="DZ63" s="377" t="str">
        <f>IF(DATA10!$Q$32="C",DATA10!$A$32,"")</f>
        <v/>
      </c>
      <c r="EA63" s="375" t="str">
        <f>IF(DATA11!$Q$32="A",DATA11!$A$32,"")</f>
        <v/>
      </c>
      <c r="EB63" s="376" t="str">
        <f>IF(DATA11!$Q$32="B",DATA11!$A$32,"")</f>
        <v/>
      </c>
      <c r="EC63" s="377" t="str">
        <f>IF(DATA11!$Q$32="C",DATA11!$A$32,"")</f>
        <v/>
      </c>
      <c r="ED63" s="375" t="str">
        <f>IF(DATA12!$Q$32="A",DATA12!$A$32,"")</f>
        <v/>
      </c>
      <c r="EE63" s="376" t="str">
        <f>IF(DATA12!$Q$32="B",DATA12!$A$32,"")</f>
        <v/>
      </c>
      <c r="EF63" s="377" t="str">
        <f>IF(DATA12!$Q$32="C",DATA12!$A$32,"")</f>
        <v/>
      </c>
      <c r="EG63" s="375" t="str">
        <f>IF(DATA13!$Q$32="A",DATA13!$A$32,"")</f>
        <v/>
      </c>
      <c r="EH63" s="376" t="str">
        <f>IF(DATA13!$Q$32="B",DATA13!$A$32,"")</f>
        <v/>
      </c>
      <c r="EI63" s="377" t="str">
        <f>IF(DATA13!$Q$32="C",DATA13!$A$32,"")</f>
        <v/>
      </c>
      <c r="EJ63" s="375" t="str">
        <f>IF(DATA14!$Q$32="A",DATA14!$A$32,"")</f>
        <v/>
      </c>
      <c r="EK63" s="376" t="str">
        <f>IF(DATA14!$Q$32="B",DATA14!$A$32,"")</f>
        <v/>
      </c>
      <c r="EL63" s="377" t="str">
        <f>IF(DATA14!$Q$32="C",DATA14!$A$32,"")</f>
        <v/>
      </c>
      <c r="EM63" s="375" t="str">
        <f>IF(DATA15!$Q$32="A",DATA15!$A$32,"")</f>
        <v/>
      </c>
      <c r="EN63" s="376" t="str">
        <f>IF(DATA15!$Q$32="B",DATA15!$A$32,"")</f>
        <v/>
      </c>
      <c r="EO63" s="377" t="str">
        <f>IF(DATA15!$Q$32="C",DATA15!$A$32,"")</f>
        <v/>
      </c>
    </row>
    <row r="64" spans="1:157" x14ac:dyDescent="0.2">
      <c r="B64" s="296"/>
      <c r="C64" s="297"/>
      <c r="D64" s="296"/>
      <c r="E64" s="296"/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AA64" s="296"/>
      <c r="AB64" s="296"/>
      <c r="AC64" s="394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296"/>
      <c r="AP64" s="296"/>
      <c r="AQ64" s="296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395"/>
      <c r="BF64" s="396"/>
      <c r="BG64" s="551" t="b">
        <f>IF(SUM(E59:P63)&gt;0,TRUE,FALSE)</f>
        <v>0</v>
      </c>
      <c r="BH64" s="551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6"/>
      <c r="BT64" s="296"/>
      <c r="BU64" s="296"/>
      <c r="BV64" s="296"/>
      <c r="BW64" s="296"/>
      <c r="BX64" s="296"/>
      <c r="BY64" s="296"/>
      <c r="BZ64" s="296"/>
      <c r="CA64" s="296"/>
      <c r="CB64" s="296"/>
      <c r="CC64" s="296"/>
      <c r="CD64" s="296"/>
      <c r="CE64" s="296"/>
      <c r="CF64" s="296"/>
      <c r="CG64" s="296"/>
      <c r="CH64" s="296"/>
      <c r="CI64" s="296"/>
      <c r="CJ64" s="296"/>
      <c r="CK64" s="296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>
        <v>25</v>
      </c>
      <c r="CW64" s="375" t="str">
        <f>IF(DATA1!$Q$33="A",DATA1!$A$33,"")</f>
        <v/>
      </c>
      <c r="CX64" s="376" t="str">
        <f>IF(DATA1!$Q$33="B",DATA1!$A$33,"")</f>
        <v/>
      </c>
      <c r="CY64" s="377" t="str">
        <f>IF(DATA1!$Q$33="C",DATA1!$A$33,"")</f>
        <v/>
      </c>
      <c r="CZ64" s="375" t="str">
        <f>IF(DATA2!$Q$33="A",DATA2!$A$33,"")</f>
        <v/>
      </c>
      <c r="DA64" s="376" t="str">
        <f>IF(DATA2!$Q$33="B",DATA2!$A$33,"")</f>
        <v/>
      </c>
      <c r="DB64" s="377" t="str">
        <f>IF(DATA2!$Q$33="C",DATA2!$A$33,"")</f>
        <v/>
      </c>
      <c r="DC64" s="375" t="str">
        <f>IF(DATA3!$Q$33="A",DATA3!$A$33,"")</f>
        <v/>
      </c>
      <c r="DD64" s="376" t="str">
        <f>IF(DATA3!$Q$33="B",DATA3!$A$33,"")</f>
        <v/>
      </c>
      <c r="DE64" s="377" t="str">
        <f>IF(DATA3!$Q$33="C",DATA3!$A$33,"")</f>
        <v/>
      </c>
      <c r="DF64" s="375" t="str">
        <f>IF(DATA4!$Q$33="A",DATA4!$A$33,"")</f>
        <v/>
      </c>
      <c r="DG64" s="376" t="str">
        <f>IF(DATA4!$Q$33="B",DATA4!$A$33,"")</f>
        <v/>
      </c>
      <c r="DH64" s="377" t="str">
        <f>IF(DATA4!$Q$33="C",DATA4!$A$33,"")</f>
        <v/>
      </c>
      <c r="DI64" s="375" t="str">
        <f>IF(DATA5!$Q$33="A",DATA5!$A$33,"")</f>
        <v/>
      </c>
      <c r="DJ64" s="376" t="str">
        <f>IF(DATA5!$Q$33="B",DATA5!$A$33,"")</f>
        <v/>
      </c>
      <c r="DK64" s="377" t="str">
        <f>IF(DATA5!$Q$33="C",DATA5!$A$33,"")</f>
        <v/>
      </c>
      <c r="DL64" s="375" t="str">
        <f>IF(DATA6!$Q$33="A",DATA6!$A$33,"")</f>
        <v/>
      </c>
      <c r="DM64" s="376" t="str">
        <f>IF(DATA6!$Q$33="B",DATA6!$A$33,"")</f>
        <v/>
      </c>
      <c r="DN64" s="377" t="str">
        <f>IF(DATA6!$Q$33="C",DATA6!$A$33,"")</f>
        <v/>
      </c>
      <c r="DO64" s="375" t="str">
        <f>IF(DATA7!$Q$33="A",DATA7!$A$33,"")</f>
        <v/>
      </c>
      <c r="DP64" s="376" t="str">
        <f>IF(DATA7!$Q$33="B",DATA7!$A$33,"")</f>
        <v/>
      </c>
      <c r="DQ64" s="377" t="str">
        <f>IF(DATA7!$Q$33="C",DATA7!$A$33,"")</f>
        <v/>
      </c>
      <c r="DR64" s="375" t="str">
        <f>IF(DATA8!$Q$33="A",DATA8!$A$33,"")</f>
        <v/>
      </c>
      <c r="DS64" s="376" t="str">
        <f>IF(DATA8!$Q$33="B",DATA8!$A$33,"")</f>
        <v/>
      </c>
      <c r="DT64" s="377" t="str">
        <f>IF(DATA8!$Q$33="C",DATA8!$A$33,"")</f>
        <v/>
      </c>
      <c r="DU64" s="375" t="str">
        <f>IF(DATA9!$Q$33="A",DATA9!$A$33,"")</f>
        <v/>
      </c>
      <c r="DV64" s="376" t="str">
        <f>IF(DATA9!$Q$33="B",DATA9!$A$33,"")</f>
        <v/>
      </c>
      <c r="DW64" s="377" t="str">
        <f>IF(DATA9!$Q$33="C",DATA9!$A$33,"")</f>
        <v/>
      </c>
      <c r="DX64" s="375" t="str">
        <f>IF(DATA10!$Q$33="A",DATA10!$A$33,"")</f>
        <v/>
      </c>
      <c r="DY64" s="376" t="str">
        <f>IF(DATA10!$Q$33="B",DATA10!$A$33,"")</f>
        <v/>
      </c>
      <c r="DZ64" s="377" t="str">
        <f>IF(DATA10!$Q$33="C",DATA10!$A$33,"")</f>
        <v/>
      </c>
      <c r="EA64" s="375" t="str">
        <f>IF(DATA11!$Q$33="A",DATA11!$A$33,"")</f>
        <v/>
      </c>
      <c r="EB64" s="376" t="str">
        <f>IF(DATA11!$Q$33="B",DATA11!$A$33,"")</f>
        <v/>
      </c>
      <c r="EC64" s="377" t="str">
        <f>IF(DATA11!$Q$33="C",DATA11!$A$33,"")</f>
        <v/>
      </c>
      <c r="ED64" s="375" t="str">
        <f>IF(DATA12!$Q$33="A",DATA12!$A$33,"")</f>
        <v/>
      </c>
      <c r="EE64" s="376" t="str">
        <f>IF(DATA12!$Q$33="B",DATA12!$A$33,"")</f>
        <v/>
      </c>
      <c r="EF64" s="377" t="str">
        <f>IF(DATA12!$Q$33="C",DATA12!$A$33,"")</f>
        <v/>
      </c>
      <c r="EG64" s="375" t="str">
        <f>IF(DATA13!$Q$33="A",DATA13!$A$33,"")</f>
        <v/>
      </c>
      <c r="EH64" s="376" t="str">
        <f>IF(DATA13!$Q$33="B",DATA13!$A$33,"")</f>
        <v/>
      </c>
      <c r="EI64" s="377" t="str">
        <f>IF(DATA13!$Q$33="C",DATA13!$A$33,"")</f>
        <v/>
      </c>
      <c r="EJ64" s="375" t="str">
        <f>IF(DATA14!$Q$33="A",DATA14!$A$33,"")</f>
        <v/>
      </c>
      <c r="EK64" s="376" t="str">
        <f>IF(DATA14!$Q$33="B",DATA14!$A$33,"")</f>
        <v/>
      </c>
      <c r="EL64" s="377" t="str">
        <f>IF(DATA14!$Q$33="C",DATA14!$A$33,"")</f>
        <v/>
      </c>
      <c r="EM64" s="375" t="str">
        <f>IF(DATA15!$Q$33="A",DATA15!$A$33,"")</f>
        <v/>
      </c>
      <c r="EN64" s="376" t="str">
        <f>IF(DATA15!$Q$33="B",DATA15!$A$33,"")</f>
        <v/>
      </c>
      <c r="EO64" s="377" t="str">
        <f>IF(DATA15!$Q$33="C",DATA15!$A$33,"")</f>
        <v/>
      </c>
    </row>
    <row r="65" spans="1:145" ht="15" x14ac:dyDescent="0.25">
      <c r="AA65" s="397" t="str">
        <f>$AC$322</f>
        <v/>
      </c>
      <c r="AB65" s="397" t="str">
        <f>$AC$323</f>
        <v/>
      </c>
      <c r="AC65" s="397" t="str">
        <f>$AC$324</f>
        <v/>
      </c>
      <c r="AD65" s="397" t="str">
        <f>$AC$325</f>
        <v/>
      </c>
      <c r="AE65" s="397" t="str">
        <f>$AC$326</f>
        <v/>
      </c>
      <c r="AF65" s="397" t="str">
        <f>$AC$327</f>
        <v/>
      </c>
      <c r="AG65" s="397" t="str">
        <f>$AC$328</f>
        <v/>
      </c>
      <c r="AH65" s="397" t="str">
        <f>$AC$329</f>
        <v/>
      </c>
      <c r="AI65" s="397" t="str">
        <f>$AC$330</f>
        <v/>
      </c>
      <c r="AJ65" s="397" t="str">
        <f>$AC$331</f>
        <v/>
      </c>
      <c r="AK65" s="397" t="str">
        <f>$AC$332</f>
        <v/>
      </c>
      <c r="AL65" s="397" t="str">
        <f>$AC$333</f>
        <v/>
      </c>
      <c r="AM65" s="397" t="str">
        <f>$AC$334</f>
        <v/>
      </c>
      <c r="AN65" s="397" t="str">
        <f>$AC$335</f>
        <v/>
      </c>
      <c r="AO65" s="397" t="str">
        <f>$AC$336</f>
        <v/>
      </c>
      <c r="AP65" s="397" t="str">
        <f>$AC$337</f>
        <v/>
      </c>
      <c r="AQ65" s="397" t="str">
        <f>$AC$338</f>
        <v/>
      </c>
      <c r="AR65" s="397" t="str">
        <f>$AC$339</f>
        <v/>
      </c>
      <c r="AS65" s="397" t="str">
        <f>$AC$340</f>
        <v/>
      </c>
      <c r="AT65" s="397" t="str">
        <f>$AC$341</f>
        <v/>
      </c>
      <c r="AU65" s="397" t="str">
        <f>$AC$342</f>
        <v/>
      </c>
      <c r="AV65" s="397" t="str">
        <f>$AC$343</f>
        <v/>
      </c>
      <c r="AW65" s="397" t="str">
        <f>$AC$344</f>
        <v/>
      </c>
      <c r="AX65" s="397" t="str">
        <f>$AC$345</f>
        <v/>
      </c>
      <c r="AY65" s="397" t="str">
        <f>$AC$346</f>
        <v/>
      </c>
      <c r="AZ65" s="397" t="str">
        <f>$AC$347</f>
        <v/>
      </c>
      <c r="BA65" s="397" t="str">
        <f>$AC$348</f>
        <v/>
      </c>
      <c r="BB65" s="397" t="str">
        <f>$AC$349</f>
        <v/>
      </c>
      <c r="BC65" s="397" t="str">
        <f>$AC$350</f>
        <v/>
      </c>
      <c r="BD65" s="397" t="str">
        <f>$AC$351</f>
        <v/>
      </c>
      <c r="BE65" s="397" t="str">
        <f>$AC$352</f>
        <v/>
      </c>
      <c r="BF65" s="397" t="str">
        <f>$AC$353</f>
        <v/>
      </c>
      <c r="BG65" s="397" t="str">
        <f>$AC$354</f>
        <v/>
      </c>
      <c r="BH65" s="397" t="str">
        <f>$AC$355</f>
        <v/>
      </c>
      <c r="BI65" s="397" t="str">
        <f>$AC$356</f>
        <v/>
      </c>
      <c r="BJ65" s="397" t="str">
        <f>$AC$357</f>
        <v/>
      </c>
      <c r="BK65" s="397" t="str">
        <f>$AC$358</f>
        <v/>
      </c>
      <c r="BL65" s="397" t="str">
        <f>$AC$359</f>
        <v/>
      </c>
      <c r="BM65" s="397" t="str">
        <f>$AC$360</f>
        <v/>
      </c>
      <c r="BN65" s="397" t="str">
        <f>$AC$361</f>
        <v/>
      </c>
      <c r="BO65" s="397" t="str">
        <f>$AC$362</f>
        <v/>
      </c>
      <c r="BP65" s="397" t="str">
        <f>$AC$363</f>
        <v/>
      </c>
      <c r="BQ65" s="397" t="str">
        <f>$AC$364</f>
        <v/>
      </c>
      <c r="BR65" s="397" t="str">
        <f>$AC$365</f>
        <v/>
      </c>
      <c r="BS65" s="397" t="str">
        <f>$AC$366</f>
        <v/>
      </c>
      <c r="BT65" s="397" t="str">
        <f>$AC$367</f>
        <v/>
      </c>
      <c r="BU65" s="397" t="str">
        <f>$AC$368</f>
        <v/>
      </c>
      <c r="BV65" s="397" t="str">
        <f>$AC$369</f>
        <v/>
      </c>
      <c r="BW65" s="397" t="str">
        <f>$AC$370</f>
        <v/>
      </c>
      <c r="BX65" s="398" t="str">
        <f>$AC$371</f>
        <v/>
      </c>
      <c r="BY65" s="552">
        <f>SUM(AA65:BU65)</f>
        <v>0</v>
      </c>
      <c r="BZ65" s="552"/>
      <c r="CA65" s="552"/>
      <c r="CB65" s="282" t="s">
        <v>129</v>
      </c>
      <c r="CV65" s="296">
        <v>26</v>
      </c>
      <c r="CW65" s="375" t="str">
        <f>IF(DATA1!$Q$34="A",DATA1!$A$34,"")</f>
        <v/>
      </c>
      <c r="CX65" s="376" t="str">
        <f>IF(DATA1!$Q$34="B",DATA1!$A$34,"")</f>
        <v/>
      </c>
      <c r="CY65" s="377" t="str">
        <f>IF(DATA1!$Q$34="C",DATA1!$A$34,"")</f>
        <v/>
      </c>
      <c r="CZ65" s="375" t="str">
        <f>IF(DATA2!$Q$34="A",DATA2!$A$34,"")</f>
        <v/>
      </c>
      <c r="DA65" s="376" t="str">
        <f>IF(DATA2!$Q$34="B",DATA2!$A$34,"")</f>
        <v/>
      </c>
      <c r="DB65" s="377" t="str">
        <f>IF(DATA2!$Q$34="C",DATA2!$A$34,"")</f>
        <v/>
      </c>
      <c r="DC65" s="375" t="str">
        <f>IF(DATA3!$Q$34="A",DATA3!$A$34,"")</f>
        <v/>
      </c>
      <c r="DD65" s="376" t="str">
        <f>IF(DATA3!$Q$34="B",DATA3!$A$34,"")</f>
        <v/>
      </c>
      <c r="DE65" s="377" t="str">
        <f>IF(DATA3!$Q$34="C",DATA3!$A$34,"")</f>
        <v/>
      </c>
      <c r="DF65" s="375" t="str">
        <f>IF(DATA4!$Q$34="A",DATA4!$A$34,"")</f>
        <v/>
      </c>
      <c r="DG65" s="376" t="str">
        <f>IF(DATA4!$Q$34="B",DATA4!$A$34,"")</f>
        <v/>
      </c>
      <c r="DH65" s="377" t="str">
        <f>IF(DATA4!$Q$34="C",DATA4!$A$34,"")</f>
        <v/>
      </c>
      <c r="DI65" s="375" t="str">
        <f>IF(DATA5!$Q$34="A",DATA5!$A$34,"")</f>
        <v/>
      </c>
      <c r="DJ65" s="376" t="str">
        <f>IF(DATA5!$Q$34="B",DATA5!$A$34,"")</f>
        <v/>
      </c>
      <c r="DK65" s="377" t="str">
        <f>IF(DATA5!$Q$34="C",DATA5!$A$34,"")</f>
        <v/>
      </c>
      <c r="DL65" s="375" t="str">
        <f>IF(DATA6!$Q$34="A",DATA6!$A$34,"")</f>
        <v/>
      </c>
      <c r="DM65" s="376" t="str">
        <f>IF(DATA6!$Q$34="B",DATA6!$A$34,"")</f>
        <v/>
      </c>
      <c r="DN65" s="377" t="str">
        <f>IF(DATA6!$Q$34="C",DATA6!$A$34,"")</f>
        <v/>
      </c>
      <c r="DO65" s="375" t="str">
        <f>IF(DATA7!$Q$34="A",DATA7!$A$34,"")</f>
        <v/>
      </c>
      <c r="DP65" s="376" t="str">
        <f>IF(DATA7!$Q$34="B",DATA7!$A$34,"")</f>
        <v/>
      </c>
      <c r="DQ65" s="377" t="str">
        <f>IF(DATA7!$Q$34="C",DATA7!$A$34,"")</f>
        <v/>
      </c>
      <c r="DR65" s="375" t="str">
        <f>IF(DATA8!$Q$34="A",DATA8!$A$34,"")</f>
        <v/>
      </c>
      <c r="DS65" s="376" t="str">
        <f>IF(DATA8!$Q$34="B",DATA8!$A$34,"")</f>
        <v/>
      </c>
      <c r="DT65" s="377" t="str">
        <f>IF(DATA8!$Q$34="C",DATA8!$A$34,"")</f>
        <v/>
      </c>
      <c r="DU65" s="375" t="str">
        <f>IF(DATA9!$Q$34="A",DATA9!$A$34,"")</f>
        <v/>
      </c>
      <c r="DV65" s="376" t="str">
        <f>IF(DATA9!$Q$34="B",DATA9!$A$34,"")</f>
        <v/>
      </c>
      <c r="DW65" s="377" t="str">
        <f>IF(DATA9!$Q$34="C",DATA9!$A$34,"")</f>
        <v/>
      </c>
      <c r="DX65" s="375" t="str">
        <f>IF(DATA10!$Q$34="A",DATA10!$A$34,"")</f>
        <v/>
      </c>
      <c r="DY65" s="376" t="str">
        <f>IF(DATA10!$Q$34="B",DATA10!$A$34,"")</f>
        <v/>
      </c>
      <c r="DZ65" s="377" t="str">
        <f>IF(DATA10!$Q$34="C",DATA10!$A$34,"")</f>
        <v/>
      </c>
      <c r="EA65" s="375" t="str">
        <f>IF(DATA11!$Q$34="A",DATA11!$A$34,"")</f>
        <v/>
      </c>
      <c r="EB65" s="376" t="str">
        <f>IF(DATA11!$Q$34="B",DATA11!$A$34,"")</f>
        <v/>
      </c>
      <c r="EC65" s="377" t="str">
        <f>IF(DATA11!$Q$34="C",DATA11!$A$34,"")</f>
        <v/>
      </c>
      <c r="ED65" s="375" t="str">
        <f>IF(DATA12!$Q$34="A",DATA12!$A$34,"")</f>
        <v/>
      </c>
      <c r="EE65" s="376" t="str">
        <f>IF(DATA12!$Q$34="B",DATA12!$A$34,"")</f>
        <v/>
      </c>
      <c r="EF65" s="377" t="str">
        <f>IF(DATA12!$Q$34="C",DATA12!$A$34,"")</f>
        <v/>
      </c>
      <c r="EG65" s="375" t="str">
        <f>IF(DATA13!$Q$34="A",DATA13!$A$34,"")</f>
        <v/>
      </c>
      <c r="EH65" s="376" t="str">
        <f>IF(DATA13!$Q$34="B",DATA13!$A$34,"")</f>
        <v/>
      </c>
      <c r="EI65" s="377" t="str">
        <f>IF(DATA13!$Q$34="C",DATA13!$A$34,"")</f>
        <v/>
      </c>
      <c r="EJ65" s="375" t="str">
        <f>IF(DATA14!$Q$34="A",DATA14!$A$34,"")</f>
        <v/>
      </c>
      <c r="EK65" s="376" t="str">
        <f>IF(DATA14!$Q$34="B",DATA14!$A$34,"")</f>
        <v/>
      </c>
      <c r="EL65" s="377" t="str">
        <f>IF(DATA14!$Q$34="C",DATA14!$A$34,"")</f>
        <v/>
      </c>
      <c r="EM65" s="375" t="str">
        <f>IF(DATA15!$Q$34="A",DATA15!$A$34,"")</f>
        <v/>
      </c>
      <c r="EN65" s="376" t="str">
        <f>IF(DATA15!$Q$34="B",DATA15!$A$34,"")</f>
        <v/>
      </c>
      <c r="EO65" s="377" t="str">
        <f>IF(DATA15!$Q$34="C",DATA15!$A$34,"")</f>
        <v/>
      </c>
    </row>
    <row r="66" spans="1:145" x14ac:dyDescent="0.2">
      <c r="B66" s="331">
        <f>IF(A67=$A$37,1,2)</f>
        <v>2</v>
      </c>
      <c r="C66" s="332" t="s">
        <v>95</v>
      </c>
      <c r="E66" s="330"/>
      <c r="F66" s="333"/>
      <c r="G66" s="333"/>
      <c r="H66" s="333"/>
      <c r="I66" s="333"/>
      <c r="J66" s="333"/>
      <c r="K66" s="333"/>
      <c r="L66" s="333"/>
      <c r="M66" s="333"/>
      <c r="N66" s="333"/>
      <c r="O66" s="333"/>
      <c r="P66" s="333"/>
      <c r="Q66" s="333"/>
      <c r="R66" s="333"/>
      <c r="S66" s="333"/>
      <c r="U66" s="333"/>
      <c r="V66" s="333"/>
      <c r="AA66" s="331">
        <f>IF($Y$37=Y67,1,2)</f>
        <v>1</v>
      </c>
      <c r="AB66" s="332" t="s">
        <v>95</v>
      </c>
      <c r="AC66" s="283"/>
      <c r="AD66" s="332"/>
      <c r="CV66" s="296">
        <v>27</v>
      </c>
      <c r="CW66" s="375" t="str">
        <f>IF(DATA1!$Q$35="A",DATA1!$A$35,"")</f>
        <v/>
      </c>
      <c r="CX66" s="376" t="str">
        <f>IF(DATA1!$Q$35="B",DATA1!$A$35,"")</f>
        <v/>
      </c>
      <c r="CY66" s="377" t="str">
        <f>IF(DATA1!$Q$35="C",DATA1!$A$35,"")</f>
        <v/>
      </c>
      <c r="CZ66" s="375" t="str">
        <f>IF(DATA2!$Q$35="A",DATA2!$A$35,"")</f>
        <v/>
      </c>
      <c r="DA66" s="376" t="str">
        <f>IF(DATA2!$Q$35="B",DATA2!$A$35,"")</f>
        <v/>
      </c>
      <c r="DB66" s="377" t="str">
        <f>IF(DATA2!$Q$35="C",DATA2!$A$35,"")</f>
        <v/>
      </c>
      <c r="DC66" s="375" t="str">
        <f>IF(DATA3!$Q$35="A",DATA3!$A$35,"")</f>
        <v/>
      </c>
      <c r="DD66" s="376" t="str">
        <f>IF(DATA3!$Q$35="B",DATA3!$A$35,"")</f>
        <v/>
      </c>
      <c r="DE66" s="377" t="str">
        <f>IF(DATA3!$Q$35="C",DATA3!$A$35,"")</f>
        <v/>
      </c>
      <c r="DF66" s="375" t="str">
        <f>IF(DATA4!$Q$35="A",DATA4!$A$35,"")</f>
        <v/>
      </c>
      <c r="DG66" s="376" t="str">
        <f>IF(DATA4!$Q$35="B",DATA4!$A$35,"")</f>
        <v/>
      </c>
      <c r="DH66" s="377" t="str">
        <f>IF(DATA4!$Q$35="C",DATA4!$A$35,"")</f>
        <v/>
      </c>
      <c r="DI66" s="375" t="str">
        <f>IF(DATA5!$Q$35="A",DATA5!$A$35,"")</f>
        <v/>
      </c>
      <c r="DJ66" s="376" t="str">
        <f>IF(DATA5!$Q$35="B",DATA5!$A$35,"")</f>
        <v/>
      </c>
      <c r="DK66" s="377" t="str">
        <f>IF(DATA5!$Q$35="C",DATA5!$A$35,"")</f>
        <v/>
      </c>
      <c r="DL66" s="375" t="str">
        <f>IF(DATA6!$Q$35="A",DATA6!$A$35,"")</f>
        <v/>
      </c>
      <c r="DM66" s="376" t="str">
        <f>IF(DATA6!$Q$35="B",DATA6!$A$35,"")</f>
        <v/>
      </c>
      <c r="DN66" s="377" t="str">
        <f>IF(DATA6!$Q$35="C",DATA6!$A$35,"")</f>
        <v/>
      </c>
      <c r="DO66" s="375" t="str">
        <f>IF(DATA7!$Q$35="A",DATA7!$A$35,"")</f>
        <v/>
      </c>
      <c r="DP66" s="376" t="str">
        <f>IF(DATA7!$Q$35="B",DATA7!$A$35,"")</f>
        <v/>
      </c>
      <c r="DQ66" s="377" t="str">
        <f>IF(DATA7!$Q$35="C",DATA7!$A$35,"")</f>
        <v/>
      </c>
      <c r="DR66" s="375" t="str">
        <f>IF(DATA8!$Q$35="A",DATA8!$A$35,"")</f>
        <v/>
      </c>
      <c r="DS66" s="376" t="str">
        <f>IF(DATA8!$Q$35="B",DATA8!$A$35,"")</f>
        <v/>
      </c>
      <c r="DT66" s="377" t="str">
        <f>IF(DATA8!$Q$35="C",DATA8!$A$35,"")</f>
        <v/>
      </c>
      <c r="DU66" s="375" t="str">
        <f>IF(DATA9!$Q$35="A",DATA9!$A$35,"")</f>
        <v/>
      </c>
      <c r="DV66" s="376" t="str">
        <f>IF(DATA9!$Q$35="B",DATA9!$A$35,"")</f>
        <v/>
      </c>
      <c r="DW66" s="377" t="str">
        <f>IF(DATA9!$Q$35="C",DATA9!$A$35,"")</f>
        <v/>
      </c>
      <c r="DX66" s="375" t="str">
        <f>IF(DATA10!$Q$35="A",DATA10!$A$35,"")</f>
        <v/>
      </c>
      <c r="DY66" s="376" t="str">
        <f>IF(DATA10!$Q$35="B",DATA10!$A$35,"")</f>
        <v/>
      </c>
      <c r="DZ66" s="377" t="str">
        <f>IF(DATA10!$Q$35="C",DATA10!$A$35,"")</f>
        <v/>
      </c>
      <c r="EA66" s="375" t="str">
        <f>IF(DATA11!$Q$35="A",DATA11!$A$35,"")</f>
        <v/>
      </c>
      <c r="EB66" s="376" t="str">
        <f>IF(DATA11!$Q$35="B",DATA11!$A$35,"")</f>
        <v/>
      </c>
      <c r="EC66" s="377" t="str">
        <f>IF(DATA11!$Q$35="C",DATA11!$A$35,"")</f>
        <v/>
      </c>
      <c r="ED66" s="375" t="str">
        <f>IF(DATA12!$Q$35="A",DATA12!$A$35,"")</f>
        <v/>
      </c>
      <c r="EE66" s="376" t="str">
        <f>IF(DATA12!$Q$35="B",DATA12!$A$35,"")</f>
        <v/>
      </c>
      <c r="EF66" s="377" t="str">
        <f>IF(DATA12!$Q$35="C",DATA12!$A$35,"")</f>
        <v/>
      </c>
      <c r="EG66" s="375" t="str">
        <f>IF(DATA13!$Q$35="A",DATA13!$A$35,"")</f>
        <v/>
      </c>
      <c r="EH66" s="376" t="str">
        <f>IF(DATA13!$Q$35="B",DATA13!$A$35,"")</f>
        <v/>
      </c>
      <c r="EI66" s="377" t="str">
        <f>IF(DATA13!$Q$35="C",DATA13!$A$35,"")</f>
        <v/>
      </c>
      <c r="EJ66" s="375" t="str">
        <f>IF(DATA14!$Q$35="A",DATA14!$A$35,"")</f>
        <v/>
      </c>
      <c r="EK66" s="376" t="str">
        <f>IF(DATA14!$Q$35="B",DATA14!$A$35,"")</f>
        <v/>
      </c>
      <c r="EL66" s="377" t="str">
        <f>IF(DATA14!$Q$35="C",DATA14!$A$35,"")</f>
        <v/>
      </c>
      <c r="EM66" s="375" t="str">
        <f>IF(DATA15!$Q$35="A",DATA15!$A$35,"")</f>
        <v/>
      </c>
      <c r="EN66" s="376" t="str">
        <f>IF(DATA15!$Q$35="B",DATA15!$A$35,"")</f>
        <v/>
      </c>
      <c r="EO66" s="377" t="str">
        <f>IF(DATA15!$Q$35="C",DATA15!$A$35,"")</f>
        <v/>
      </c>
    </row>
    <row r="67" spans="1:145" ht="16.5" customHeight="1" x14ac:dyDescent="0.25">
      <c r="A67" s="576">
        <f>IF(DATA4!$E$2="",DateTime!$R$12,(IF(HOUR(DATA4!$E$2)&lt;6,HOUR(DATA4!$E$2)+12&amp;":"&amp;MINUTE(DATA4!$E$2),DATA4!$E$2)))</f>
        <v>0</v>
      </c>
      <c r="B67" s="576"/>
      <c r="C67" s="577" t="s">
        <v>107</v>
      </c>
      <c r="D67" s="346">
        <f>DF38</f>
        <v>-2</v>
      </c>
      <c r="E67" s="347" t="s">
        <v>28</v>
      </c>
      <c r="F67" s="348" t="s">
        <v>29</v>
      </c>
      <c r="G67" s="349" t="s">
        <v>30</v>
      </c>
      <c r="H67" s="349" t="s">
        <v>31</v>
      </c>
      <c r="I67" s="349" t="s">
        <v>32</v>
      </c>
      <c r="J67" s="349" t="s">
        <v>33</v>
      </c>
      <c r="K67" s="349" t="s">
        <v>34</v>
      </c>
      <c r="L67" s="349" t="s">
        <v>35</v>
      </c>
      <c r="M67" s="349" t="s">
        <v>36</v>
      </c>
      <c r="N67" s="349" t="s">
        <v>37</v>
      </c>
      <c r="O67" s="349" t="s">
        <v>38</v>
      </c>
      <c r="P67" s="349" t="s">
        <v>39</v>
      </c>
      <c r="Q67" s="350" t="s">
        <v>43</v>
      </c>
      <c r="R67" s="351" t="s">
        <v>58</v>
      </c>
      <c r="S67" s="351" t="s">
        <v>60</v>
      </c>
      <c r="T67" s="349" t="s">
        <v>63</v>
      </c>
      <c r="U67" s="351" t="s">
        <v>65</v>
      </c>
      <c r="V67" s="351" t="s">
        <v>71</v>
      </c>
      <c r="W67" s="351" t="s">
        <v>76</v>
      </c>
      <c r="X67" s="352" t="s">
        <v>69</v>
      </c>
      <c r="Y67" s="578" t="str">
        <f>IF(DATA4!$E$3="",(IF(HOUR(DateTime!$W$12)&lt;6,HOUR(DateTime!$W$12)+12&amp;":"&amp;MINUTE(DateTime!$W$12),DateTime!$W$12)),(IF(HOUR(DATA4!$E$3)&lt;6,HOUR(DATA4!$E$3)+12&amp;":"&amp;MINUTE(DATA4!$E$3),DATA4!$E$3)))</f>
        <v>12:0</v>
      </c>
      <c r="Z67" s="578"/>
      <c r="AA67" s="353"/>
      <c r="AB67" s="579" t="b">
        <v>0</v>
      </c>
      <c r="AC67" s="579"/>
      <c r="AD67" s="354" t="s">
        <v>108</v>
      </c>
      <c r="AE67" s="353"/>
      <c r="AF67" s="355"/>
      <c r="AG67" s="355"/>
      <c r="AH67" s="355"/>
      <c r="AI67" s="356"/>
      <c r="AJ67" s="355"/>
      <c r="AK67" s="357"/>
      <c r="AL67" s="358"/>
      <c r="AM67" s="580" t="b">
        <f>IF(BC69=1,FALSE,IF(AND(B66+AA66+AB68+BC70=3),TRUE,FALSE))</f>
        <v>1</v>
      </c>
      <c r="AN67" s="580"/>
      <c r="AO67" s="559" t="s">
        <v>109</v>
      </c>
      <c r="AP67" s="559"/>
      <c r="AQ67" s="355"/>
      <c r="AR67" s="359">
        <f>BC70</f>
        <v>0</v>
      </c>
      <c r="AS67" s="360" t="s">
        <v>121</v>
      </c>
      <c r="AT67" s="355"/>
      <c r="AU67" s="355"/>
      <c r="AV67" s="560" t="b">
        <v>0</v>
      </c>
      <c r="AW67" s="560"/>
      <c r="AX67" s="359" t="s">
        <v>110</v>
      </c>
      <c r="AY67" s="355"/>
      <c r="AZ67" s="355"/>
      <c r="BA67" s="357"/>
      <c r="BB67" s="561" t="s">
        <v>134</v>
      </c>
      <c r="BC67" s="561"/>
      <c r="BD67" s="355"/>
      <c r="BE67" s="361"/>
      <c r="BF67" s="361"/>
      <c r="BG67" s="361"/>
      <c r="BH67" s="361"/>
      <c r="BI67" s="361"/>
      <c r="BJ67" s="361"/>
      <c r="BK67" s="361"/>
      <c r="BL67" s="355"/>
      <c r="BM67" s="355"/>
      <c r="BN67" s="355"/>
      <c r="BO67" s="355"/>
      <c r="BP67" s="355"/>
      <c r="BQ67" s="355"/>
      <c r="BR67" s="355"/>
      <c r="BS67" s="355"/>
      <c r="BT67" s="355"/>
      <c r="BU67" s="355"/>
      <c r="BV67" s="355"/>
      <c r="BW67" s="355"/>
      <c r="BX67" s="355"/>
      <c r="BY67" s="355"/>
      <c r="BZ67" s="355"/>
      <c r="CA67" s="355"/>
      <c r="CB67" s="355"/>
      <c r="CC67" s="355"/>
      <c r="CD67" s="355"/>
      <c r="CE67" s="355"/>
      <c r="CF67" s="355"/>
      <c r="CG67" s="355"/>
      <c r="CH67" s="355"/>
      <c r="CI67" s="355"/>
      <c r="CJ67" s="355"/>
      <c r="CK67" s="355"/>
      <c r="CL67" s="355"/>
      <c r="CM67" s="355"/>
      <c r="CN67" s="355"/>
      <c r="CO67" s="355"/>
      <c r="CP67" s="355"/>
      <c r="CQ67" s="562">
        <f>SUM(E70:X70)</f>
        <v>0</v>
      </c>
      <c r="CR67" s="562"/>
      <c r="CS67" s="355" t="e">
        <f>WEEKDAY(D67)</f>
        <v>#NUM!</v>
      </c>
      <c r="CT67" s="355" t="e">
        <f>IF(OR(AM68=1,AB68=1,AM70=1),CS67,"")</f>
        <v>#NUM!</v>
      </c>
      <c r="CU67" s="355" t="e">
        <f>IF(CT67=CS67,MAX($CU$40:CU66)+1,0)</f>
        <v>#NUM!</v>
      </c>
      <c r="CV67" s="296">
        <v>28</v>
      </c>
      <c r="CW67" s="375" t="str">
        <f>IF(DATA1!$Q$36="A",DATA1!$A$36,"")</f>
        <v/>
      </c>
      <c r="CX67" s="376" t="str">
        <f>IF(DATA1!$Q$36="B",DATA1!$A$36,"")</f>
        <v/>
      </c>
      <c r="CY67" s="377" t="str">
        <f>IF(DATA1!$Q$36="C",DATA1!$A$36,"")</f>
        <v/>
      </c>
      <c r="CZ67" s="375" t="str">
        <f>IF(DATA2!$Q$36="A",DATA2!$A$36,"")</f>
        <v/>
      </c>
      <c r="DA67" s="376" t="str">
        <f>IF(DATA2!$Q$36="B",DATA2!$A$36,"")</f>
        <v/>
      </c>
      <c r="DB67" s="377" t="str">
        <f>IF(DATA2!$Q$36="C",DATA2!$A$36,"")</f>
        <v/>
      </c>
      <c r="DC67" s="375" t="str">
        <f>IF(DATA3!$Q$36="A",DATA3!$A$36,"")</f>
        <v/>
      </c>
      <c r="DD67" s="376" t="str">
        <f>IF(DATA3!$Q$36="B",DATA3!$A$36,"")</f>
        <v/>
      </c>
      <c r="DE67" s="377" t="str">
        <f>IF(DATA3!$Q$36="C",DATA3!$A$36,"")</f>
        <v/>
      </c>
      <c r="DF67" s="375" t="str">
        <f>IF(DATA4!$Q$36="A",DATA4!$A$36,"")</f>
        <v/>
      </c>
      <c r="DG67" s="376" t="str">
        <f>IF(DATA4!$Q$36="B",DATA4!$A$36,"")</f>
        <v/>
      </c>
      <c r="DH67" s="377" t="str">
        <f>IF(DATA4!$Q$36="C",DATA4!$A$36,"")</f>
        <v/>
      </c>
      <c r="DI67" s="375" t="str">
        <f>IF(DATA5!$Q$36="A",DATA5!$A$36,"")</f>
        <v/>
      </c>
      <c r="DJ67" s="376" t="str">
        <f>IF(DATA5!$Q$36="B",DATA5!$A$36,"")</f>
        <v/>
      </c>
      <c r="DK67" s="377" t="str">
        <f>IF(DATA5!$Q$36="C",DATA5!$A$36,"")</f>
        <v/>
      </c>
      <c r="DL67" s="375" t="str">
        <f>IF(DATA6!$Q$36="A",DATA6!$A$36,"")</f>
        <v/>
      </c>
      <c r="DM67" s="376" t="str">
        <f>IF(DATA6!$Q$36="B",DATA6!$A$36,"")</f>
        <v/>
      </c>
      <c r="DN67" s="377" t="str">
        <f>IF(DATA6!$Q$36="C",DATA6!$A$36,"")</f>
        <v/>
      </c>
      <c r="DO67" s="375" t="str">
        <f>IF(DATA7!$Q$36="A",DATA7!$A$36,"")</f>
        <v/>
      </c>
      <c r="DP67" s="376" t="str">
        <f>IF(DATA7!$Q$36="B",DATA7!$A$36,"")</f>
        <v/>
      </c>
      <c r="DQ67" s="377" t="str">
        <f>IF(DATA7!$Q$36="C",DATA7!$A$36,"")</f>
        <v/>
      </c>
      <c r="DR67" s="375" t="str">
        <f>IF(DATA8!$Q$36="A",DATA8!$A$36,"")</f>
        <v/>
      </c>
      <c r="DS67" s="376" t="str">
        <f>IF(DATA8!$Q$36="B",DATA8!$A$36,"")</f>
        <v/>
      </c>
      <c r="DT67" s="377" t="str">
        <f>IF(DATA8!$Q$36="C",DATA8!$A$36,"")</f>
        <v/>
      </c>
      <c r="DU67" s="375" t="str">
        <f>IF(DATA9!$Q$36="A",DATA9!$A$36,"")</f>
        <v/>
      </c>
      <c r="DV67" s="376" t="str">
        <f>IF(DATA9!$Q$36="B",DATA9!$A$36,"")</f>
        <v/>
      </c>
      <c r="DW67" s="377" t="str">
        <f>IF(DATA9!$Q$36="C",DATA9!$A$36,"")</f>
        <v/>
      </c>
      <c r="DX67" s="375" t="str">
        <f>IF(DATA10!$Q$36="A",DATA10!$A$36,"")</f>
        <v/>
      </c>
      <c r="DY67" s="376" t="str">
        <f>IF(DATA10!$Q$36="B",DATA10!$A$36,"")</f>
        <v/>
      </c>
      <c r="DZ67" s="377" t="str">
        <f>IF(DATA10!$Q$36="C",DATA10!$A$36,"")</f>
        <v/>
      </c>
      <c r="EA67" s="375" t="str">
        <f>IF(DATA11!$Q$36="A",DATA11!$A$36,"")</f>
        <v/>
      </c>
      <c r="EB67" s="376" t="str">
        <f>IF(DATA11!$Q$36="B",DATA11!$A$36,"")</f>
        <v/>
      </c>
      <c r="EC67" s="377" t="str">
        <f>IF(DATA11!$Q$36="C",DATA11!$A$36,"")</f>
        <v/>
      </c>
      <c r="ED67" s="375" t="str">
        <f>IF(DATA12!$Q$36="A",DATA12!$A$36,"")</f>
        <v/>
      </c>
      <c r="EE67" s="376" t="str">
        <f>IF(DATA12!$Q$36="B",DATA12!$A$36,"")</f>
        <v/>
      </c>
      <c r="EF67" s="377" t="str">
        <f>IF(DATA12!$Q$36="C",DATA12!$A$36,"")</f>
        <v/>
      </c>
      <c r="EG67" s="375" t="str">
        <f>IF(DATA13!$Q$36="A",DATA13!$A$36,"")</f>
        <v/>
      </c>
      <c r="EH67" s="376" t="str">
        <f>IF(DATA13!$Q$36="B",DATA13!$A$36,"")</f>
        <v/>
      </c>
      <c r="EI67" s="377" t="str">
        <f>IF(DATA13!$Q$36="C",DATA13!$A$36,"")</f>
        <v/>
      </c>
      <c r="EJ67" s="375" t="str">
        <f>IF(DATA14!$Q$36="A",DATA14!$A$36,"")</f>
        <v/>
      </c>
      <c r="EK67" s="376" t="str">
        <f>IF(DATA14!$Q$36="B",DATA14!$A$36,"")</f>
        <v/>
      </c>
      <c r="EL67" s="377" t="str">
        <f>IF(DATA14!$Q$36="C",DATA14!$A$36,"")</f>
        <v/>
      </c>
      <c r="EM67" s="375" t="str">
        <f>IF(DATA15!$Q$36="A",DATA15!$A$36,"")</f>
        <v/>
      </c>
      <c r="EN67" s="376" t="str">
        <f>IF(DATA15!$Q$36="B",DATA15!$A$36,"")</f>
        <v/>
      </c>
      <c r="EO67" s="377" t="str">
        <f>IF(DATA15!$Q$36="C",DATA15!$A$36,"")</f>
        <v/>
      </c>
    </row>
    <row r="68" spans="1:145" ht="15.75" customHeight="1" x14ac:dyDescent="0.25">
      <c r="A68" s="563">
        <f>IF(DATA4!$E$2="",'9'!$A$38,DATA4!$E$2)</f>
        <v>0</v>
      </c>
      <c r="B68" s="563"/>
      <c r="C68" s="577"/>
      <c r="D68" s="365" t="s">
        <v>112</v>
      </c>
      <c r="E68" s="317">
        <f>COUNTIF(DATA4!$G$9:$G$58,$E$40)</f>
        <v>0</v>
      </c>
      <c r="F68" s="317">
        <f>COUNTIF(DATA4!$G$9:$G$58,$F$40)</f>
        <v>0</v>
      </c>
      <c r="G68" s="317">
        <f>COUNTIF(DATA4!$G$9:$G$58,$G$40)</f>
        <v>0</v>
      </c>
      <c r="H68" s="317">
        <f>COUNTIF(DATA4!$G$9:$G$58,$H$40)</f>
        <v>0</v>
      </c>
      <c r="I68" s="317">
        <f>COUNTIF(DATA4!$G$9:$G$58,$I$40)</f>
        <v>0</v>
      </c>
      <c r="J68" s="317">
        <f>COUNTIF(DATA4!$G$9:$G$58,$J$40)</f>
        <v>0</v>
      </c>
      <c r="K68" s="317">
        <f>COUNTIF(DATA4!$G$9:$G$58,$K$40)</f>
        <v>0</v>
      </c>
      <c r="L68" s="317">
        <f>COUNTIF(DATA4!$G$9:$G$58,$L$40)</f>
        <v>0</v>
      </c>
      <c r="M68" s="317">
        <f>COUNTIF(DATA4!$G$9:$G$58,$M$40)</f>
        <v>0</v>
      </c>
      <c r="N68" s="317">
        <f>COUNTIF(DATA4!$G$9:$G$58,$N$40)</f>
        <v>0</v>
      </c>
      <c r="O68" s="317">
        <f>COUNTIF(DATA4!$G$9:$G$58,$O$40)</f>
        <v>0</v>
      </c>
      <c r="P68" s="317">
        <f>COUNTIF(DATA4!$G$9:$G$58,$P$40)</f>
        <v>0</v>
      </c>
      <c r="Q68" s="317">
        <f>COUNTIF(DATA4!$G$9:$G$58,$Q$40)</f>
        <v>0</v>
      </c>
      <c r="R68" s="317">
        <f>COUNTIF(DATA4!$G$9:$G$58,$R$40)</f>
        <v>0</v>
      </c>
      <c r="S68" s="317">
        <f>COUNTIF(DATA4!$G$9:$G$58,$S$40)</f>
        <v>0</v>
      </c>
      <c r="T68" s="317">
        <f>COUNTIF(DATA4!$G$9:$G$58,$T$40)</f>
        <v>0</v>
      </c>
      <c r="U68" s="317">
        <f>COUNTIF(DATA4!$G$9:$G$58,$U$40)</f>
        <v>0</v>
      </c>
      <c r="V68" s="317">
        <f>COUNTIF(DATA4!$G$9:$G$58,$V$40)</f>
        <v>0</v>
      </c>
      <c r="W68" s="317">
        <f>COUNTIF(DATA4!$G$9:$G$58,$W$40)</f>
        <v>0</v>
      </c>
      <c r="X68" s="366">
        <f>COUNTIF(DATA4!$G$9:$G$58,$X$40)</f>
        <v>0</v>
      </c>
      <c r="Y68" s="563">
        <f>IF(DATA4!$E$3="",'9'!Y65,DATA4!$E$3)</f>
        <v>0</v>
      </c>
      <c r="Z68" s="563"/>
      <c r="AA68" s="296"/>
      <c r="AB68" s="367">
        <f>IF(AB67=TRUE,1,0)</f>
        <v>0</v>
      </c>
      <c r="AC68" s="368"/>
      <c r="AD68" s="369" t="s">
        <v>113</v>
      </c>
      <c r="AE68" s="370"/>
      <c r="AF68" s="370"/>
      <c r="AG68" s="370"/>
      <c r="AH68" s="370"/>
      <c r="AI68" s="371"/>
      <c r="AJ68" s="296"/>
      <c r="AK68" s="372"/>
      <c r="AL68" s="319"/>
      <c r="AM68" s="296">
        <f>IF(AM67=TRUE,1,0)</f>
        <v>1</v>
      </c>
      <c r="AN68" s="296"/>
      <c r="AO68" s="559"/>
      <c r="AP68" s="559"/>
      <c r="AQ68" s="296"/>
      <c r="AS68" s="373" t="s">
        <v>131</v>
      </c>
      <c r="AT68" s="296"/>
      <c r="AU68" s="296"/>
      <c r="AV68" s="296">
        <f>IF(AV67=TRUE,1,0)</f>
        <v>0</v>
      </c>
      <c r="AW68" s="296"/>
      <c r="AX68" s="308"/>
      <c r="AY68" s="296"/>
      <c r="AZ68" s="296"/>
      <c r="BA68" s="372"/>
      <c r="BB68" s="564" t="s">
        <v>114</v>
      </c>
      <c r="BC68" s="564"/>
      <c r="BD68" s="296"/>
      <c r="BE68" s="374"/>
      <c r="BF68" s="374"/>
      <c r="BG68" s="374"/>
      <c r="BH68" s="374"/>
      <c r="BI68" s="374"/>
      <c r="BJ68" s="374"/>
      <c r="BK68" s="374"/>
      <c r="BL68" s="308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  <c r="CP68" s="296"/>
      <c r="CQ68" s="296"/>
      <c r="CR68" s="296"/>
      <c r="CS68" s="296"/>
      <c r="CT68" s="296"/>
      <c r="CU68" s="296"/>
      <c r="CV68" s="296">
        <v>29</v>
      </c>
      <c r="CW68" s="375" t="str">
        <f>IF(DATA1!$Q$37="A",DATA1!$A$37,"")</f>
        <v/>
      </c>
      <c r="CX68" s="376" t="str">
        <f>IF(DATA1!$Q$37="B",DATA1!$A$37,"")</f>
        <v/>
      </c>
      <c r="CY68" s="377" t="str">
        <f>IF(DATA1!$Q$37="C",DATA1!$A$37,"")</f>
        <v/>
      </c>
      <c r="CZ68" s="375" t="str">
        <f>IF(DATA2!$Q$37="A",DATA2!$A$37,"")</f>
        <v/>
      </c>
      <c r="DA68" s="376" t="str">
        <f>IF(DATA2!$Q$37="B",DATA2!$A$37,"")</f>
        <v/>
      </c>
      <c r="DB68" s="377" t="str">
        <f>IF(DATA2!$Q$37="C",DATA2!$A$37,"")</f>
        <v/>
      </c>
      <c r="DC68" s="375" t="str">
        <f>IF(DATA3!$Q$37="A",DATA3!$A$37,"")</f>
        <v/>
      </c>
      <c r="DD68" s="376" t="str">
        <f>IF(DATA3!$Q$37="B",DATA3!$A$37,"")</f>
        <v/>
      </c>
      <c r="DE68" s="377" t="str">
        <f>IF(DATA3!$Q$37="C",DATA3!$A$37,"")</f>
        <v/>
      </c>
      <c r="DF68" s="375" t="str">
        <f>IF(DATA4!$Q$37="A",DATA4!$A$37,"")</f>
        <v/>
      </c>
      <c r="DG68" s="376" t="str">
        <f>IF(DATA4!$Q$37="B",DATA4!$A$37,"")</f>
        <v/>
      </c>
      <c r="DH68" s="377" t="str">
        <f>IF(DATA4!$Q$37="C",DATA4!$A$37,"")</f>
        <v/>
      </c>
      <c r="DI68" s="375" t="str">
        <f>IF(DATA5!$Q$37="A",DATA5!$A$37,"")</f>
        <v/>
      </c>
      <c r="DJ68" s="376" t="str">
        <f>IF(DATA5!$Q$37="B",DATA5!$A$37,"")</f>
        <v/>
      </c>
      <c r="DK68" s="377" t="str">
        <f>IF(DATA5!$Q$37="C",DATA5!$A$37,"")</f>
        <v/>
      </c>
      <c r="DL68" s="375" t="str">
        <f>IF(DATA6!$Q$37="A",DATA6!$A$37,"")</f>
        <v/>
      </c>
      <c r="DM68" s="376" t="str">
        <f>IF(DATA6!$Q$37="B",DATA6!$A$37,"")</f>
        <v/>
      </c>
      <c r="DN68" s="377" t="str">
        <f>IF(DATA6!$Q$37="C",DATA6!$A$37,"")</f>
        <v/>
      </c>
      <c r="DO68" s="375" t="str">
        <f>IF(DATA7!$Q$37="A",DATA7!$A$37,"")</f>
        <v/>
      </c>
      <c r="DP68" s="376" t="str">
        <f>IF(DATA7!$Q$37="B",DATA7!$A$37,"")</f>
        <v/>
      </c>
      <c r="DQ68" s="377" t="str">
        <f>IF(DATA7!$Q$37="C",DATA7!$A$37,"")</f>
        <v/>
      </c>
      <c r="DR68" s="375" t="str">
        <f>IF(DATA8!$Q$37="A",DATA8!$A$37,"")</f>
        <v/>
      </c>
      <c r="DS68" s="376" t="str">
        <f>IF(DATA8!$Q$37="B",DATA8!$A$37,"")</f>
        <v/>
      </c>
      <c r="DT68" s="377" t="str">
        <f>IF(DATA8!$Q$37="C",DATA8!$A$37,"")</f>
        <v/>
      </c>
      <c r="DU68" s="375" t="str">
        <f>IF(DATA9!$Q$37="A",DATA9!$A$37,"")</f>
        <v/>
      </c>
      <c r="DV68" s="376" t="str">
        <f>IF(DATA9!$Q$37="B",DATA9!$A$37,"")</f>
        <v/>
      </c>
      <c r="DW68" s="377" t="str">
        <f>IF(DATA9!$Q$37="C",DATA9!$A$37,"")</f>
        <v/>
      </c>
      <c r="DX68" s="375" t="str">
        <f>IF(DATA10!$Q$37="A",DATA10!$A$37,"")</f>
        <v/>
      </c>
      <c r="DY68" s="376" t="str">
        <f>IF(DATA10!$Q$37="B",DATA10!$A$37,"")</f>
        <v/>
      </c>
      <c r="DZ68" s="377" t="str">
        <f>IF(DATA10!$Q$37="C",DATA10!$A$37,"")</f>
        <v/>
      </c>
      <c r="EA68" s="375" t="str">
        <f>IF(DATA11!$Q$37="A",DATA11!$A$37,"")</f>
        <v/>
      </c>
      <c r="EB68" s="376" t="str">
        <f>IF(DATA11!$Q$37="B",DATA11!$A$37,"")</f>
        <v/>
      </c>
      <c r="EC68" s="377" t="str">
        <f>IF(DATA11!$Q$37="C",DATA11!$A$37,"")</f>
        <v/>
      </c>
      <c r="ED68" s="375" t="str">
        <f>IF(DATA12!$Q$37="A",DATA12!$A$37,"")</f>
        <v/>
      </c>
      <c r="EE68" s="376" t="str">
        <f>IF(DATA12!$Q$37="B",DATA12!$A$37,"")</f>
        <v/>
      </c>
      <c r="EF68" s="377" t="str">
        <f>IF(DATA12!$Q$37="C",DATA12!$A$37,"")</f>
        <v/>
      </c>
      <c r="EG68" s="375" t="str">
        <f>IF(DATA13!$Q$37="A",DATA13!$A$37,"")</f>
        <v/>
      </c>
      <c r="EH68" s="376" t="str">
        <f>IF(DATA13!$Q$37="B",DATA13!$A$37,"")</f>
        <v/>
      </c>
      <c r="EI68" s="377" t="str">
        <f>IF(DATA13!$Q$37="C",DATA13!$A$37,"")</f>
        <v/>
      </c>
      <c r="EJ68" s="375" t="str">
        <f>IF(DATA14!$Q$37="A",DATA14!$A$37,"")</f>
        <v/>
      </c>
      <c r="EK68" s="376" t="str">
        <f>IF(DATA14!$Q$37="B",DATA14!$A$37,"")</f>
        <v/>
      </c>
      <c r="EL68" s="377" t="str">
        <f>IF(DATA14!$Q$37="C",DATA14!$A$37,"")</f>
        <v/>
      </c>
      <c r="EM68" s="375" t="str">
        <f>IF(DATA15!$Q$37="A",DATA15!$A$37,"")</f>
        <v/>
      </c>
      <c r="EN68" s="376" t="str">
        <f>IF(DATA15!$Q$37="B",DATA15!$A$37,"")</f>
        <v/>
      </c>
      <c r="EO68" s="377" t="str">
        <f>IF(DATA15!$Q$37="C",DATA15!$A$37,"")</f>
        <v/>
      </c>
    </row>
    <row r="69" spans="1:145" ht="15.75" customHeight="1" x14ac:dyDescent="0.25">
      <c r="B69" s="296"/>
      <c r="C69" s="577"/>
      <c r="D69" s="365" t="s">
        <v>115</v>
      </c>
      <c r="E69" s="317">
        <f>COUNTIF(DATA4!$L$9:$L$58,$E$40)</f>
        <v>0</v>
      </c>
      <c r="F69" s="317">
        <f>COUNTIF(DATA4!$L$9:$L$58,$F$40)</f>
        <v>0</v>
      </c>
      <c r="G69" s="317">
        <f>COUNTIF(DATA4!$L$9:$L$58,$G$40)</f>
        <v>0</v>
      </c>
      <c r="H69" s="317">
        <f>COUNTIF(DATA4!$L$9:$L$58,$H$40)</f>
        <v>0</v>
      </c>
      <c r="I69" s="317">
        <f>COUNTIF(DATA4!$L$9:$L$58,$I$40)</f>
        <v>0</v>
      </c>
      <c r="J69" s="317">
        <f>COUNTIF(DATA4!$L$9:$L$58,$J$40)</f>
        <v>0</v>
      </c>
      <c r="K69" s="317">
        <f>COUNTIF(DATA4!$L$9:$L$58,$K$40)</f>
        <v>0</v>
      </c>
      <c r="L69" s="317">
        <f>COUNTIF(DATA4!$L$9:$L$58,$L$40)</f>
        <v>0</v>
      </c>
      <c r="M69" s="317">
        <f>COUNTIF(DATA4!$L$9:$L$58,$M$40)</f>
        <v>0</v>
      </c>
      <c r="N69" s="317">
        <f>COUNTIF(DATA4!$L$9:$L$58,$N$40)</f>
        <v>0</v>
      </c>
      <c r="O69" s="317">
        <f>COUNTIF(DATA4!$L$9:$L$58,$O$40)</f>
        <v>0</v>
      </c>
      <c r="P69" s="317">
        <f>COUNTIF(DATA4!$L$9:$L$58,$P$40)</f>
        <v>0</v>
      </c>
      <c r="Q69" s="317">
        <f>COUNTIF(DATA4!$L$9:$L$58,$Q$40)</f>
        <v>0</v>
      </c>
      <c r="R69" s="317">
        <f>COUNTIF(DATA4!$L$9:$L$58,$R$40)</f>
        <v>0</v>
      </c>
      <c r="S69" s="317">
        <f>COUNTIF(DATA4!$L$9:$L$58,$S$40)</f>
        <v>0</v>
      </c>
      <c r="T69" s="317">
        <f>COUNTIF(DATA4!$L$9:$L$58,$T$40)</f>
        <v>0</v>
      </c>
      <c r="U69" s="317">
        <f>COUNTIF(DATA4!$L$9:$L$58,$U$40)</f>
        <v>0</v>
      </c>
      <c r="V69" s="317">
        <f>COUNTIF(DATA4!$L$9:$L$58,$V$40)</f>
        <v>0</v>
      </c>
      <c r="W69" s="317">
        <f>COUNTIF(DATA4!$L$9:$L$58,$W$40)</f>
        <v>0</v>
      </c>
      <c r="X69" s="366">
        <f>COUNTIF(DATA4!$L$9:$L$58,$X$40)</f>
        <v>0</v>
      </c>
      <c r="AA69" s="296"/>
      <c r="AB69" s="378"/>
      <c r="AC69" s="379"/>
      <c r="AD69" s="308"/>
      <c r="AE69" s="296"/>
      <c r="AF69" s="296"/>
      <c r="AG69" s="296"/>
      <c r="AH69" s="296"/>
      <c r="AI69" s="296"/>
      <c r="AJ69" s="296"/>
      <c r="AK69" s="372"/>
      <c r="AL69" s="319"/>
      <c r="AM69" s="555" t="b">
        <f>IF(B66+AA66=2,FALSE,TRUE)</f>
        <v>1</v>
      </c>
      <c r="AN69" s="555"/>
      <c r="AO69" s="556" t="s">
        <v>116</v>
      </c>
      <c r="AP69" s="556"/>
      <c r="AQ69" s="296"/>
      <c r="AR69" s="296">
        <f>BB69</f>
        <v>0</v>
      </c>
      <c r="AS69" s="373" t="s">
        <v>132</v>
      </c>
      <c r="AT69" s="296"/>
      <c r="AU69" s="296"/>
      <c r="AV69" s="557" t="b">
        <f>FALSE</f>
        <v>0</v>
      </c>
      <c r="AW69" s="557"/>
      <c r="AX69" s="308" t="s">
        <v>117</v>
      </c>
      <c r="AY69" s="296"/>
      <c r="AZ69" s="296"/>
      <c r="BA69" s="372"/>
      <c r="BB69" s="319">
        <f>AV68+AV70+AV72</f>
        <v>0</v>
      </c>
      <c r="BC69" s="372">
        <f>IF(BB69=0,0,BB69)</f>
        <v>0</v>
      </c>
      <c r="BD69" s="373" t="s">
        <v>118</v>
      </c>
      <c r="BE69" s="380"/>
      <c r="BF69" s="380"/>
      <c r="BG69" s="380"/>
      <c r="BH69" s="380"/>
      <c r="BI69" s="380"/>
      <c r="BJ69" s="380"/>
      <c r="BK69" s="380"/>
      <c r="BL69" s="308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  <c r="CA69" s="296"/>
      <c r="CB69" s="296"/>
      <c r="CC69" s="296"/>
      <c r="CD69" s="296"/>
      <c r="CE69" s="296"/>
      <c r="CF69" s="296"/>
      <c r="CG69" s="296"/>
      <c r="CH69" s="296"/>
      <c r="CI69" s="296"/>
      <c r="CJ69" s="296"/>
      <c r="CK69" s="296"/>
      <c r="CL69" s="296"/>
      <c r="CM69" s="296"/>
      <c r="CN69" s="296"/>
      <c r="CO69" s="296"/>
      <c r="CP69" s="296"/>
      <c r="CQ69" s="296"/>
      <c r="CR69" s="296"/>
      <c r="CS69" s="296"/>
      <c r="CT69" s="296"/>
      <c r="CU69" s="296"/>
      <c r="CV69" s="296">
        <v>30</v>
      </c>
      <c r="CW69" s="375" t="str">
        <f>IF(DATA1!$Q$38="A",DATA1!$A$38,"")</f>
        <v/>
      </c>
      <c r="CX69" s="376" t="str">
        <f>IF(DATA1!$Q$38="B",DATA1!$A$38,"")</f>
        <v/>
      </c>
      <c r="CY69" s="377" t="str">
        <f>IF(DATA1!$Q$38="C",DATA1!$A$38,"")</f>
        <v/>
      </c>
      <c r="CZ69" s="375" t="str">
        <f>IF(DATA2!$Q$38="A",DATA2!$A$38,"")</f>
        <v/>
      </c>
      <c r="DA69" s="376" t="str">
        <f>IF(DATA2!$Q$38="B",DATA2!$A$38,"")</f>
        <v/>
      </c>
      <c r="DB69" s="377" t="str">
        <f>IF(DATA2!$Q$38="C",DATA2!$A$38,"")</f>
        <v/>
      </c>
      <c r="DC69" s="375" t="str">
        <f>IF(DATA3!$Q$38="A",DATA3!$A$38,"")</f>
        <v/>
      </c>
      <c r="DD69" s="376" t="str">
        <f>IF(DATA3!$Q$38="B",DATA3!$A$38,"")</f>
        <v/>
      </c>
      <c r="DE69" s="377" t="str">
        <f>IF(DATA3!$Q$38="C",DATA3!$A$38,"")</f>
        <v/>
      </c>
      <c r="DF69" s="375" t="str">
        <f>IF(DATA4!$Q$38="A",DATA4!$A$38,"")</f>
        <v/>
      </c>
      <c r="DG69" s="376" t="str">
        <f>IF(DATA4!$Q$38="B",DATA4!$A$38,"")</f>
        <v/>
      </c>
      <c r="DH69" s="377" t="str">
        <f>IF(DATA4!$Q$38="C",DATA4!$A$38,"")</f>
        <v/>
      </c>
      <c r="DI69" s="375" t="str">
        <f>IF(DATA5!$Q$38="A",DATA5!$A$38,"")</f>
        <v/>
      </c>
      <c r="DJ69" s="376" t="str">
        <f>IF(DATA5!$Q$38="B",DATA5!$A$38,"")</f>
        <v/>
      </c>
      <c r="DK69" s="377" t="str">
        <f>IF(DATA5!$Q$38="C",DATA5!$A$38,"")</f>
        <v/>
      </c>
      <c r="DL69" s="375" t="str">
        <f>IF(DATA6!$Q$38="A",DATA6!$A$38,"")</f>
        <v/>
      </c>
      <c r="DM69" s="376" t="str">
        <f>IF(DATA6!$Q$38="B",DATA6!$A$38,"")</f>
        <v/>
      </c>
      <c r="DN69" s="377" t="str">
        <f>IF(DATA6!$Q$38="C",DATA6!$A$38,"")</f>
        <v/>
      </c>
      <c r="DO69" s="375" t="str">
        <f>IF(DATA7!$Q$38="A",DATA7!$A$38,"")</f>
        <v/>
      </c>
      <c r="DP69" s="376" t="str">
        <f>IF(DATA7!$Q$38="B",DATA7!$A$38,"")</f>
        <v/>
      </c>
      <c r="DQ69" s="377" t="str">
        <f>IF(DATA7!$Q$38="C",DATA7!$A$38,"")</f>
        <v/>
      </c>
      <c r="DR69" s="375" t="str">
        <f>IF(DATA8!$Q$38="A",DATA8!$A$38,"")</f>
        <v/>
      </c>
      <c r="DS69" s="376" t="str">
        <f>IF(DATA8!$Q$38="B",DATA8!$A$38,"")</f>
        <v/>
      </c>
      <c r="DT69" s="377" t="str">
        <f>IF(DATA8!$Q$38="C",DATA8!$A$38,"")</f>
        <v/>
      </c>
      <c r="DU69" s="375" t="str">
        <f>IF(DATA9!$Q$38="A",DATA9!$A$38,"")</f>
        <v/>
      </c>
      <c r="DV69" s="376" t="str">
        <f>IF(DATA9!$Q$38="B",DATA9!$A$38,"")</f>
        <v/>
      </c>
      <c r="DW69" s="377" t="str">
        <f>IF(DATA9!$Q$38="C",DATA9!$A$38,"")</f>
        <v/>
      </c>
      <c r="DX69" s="375" t="str">
        <f>IF(DATA10!$Q$38="A",DATA10!$A$38,"")</f>
        <v/>
      </c>
      <c r="DY69" s="376" t="str">
        <f>IF(DATA10!$Q$38="B",DATA10!$A$38,"")</f>
        <v/>
      </c>
      <c r="DZ69" s="377" t="str">
        <f>IF(DATA10!$Q$38="C",DATA10!$A$38,"")</f>
        <v/>
      </c>
      <c r="EA69" s="375" t="str">
        <f>IF(DATA11!$Q$38="A",DATA11!$A$38,"")</f>
        <v/>
      </c>
      <c r="EB69" s="376" t="str">
        <f>IF(DATA11!$Q$38="B",DATA11!$A$38,"")</f>
        <v/>
      </c>
      <c r="EC69" s="377" t="str">
        <f>IF(DATA11!$Q$38="C",DATA11!$A$38,"")</f>
        <v/>
      </c>
      <c r="ED69" s="375" t="str">
        <f>IF(DATA12!$Q$38="A",DATA12!$A$38,"")</f>
        <v/>
      </c>
      <c r="EE69" s="376" t="str">
        <f>IF(DATA12!$Q$38="B",DATA12!$A$38,"")</f>
        <v/>
      </c>
      <c r="EF69" s="377" t="str">
        <f>IF(DATA12!$Q$38="C",DATA12!$A$38,"")</f>
        <v/>
      </c>
      <c r="EG69" s="375" t="str">
        <f>IF(DATA13!$Q$38="A",DATA13!$A$38,"")</f>
        <v/>
      </c>
      <c r="EH69" s="376" t="str">
        <f>IF(DATA13!$Q$38="B",DATA13!$A$38,"")</f>
        <v/>
      </c>
      <c r="EI69" s="377" t="str">
        <f>IF(DATA13!$Q$38="C",DATA13!$A$38,"")</f>
        <v/>
      </c>
      <c r="EJ69" s="375" t="str">
        <f>IF(DATA14!$Q$38="A",DATA14!$A$38,"")</f>
        <v/>
      </c>
      <c r="EK69" s="376" t="str">
        <f>IF(DATA14!$Q$38="B",DATA14!$A$38,"")</f>
        <v/>
      </c>
      <c r="EL69" s="377" t="str">
        <f>IF(DATA14!$Q$38="C",DATA14!$A$38,"")</f>
        <v/>
      </c>
      <c r="EM69" s="375" t="str">
        <f>IF(DATA15!$Q$38="A",DATA15!$A$38,"")</f>
        <v/>
      </c>
      <c r="EN69" s="376" t="str">
        <f>IF(DATA15!$Q$38="B",DATA15!$A$38,"")</f>
        <v/>
      </c>
      <c r="EO69" s="377" t="str">
        <f>IF(DATA15!$Q$38="C",DATA15!$A$38,"")</f>
        <v/>
      </c>
    </row>
    <row r="70" spans="1:145" ht="15" x14ac:dyDescent="0.25">
      <c r="B70" s="296"/>
      <c r="C70" s="577"/>
      <c r="D70" s="365" t="s">
        <v>119</v>
      </c>
      <c r="E70" s="317">
        <f>COUNTIF(DATA4!$Q$9:$Q$58,$E$40)</f>
        <v>0</v>
      </c>
      <c r="F70" s="317">
        <f>COUNTIF(DATA4!$Q$9:$Q$58,$F$40)</f>
        <v>0</v>
      </c>
      <c r="G70" s="317">
        <f>COUNTIF(DATA4!$Q$9:$Q$58,$G$40)</f>
        <v>0</v>
      </c>
      <c r="H70" s="317">
        <f>COUNTIF(DATA4!$Q$9:$Q$58,$H$40)</f>
        <v>0</v>
      </c>
      <c r="I70" s="317">
        <f>COUNTIF(DATA4!$Q$9:$Q$58,$I$40)</f>
        <v>0</v>
      </c>
      <c r="J70" s="317">
        <f>COUNTIF(DATA4!$Q$9:$Q$58,$J$40)</f>
        <v>0</v>
      </c>
      <c r="K70" s="317">
        <f>COUNTIF(DATA4!$Q$9:$Q$58,$K$40)</f>
        <v>0</v>
      </c>
      <c r="L70" s="317">
        <f>COUNTIF(DATA4!$Q$9:$Q$58,$L$40)</f>
        <v>0</v>
      </c>
      <c r="M70" s="317">
        <f>COUNTIF(DATA4!$Q$9:$Q$58,$M$40)</f>
        <v>0</v>
      </c>
      <c r="N70" s="317">
        <f>COUNTIF(DATA4!$Q$9:$Q$58,$N$40)</f>
        <v>0</v>
      </c>
      <c r="O70" s="317">
        <f>COUNTIF(DATA4!$Q$9:$Q$58,$O$40)</f>
        <v>0</v>
      </c>
      <c r="P70" s="317">
        <f>COUNTIF(DATA4!$Q$9:$Q$58,$P$40)</f>
        <v>0</v>
      </c>
      <c r="Q70" s="317">
        <f>COUNTIF(DATA4!$Q$9:$Q$58,$Q$40)</f>
        <v>0</v>
      </c>
      <c r="R70" s="317">
        <f>COUNTIF(DATA4!$Q$9:$Q$58,$R$40)</f>
        <v>0</v>
      </c>
      <c r="S70" s="317">
        <f>COUNTIF(DATA4!$Q$9:$Q$58,$S$40)</f>
        <v>0</v>
      </c>
      <c r="T70" s="317">
        <f>COUNTIF(DATA4!$Q$9:$Q$58,$T$40)</f>
        <v>0</v>
      </c>
      <c r="U70" s="317">
        <f>COUNTIF(DATA4!$Q$9:$Q$58,$U$40)</f>
        <v>0</v>
      </c>
      <c r="V70" s="317">
        <f>COUNTIF(DATA4!$Q$9:$Q$58,$V$40)</f>
        <v>0</v>
      </c>
      <c r="W70" s="317">
        <f>COUNTIF(DATA4!$Q$9:$Q$58,$W$40)</f>
        <v>0</v>
      </c>
      <c r="X70" s="366">
        <f>COUNTIF(DATA4!$Q$9:$Q$58,$X$40)</f>
        <v>0</v>
      </c>
      <c r="AA70" s="296"/>
      <c r="AB70" s="558">
        <f>DF90</f>
        <v>0</v>
      </c>
      <c r="AC70" s="558"/>
      <c r="AD70" s="381" t="s">
        <v>120</v>
      </c>
      <c r="AE70" s="382"/>
      <c r="AF70" s="382"/>
      <c r="AG70" s="382"/>
      <c r="AH70" s="383"/>
      <c r="AI70" s="296"/>
      <c r="AJ70" s="296"/>
      <c r="AK70" s="372"/>
      <c r="AL70" s="319"/>
      <c r="AM70" s="296">
        <f>IF(AM69=TRUE,1,0)</f>
        <v>1</v>
      </c>
      <c r="AN70" s="296"/>
      <c r="AO70" s="556"/>
      <c r="AP70" s="556"/>
      <c r="AQ70" s="296"/>
      <c r="AR70" s="308">
        <f>AR67+AR68</f>
        <v>0</v>
      </c>
      <c r="AS70" s="373"/>
      <c r="AT70" s="296"/>
      <c r="AU70" s="296"/>
      <c r="AV70" s="296">
        <f>IF(AV69=TRUE,1,0)</f>
        <v>0</v>
      </c>
      <c r="AW70" s="296"/>
      <c r="AX70" s="308"/>
      <c r="AY70" s="296"/>
      <c r="AZ70" s="296"/>
      <c r="BA70" s="372"/>
      <c r="BB70" s="319">
        <f>SUM(E68:X72)</f>
        <v>0</v>
      </c>
      <c r="BC70" s="372">
        <f>IF(BB70=0,0,1)</f>
        <v>0</v>
      </c>
      <c r="BD70" s="373" t="s">
        <v>121</v>
      </c>
      <c r="BE70" s="380"/>
      <c r="BF70" s="380"/>
      <c r="BG70" s="380"/>
      <c r="BH70" s="380"/>
      <c r="BI70" s="380"/>
      <c r="BJ70" s="380"/>
      <c r="BK70" s="380"/>
      <c r="BL70" s="308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>
        <v>31</v>
      </c>
      <c r="CW70" s="375" t="str">
        <f>IF(DATA1!$Q$39="A",DATA1!$A$39,"")</f>
        <v/>
      </c>
      <c r="CX70" s="376" t="str">
        <f>IF(DATA1!$Q$39="B",DATA1!$A$39,"")</f>
        <v/>
      </c>
      <c r="CY70" s="377" t="str">
        <f>IF(DATA1!$Q$39="C",DATA1!$A$39,"")</f>
        <v/>
      </c>
      <c r="CZ70" s="375" t="str">
        <f>IF(DATA2!$Q$39="A",DATA2!$A$39,"")</f>
        <v/>
      </c>
      <c r="DA70" s="376" t="str">
        <f>IF(DATA2!$Q$39="B",DATA2!$A$39,"")</f>
        <v/>
      </c>
      <c r="DB70" s="377" t="str">
        <f>IF(DATA2!$Q$39="C",DATA2!$A$39,"")</f>
        <v/>
      </c>
      <c r="DC70" s="375" t="str">
        <f>IF(DATA3!$Q$39="A",DATA3!$A$39,"")</f>
        <v/>
      </c>
      <c r="DD70" s="376" t="str">
        <f>IF(DATA3!$Q$39="B",DATA3!$A$39,"")</f>
        <v/>
      </c>
      <c r="DE70" s="377" t="str">
        <f>IF(DATA3!$Q$39="C",DATA3!$A$39,"")</f>
        <v/>
      </c>
      <c r="DF70" s="375" t="str">
        <f>IF(DATA4!$Q$39="A",DATA4!$A$39,"")</f>
        <v/>
      </c>
      <c r="DG70" s="376" t="str">
        <f>IF(DATA4!$Q$39="B",DATA4!$A$39,"")</f>
        <v/>
      </c>
      <c r="DH70" s="377" t="str">
        <f>IF(DATA4!$Q$39="C",DATA4!$A$39,"")</f>
        <v/>
      </c>
      <c r="DI70" s="375" t="str">
        <f>IF(DATA5!$Q$39="A",DATA5!$A$39,"")</f>
        <v/>
      </c>
      <c r="DJ70" s="376" t="str">
        <f>IF(DATA5!$Q$39="B",DATA5!$A$39,"")</f>
        <v/>
      </c>
      <c r="DK70" s="377" t="str">
        <f>IF(DATA5!$Q$39="C",DATA5!$A$39,"")</f>
        <v/>
      </c>
      <c r="DL70" s="375" t="str">
        <f>IF(DATA6!$Q$39="A",DATA6!$A$39,"")</f>
        <v/>
      </c>
      <c r="DM70" s="376" t="str">
        <f>IF(DATA6!$Q$39="B",DATA6!$A$39,"")</f>
        <v/>
      </c>
      <c r="DN70" s="377" t="str">
        <f>IF(DATA6!$Q$39="C",DATA6!$A$39,"")</f>
        <v/>
      </c>
      <c r="DO70" s="375" t="str">
        <f>IF(DATA7!$Q$39="A",DATA7!$A$39,"")</f>
        <v/>
      </c>
      <c r="DP70" s="376" t="str">
        <f>IF(DATA7!$Q$39="B",DATA7!$A$39,"")</f>
        <v/>
      </c>
      <c r="DQ70" s="377" t="str">
        <f>IF(DATA7!$Q$39="C",DATA7!$A$39,"")</f>
        <v/>
      </c>
      <c r="DR70" s="375" t="str">
        <f>IF(DATA8!$Q$39="A",DATA8!$A$39,"")</f>
        <v/>
      </c>
      <c r="DS70" s="376" t="str">
        <f>IF(DATA8!$Q$39="B",DATA8!$A$39,"")</f>
        <v/>
      </c>
      <c r="DT70" s="377" t="str">
        <f>IF(DATA8!$Q$39="C",DATA8!$A$39,"")</f>
        <v/>
      </c>
      <c r="DU70" s="375" t="str">
        <f>IF(DATA9!$Q$39="A",DATA9!$A$39,"")</f>
        <v/>
      </c>
      <c r="DV70" s="376" t="str">
        <f>IF(DATA9!$Q$39="B",DATA9!$A$39,"")</f>
        <v/>
      </c>
      <c r="DW70" s="377" t="str">
        <f>IF(DATA9!$Q$39="C",DATA9!$A$39,"")</f>
        <v/>
      </c>
      <c r="DX70" s="375" t="str">
        <f>IF(DATA10!$Q$39="A",DATA10!$A$39,"")</f>
        <v/>
      </c>
      <c r="DY70" s="376" t="str">
        <f>IF(DATA10!$Q$39="B",DATA10!$A$39,"")</f>
        <v/>
      </c>
      <c r="DZ70" s="377" t="str">
        <f>IF(DATA10!$Q$39="C",DATA10!$A$39,"")</f>
        <v/>
      </c>
      <c r="EA70" s="375" t="str">
        <f>IF(DATA11!$Q$39="A",DATA11!$A$39,"")</f>
        <v/>
      </c>
      <c r="EB70" s="376" t="str">
        <f>IF(DATA11!$Q$39="B",DATA11!$A$39,"")</f>
        <v/>
      </c>
      <c r="EC70" s="377" t="str">
        <f>IF(DATA11!$Q$39="C",DATA11!$A$39,"")</f>
        <v/>
      </c>
      <c r="ED70" s="375" t="str">
        <f>IF(DATA12!$Q$39="A",DATA12!$A$39,"")</f>
        <v/>
      </c>
      <c r="EE70" s="376" t="str">
        <f>IF(DATA12!$Q$39="B",DATA12!$A$39,"")</f>
        <v/>
      </c>
      <c r="EF70" s="377" t="str">
        <f>IF(DATA12!$Q$39="C",DATA12!$A$39,"")</f>
        <v/>
      </c>
      <c r="EG70" s="375" t="str">
        <f>IF(DATA13!$Q$39="A",DATA13!$A$39,"")</f>
        <v/>
      </c>
      <c r="EH70" s="376" t="str">
        <f>IF(DATA13!$Q$39="B",DATA13!$A$39,"")</f>
        <v/>
      </c>
      <c r="EI70" s="377" t="str">
        <f>IF(DATA13!$Q$39="C",DATA13!$A$39,"")</f>
        <v/>
      </c>
      <c r="EJ70" s="375" t="str">
        <f>IF(DATA14!$Q$39="A",DATA14!$A$39,"")</f>
        <v/>
      </c>
      <c r="EK70" s="376" t="str">
        <f>IF(DATA14!$Q$39="B",DATA14!$A$39,"")</f>
        <v/>
      </c>
      <c r="EL70" s="377" t="str">
        <f>IF(DATA14!$Q$39="C",DATA14!$A$39,"")</f>
        <v/>
      </c>
      <c r="EM70" s="375" t="str">
        <f>IF(DATA15!$Q$39="A",DATA15!$A$39,"")</f>
        <v/>
      </c>
      <c r="EN70" s="376" t="str">
        <f>IF(DATA15!$Q$39="B",DATA15!$A$39,"")</f>
        <v/>
      </c>
      <c r="EO70" s="377" t="str">
        <f>IF(DATA15!$Q$39="C",DATA15!$A$39,"")</f>
        <v/>
      </c>
    </row>
    <row r="71" spans="1:145" ht="15" x14ac:dyDescent="0.25">
      <c r="B71" s="296"/>
      <c r="C71" s="577"/>
      <c r="D71" s="365" t="s">
        <v>122</v>
      </c>
      <c r="E71" s="317">
        <f>COUNTIF(DATA4!$V$9:$V$58,$E$40)</f>
        <v>0</v>
      </c>
      <c r="F71" s="317">
        <f>COUNTIF(DATA4!$V$9:$V$58,$F$40)</f>
        <v>0</v>
      </c>
      <c r="G71" s="317">
        <f>COUNTIF(DATA4!$V$9:$V$58,$G$40)</f>
        <v>0</v>
      </c>
      <c r="H71" s="317">
        <f>COUNTIF(DATA4!$V$9:$V$58,$H$40)</f>
        <v>0</v>
      </c>
      <c r="I71" s="317">
        <f>COUNTIF(DATA4!$V$9:$V$58,$I$40)</f>
        <v>0</v>
      </c>
      <c r="J71" s="317">
        <f>COUNTIF(DATA4!$V$9:$V$58,$J$40)</f>
        <v>0</v>
      </c>
      <c r="K71" s="317">
        <f>COUNTIF(DATA4!$V$9:$V$58,$K$40)</f>
        <v>0</v>
      </c>
      <c r="L71" s="317">
        <f>COUNTIF(DATA4!$V$9:$V$58,$L$40)</f>
        <v>0</v>
      </c>
      <c r="M71" s="317">
        <f>COUNTIF(DATA4!$V$9:$V$58,$M$40)</f>
        <v>0</v>
      </c>
      <c r="N71" s="317">
        <f>COUNTIF(DATA4!$V$9:$V$58,$N$40)</f>
        <v>0</v>
      </c>
      <c r="O71" s="317">
        <f>COUNTIF(DATA4!$V$9:$V$58,$O$40)</f>
        <v>0</v>
      </c>
      <c r="P71" s="317">
        <f>COUNTIF(DATA4!$V$9:$V$58,$P$40)</f>
        <v>0</v>
      </c>
      <c r="Q71" s="317">
        <f>COUNTIF(DATA4!$V$9:$V$58,$Q$40)</f>
        <v>0</v>
      </c>
      <c r="R71" s="317">
        <f>COUNTIF(DATA4!$V$9:$V$58,$R$40)</f>
        <v>0</v>
      </c>
      <c r="S71" s="317">
        <f>COUNTIF(DATA4!$V$9:$V$58,$S$40)</f>
        <v>0</v>
      </c>
      <c r="T71" s="317">
        <f>COUNTIF(DATA4!$V$9:$V$58,$T$40)</f>
        <v>0</v>
      </c>
      <c r="U71" s="317">
        <f>COUNTIF(DATA4!$V$9:$V$58,$U$40)</f>
        <v>0</v>
      </c>
      <c r="V71" s="317">
        <f>COUNTIF(DATA4!$V$9:$V$58,$V$40)</f>
        <v>0</v>
      </c>
      <c r="W71" s="317">
        <f>COUNTIF(DATA4!$V$9:$V$58,$W$40)</f>
        <v>0</v>
      </c>
      <c r="X71" s="366">
        <f>COUNTIF(DATA4!$V$9:$V$58,$X$40)</f>
        <v>0</v>
      </c>
      <c r="AA71" s="296"/>
      <c r="AB71" s="558">
        <f>DG90</f>
        <v>0</v>
      </c>
      <c r="AC71" s="558"/>
      <c r="AD71" s="381" t="s">
        <v>123</v>
      </c>
      <c r="AE71" s="382"/>
      <c r="AF71" s="382"/>
      <c r="AG71" s="382"/>
      <c r="AH71" s="384"/>
      <c r="AI71" s="296"/>
      <c r="AJ71" s="296"/>
      <c r="AK71" s="372"/>
      <c r="AL71" s="319"/>
      <c r="AM71" s="296"/>
      <c r="AN71" s="296"/>
      <c r="AO71" s="296"/>
      <c r="AP71" s="296"/>
      <c r="AQ71" s="296"/>
      <c r="AT71" s="296"/>
      <c r="AU71" s="296"/>
      <c r="AV71" s="557" t="b">
        <f>FALSE</f>
        <v>0</v>
      </c>
      <c r="AW71" s="557"/>
      <c r="AX71" s="308" t="s">
        <v>124</v>
      </c>
      <c r="AY71" s="296"/>
      <c r="AZ71" s="296"/>
      <c r="BA71" s="372"/>
      <c r="BB71" s="385"/>
      <c r="BC71" s="386">
        <f>SUM(BC69:BC70)</f>
        <v>0</v>
      </c>
      <c r="BD71" s="373" t="s">
        <v>125</v>
      </c>
      <c r="BE71" s="380"/>
      <c r="BF71" s="380"/>
      <c r="BG71" s="380"/>
      <c r="BH71" s="380"/>
      <c r="BI71" s="380"/>
      <c r="BJ71" s="380"/>
      <c r="BK71" s="380"/>
      <c r="BL71" s="308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6"/>
      <c r="CO71" s="296"/>
      <c r="CP71" s="296"/>
      <c r="CQ71" s="296"/>
      <c r="CR71" s="296"/>
      <c r="CS71" s="296"/>
      <c r="CT71" s="296"/>
      <c r="CU71" s="296"/>
      <c r="CV71" s="296">
        <v>32</v>
      </c>
      <c r="CW71" s="375" t="str">
        <f>IF(DATA1!$Q$40="A",DATA1!$A$40,"")</f>
        <v/>
      </c>
      <c r="CX71" s="376" t="str">
        <f>IF(DATA1!$Q$40="B",DATA1!$A$40,"")</f>
        <v/>
      </c>
      <c r="CY71" s="377" t="str">
        <f>IF(DATA1!$Q$40="C",DATA1!$A$40,"")</f>
        <v/>
      </c>
      <c r="CZ71" s="375" t="str">
        <f>IF(DATA2!$Q$40="A",DATA2!$A$40,"")</f>
        <v/>
      </c>
      <c r="DA71" s="376" t="str">
        <f>IF(DATA2!$Q$40="B",DATA2!$A$40,"")</f>
        <v/>
      </c>
      <c r="DB71" s="377" t="str">
        <f>IF(DATA2!$Q$40="C",DATA2!$A$40,"")</f>
        <v/>
      </c>
      <c r="DC71" s="375" t="str">
        <f>IF(DATA3!$Q$40="A",DATA3!$A$40,"")</f>
        <v/>
      </c>
      <c r="DD71" s="376" t="str">
        <f>IF(DATA3!$Q$40="B",DATA3!$A$40,"")</f>
        <v/>
      </c>
      <c r="DE71" s="377" t="str">
        <f>IF(DATA3!$Q$40="C",DATA3!$A$40,"")</f>
        <v/>
      </c>
      <c r="DF71" s="375" t="str">
        <f>IF(DATA4!$Q$40="A",DATA4!$A$40,"")</f>
        <v/>
      </c>
      <c r="DG71" s="376" t="str">
        <f>IF(DATA4!$Q$40="B",DATA4!$A$40,"")</f>
        <v/>
      </c>
      <c r="DH71" s="377" t="str">
        <f>IF(DATA4!$Q$40="C",DATA4!$A$40,"")</f>
        <v/>
      </c>
      <c r="DI71" s="375" t="str">
        <f>IF(DATA5!$Q$40="A",DATA5!$A$40,"")</f>
        <v/>
      </c>
      <c r="DJ71" s="376" t="str">
        <f>IF(DATA5!$Q$40="B",DATA5!$A$40,"")</f>
        <v/>
      </c>
      <c r="DK71" s="377" t="str">
        <f>IF(DATA5!$Q$40="C",DATA5!$A$40,"")</f>
        <v/>
      </c>
      <c r="DL71" s="375" t="str">
        <f>IF(DATA6!$Q$40="A",DATA6!$A$40,"")</f>
        <v/>
      </c>
      <c r="DM71" s="376" t="str">
        <f>IF(DATA6!$Q$40="B",DATA6!$A$40,"")</f>
        <v/>
      </c>
      <c r="DN71" s="377" t="str">
        <f>IF(DATA6!$Q$40="C",DATA6!$A$40,"")</f>
        <v/>
      </c>
      <c r="DO71" s="375" t="str">
        <f>IF(DATA7!$Q$40="A",DATA7!$A$40,"")</f>
        <v/>
      </c>
      <c r="DP71" s="376" t="str">
        <f>IF(DATA7!$Q$40="B",DATA7!$A$40,"")</f>
        <v/>
      </c>
      <c r="DQ71" s="377" t="str">
        <f>IF(DATA7!$Q$40="C",DATA7!$A$40,"")</f>
        <v/>
      </c>
      <c r="DR71" s="375" t="str">
        <f>IF(DATA8!$Q$40="A",DATA8!$A$40,"")</f>
        <v/>
      </c>
      <c r="DS71" s="376" t="str">
        <f>IF(DATA8!$Q$40="B",DATA8!$A$40,"")</f>
        <v/>
      </c>
      <c r="DT71" s="377" t="str">
        <f>IF(DATA8!$Q$40="C",DATA8!$A$40,"")</f>
        <v/>
      </c>
      <c r="DU71" s="375" t="str">
        <f>IF(DATA9!$Q$40="A",DATA9!$A$40,"")</f>
        <v/>
      </c>
      <c r="DV71" s="376" t="str">
        <f>IF(DATA9!$Q$40="B",DATA9!$A$40,"")</f>
        <v/>
      </c>
      <c r="DW71" s="377" t="str">
        <f>IF(DATA9!$Q$40="C",DATA9!$A$40,"")</f>
        <v/>
      </c>
      <c r="DX71" s="375" t="str">
        <f>IF(DATA10!$Q$40="A",DATA10!$A$40,"")</f>
        <v/>
      </c>
      <c r="DY71" s="376" t="str">
        <f>IF(DATA10!$Q$40="B",DATA10!$A$40,"")</f>
        <v/>
      </c>
      <c r="DZ71" s="377" t="str">
        <f>IF(DATA10!$Q$40="C",DATA10!$A$40,"")</f>
        <v/>
      </c>
      <c r="EA71" s="375" t="str">
        <f>IF(DATA11!$Q$40="A",DATA11!$A$40,"")</f>
        <v/>
      </c>
      <c r="EB71" s="376" t="str">
        <f>IF(DATA11!$Q$40="B",DATA11!$A$40,"")</f>
        <v/>
      </c>
      <c r="EC71" s="377" t="str">
        <f>IF(DATA11!$Q$40="C",DATA11!$A$40,"")</f>
        <v/>
      </c>
      <c r="ED71" s="375" t="str">
        <f>IF(DATA12!$Q$40="A",DATA12!$A$40,"")</f>
        <v/>
      </c>
      <c r="EE71" s="376" t="str">
        <f>IF(DATA12!$Q$40="B",DATA12!$A$40,"")</f>
        <v/>
      </c>
      <c r="EF71" s="377" t="str">
        <f>IF(DATA12!$Q$40="C",DATA12!$A$40,"")</f>
        <v/>
      </c>
      <c r="EG71" s="375" t="str">
        <f>IF(DATA13!$Q$40="A",DATA13!$A$40,"")</f>
        <v/>
      </c>
      <c r="EH71" s="376" t="str">
        <f>IF(DATA13!$Q$40="B",DATA13!$A$40,"")</f>
        <v/>
      </c>
      <c r="EI71" s="377" t="str">
        <f>IF(DATA13!$Q$40="C",DATA13!$A$40,"")</f>
        <v/>
      </c>
      <c r="EJ71" s="375" t="str">
        <f>IF(DATA14!$Q$40="A",DATA14!$A$40,"")</f>
        <v/>
      </c>
      <c r="EK71" s="376" t="str">
        <f>IF(DATA14!$Q$40="B",DATA14!$A$40,"")</f>
        <v/>
      </c>
      <c r="EL71" s="377" t="str">
        <f>IF(DATA14!$Q$40="C",DATA14!$A$40,"")</f>
        <v/>
      </c>
      <c r="EM71" s="375" t="str">
        <f>IF(DATA15!$Q$40="A",DATA15!$A$40,"")</f>
        <v/>
      </c>
      <c r="EN71" s="376" t="str">
        <f>IF(DATA15!$Q$40="B",DATA15!$A$40,"")</f>
        <v/>
      </c>
      <c r="EO71" s="377" t="str">
        <f>IF(DATA15!$Q$40="C",DATA15!$A$40,"")</f>
        <v/>
      </c>
    </row>
    <row r="72" spans="1:145" ht="15" customHeight="1" x14ac:dyDescent="0.25">
      <c r="C72" s="577"/>
      <c r="D72" s="388" t="s">
        <v>126</v>
      </c>
      <c r="E72" s="389">
        <f>COUNTIF(DATA4!$AA$9:$AA$58,$E$40)</f>
        <v>0</v>
      </c>
      <c r="F72" s="389">
        <f>COUNTIF(DATA4!$AA$9:$AA$58,$F$40)</f>
        <v>0</v>
      </c>
      <c r="G72" s="389">
        <f>COUNTIF(DATA4!$AA$9:$AA$58,$G$40)</f>
        <v>0</v>
      </c>
      <c r="H72" s="389">
        <f>COUNTIF(DATA4!$AA$9:$AA$58,$H$40)</f>
        <v>0</v>
      </c>
      <c r="I72" s="389">
        <f>COUNTIF(DATA4!$AA$9:$AA$58,$I$40)</f>
        <v>0</v>
      </c>
      <c r="J72" s="389">
        <f>COUNTIF(DATA4!$AA$9:$AA$58,$J$40)</f>
        <v>0</v>
      </c>
      <c r="K72" s="389">
        <f>COUNTIF(DATA4!$AA$9:$AA$58,$K$40)</f>
        <v>0</v>
      </c>
      <c r="L72" s="389">
        <f>COUNTIF(DATA4!$AA$9:$AA$58,$L$40)</f>
        <v>0</v>
      </c>
      <c r="M72" s="389">
        <f>COUNTIF(DATA4!$AA$9:$AA$58,$M$40)</f>
        <v>0</v>
      </c>
      <c r="N72" s="389">
        <f>COUNTIF(DATA4!$AA$9:$AA$58,$N$40)</f>
        <v>0</v>
      </c>
      <c r="O72" s="389">
        <f>COUNTIF(DATA4!$AA$9:$AA$58,$O$40)</f>
        <v>0</v>
      </c>
      <c r="P72" s="389">
        <f>COUNTIF(DATA4!$AA$9:$AA$58,$P$40)</f>
        <v>0</v>
      </c>
      <c r="Q72" s="389">
        <f>COUNTIF(DATA4!$AA$9:$AA$58,$Q$40)</f>
        <v>0</v>
      </c>
      <c r="R72" s="389">
        <f>COUNTIF(DATA4!$AA$9:$AA$58,$R$40)</f>
        <v>0</v>
      </c>
      <c r="S72" s="389">
        <f>COUNTIF(DATA4!$AA$9:$AA$58,$S$40)</f>
        <v>0</v>
      </c>
      <c r="T72" s="389">
        <f>COUNTIF(DATA4!$AA$9:$AA$58,$T$40)</f>
        <v>0</v>
      </c>
      <c r="U72" s="389">
        <f>COUNTIF(DATA4!$AA$9:$AA$58,$U$40)</f>
        <v>0</v>
      </c>
      <c r="V72" s="389">
        <f>COUNTIF(DATA4!$AA$9:$AA$58,$V$40)</f>
        <v>0</v>
      </c>
      <c r="W72" s="389">
        <f>COUNTIF(DATA4!$AA$9:$AA$58,$W$40)</f>
        <v>0</v>
      </c>
      <c r="X72" s="390">
        <f>COUNTIF(DATA4!$AA$9:$AA$58,$X$40)</f>
        <v>0</v>
      </c>
      <c r="AA72" s="296"/>
      <c r="AB72" s="558">
        <f>DH90</f>
        <v>0</v>
      </c>
      <c r="AC72" s="558"/>
      <c r="AD72" s="381" t="s">
        <v>127</v>
      </c>
      <c r="AE72" s="382"/>
      <c r="AF72" s="382"/>
      <c r="AG72" s="382"/>
      <c r="AH72" s="384"/>
      <c r="AI72" s="296"/>
      <c r="AJ72" s="296"/>
      <c r="AK72" s="372"/>
      <c r="AL72" s="572" t="s">
        <v>128</v>
      </c>
      <c r="AM72" s="572"/>
      <c r="AN72" s="572"/>
      <c r="AO72" s="572"/>
      <c r="AP72" s="572"/>
      <c r="AQ72" s="572"/>
      <c r="AR72" s="575">
        <f>IF((AM68+AM70=1),Y67-A67,0)</f>
        <v>0</v>
      </c>
      <c r="AS72" s="575"/>
      <c r="AT72" s="323"/>
      <c r="AU72" s="323"/>
      <c r="AV72" s="323">
        <f>IF(AV71=TRUE,1,0)</f>
        <v>0</v>
      </c>
      <c r="AW72" s="323"/>
      <c r="AX72" s="323"/>
      <c r="AY72" s="323"/>
      <c r="AZ72" s="323"/>
      <c r="BA72" s="391"/>
      <c r="BB72" s="296"/>
      <c r="BC72" s="296"/>
      <c r="BD72" s="296"/>
      <c r="BE72" s="392"/>
      <c r="BF72" s="393"/>
      <c r="BG72" s="296"/>
      <c r="BH72" s="296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>
        <f>HOUR(AR72)</f>
        <v>0</v>
      </c>
      <c r="BZ72" s="296">
        <f>MINUTE(AR72)</f>
        <v>0</v>
      </c>
      <c r="CA72" s="296"/>
      <c r="CB72" s="296"/>
      <c r="CC72" s="296"/>
      <c r="CD72" s="296"/>
      <c r="CE72" s="296"/>
      <c r="CF72" s="296"/>
      <c r="CG72" s="296"/>
      <c r="CH72" s="296"/>
      <c r="CI72" s="296"/>
      <c r="CJ72" s="296"/>
      <c r="CK72" s="296"/>
      <c r="CL72" s="296"/>
      <c r="CM72" s="296"/>
      <c r="CN72" s="296"/>
      <c r="CO72" s="296"/>
      <c r="CP72" s="296"/>
      <c r="CQ72" s="296"/>
      <c r="CR72" s="296"/>
      <c r="CS72" s="296"/>
      <c r="CT72" s="296"/>
      <c r="CU72" s="296"/>
      <c r="CV72" s="296">
        <v>33</v>
      </c>
      <c r="CW72" s="375" t="str">
        <f>IF(DATA1!$Q$41="A",DATA1!$A$41,"")</f>
        <v/>
      </c>
      <c r="CX72" s="376" t="str">
        <f>IF(DATA1!$Q$41="B",DATA1!$A$41,"")</f>
        <v/>
      </c>
      <c r="CY72" s="377" t="str">
        <f>IF(DATA1!$Q$41="C",DATA1!$A$41,"")</f>
        <v/>
      </c>
      <c r="CZ72" s="375" t="str">
        <f>IF(DATA2!$Q$41="A",DATA2!$A$41,"")</f>
        <v/>
      </c>
      <c r="DA72" s="376" t="str">
        <f>IF(DATA2!$Q$41="B",DATA2!$A$41,"")</f>
        <v/>
      </c>
      <c r="DB72" s="377" t="str">
        <f>IF(DATA2!$Q$41="C",DATA2!$A$41,"")</f>
        <v/>
      </c>
      <c r="DC72" s="375" t="str">
        <f>IF(DATA3!$Q$41="A",DATA3!$A$41,"")</f>
        <v/>
      </c>
      <c r="DD72" s="376" t="str">
        <f>IF(DATA3!$Q$41="B",DATA3!$A$41,"")</f>
        <v/>
      </c>
      <c r="DE72" s="377" t="str">
        <f>IF(DATA3!$Q$41="C",DATA3!$A$41,"")</f>
        <v/>
      </c>
      <c r="DF72" s="375" t="str">
        <f>IF(DATA4!$Q$41="A",DATA4!$A$41,"")</f>
        <v/>
      </c>
      <c r="DG72" s="376" t="str">
        <f>IF(DATA4!$Q$41="B",DATA4!$A$41,"")</f>
        <v/>
      </c>
      <c r="DH72" s="377" t="str">
        <f>IF(DATA4!$Q$41="C",DATA4!$A$41,"")</f>
        <v/>
      </c>
      <c r="DI72" s="375" t="str">
        <f>IF(DATA5!$Q$41="A",DATA5!$A$41,"")</f>
        <v/>
      </c>
      <c r="DJ72" s="376" t="str">
        <f>IF(DATA5!$Q$41="B",DATA5!$A$41,"")</f>
        <v/>
      </c>
      <c r="DK72" s="377" t="str">
        <f>IF(DATA5!$Q$41="C",DATA5!$A$41,"")</f>
        <v/>
      </c>
      <c r="DL72" s="375" t="str">
        <f>IF(DATA6!$Q$41="A",DATA6!$A$41,"")</f>
        <v/>
      </c>
      <c r="DM72" s="376" t="str">
        <f>IF(DATA6!$Q$41="B",DATA6!$A$41,"")</f>
        <v/>
      </c>
      <c r="DN72" s="377" t="str">
        <f>IF(DATA6!$Q$41="C",DATA6!$A$41,"")</f>
        <v/>
      </c>
      <c r="DO72" s="375" t="str">
        <f>IF(DATA7!$Q$41="A",DATA7!$A$41,"")</f>
        <v/>
      </c>
      <c r="DP72" s="376" t="str">
        <f>IF(DATA7!$Q$41="B",DATA7!$A$41,"")</f>
        <v/>
      </c>
      <c r="DQ72" s="377" t="str">
        <f>IF(DATA7!$Q$41="C",DATA7!$A$41,"")</f>
        <v/>
      </c>
      <c r="DR72" s="375" t="str">
        <f>IF(DATA8!$Q$41="A",DATA8!$A$41,"")</f>
        <v/>
      </c>
      <c r="DS72" s="376" t="str">
        <f>IF(DATA8!$Q$41="B",DATA8!$A$41,"")</f>
        <v/>
      </c>
      <c r="DT72" s="377" t="str">
        <f>IF(DATA8!$Q$41="C",DATA8!$A$41,"")</f>
        <v/>
      </c>
      <c r="DU72" s="375" t="str">
        <f>IF(DATA9!$Q$41="A",DATA9!$A$41,"")</f>
        <v/>
      </c>
      <c r="DV72" s="376" t="str">
        <f>IF(DATA9!$Q$41="B",DATA9!$A$41,"")</f>
        <v/>
      </c>
      <c r="DW72" s="377" t="str">
        <f>IF(DATA9!$Q$41="C",DATA9!$A$41,"")</f>
        <v/>
      </c>
      <c r="DX72" s="375" t="str">
        <f>IF(DATA10!$Q$41="A",DATA10!$A$41,"")</f>
        <v/>
      </c>
      <c r="DY72" s="376" t="str">
        <f>IF(DATA10!$Q$41="B",DATA10!$A$41,"")</f>
        <v/>
      </c>
      <c r="DZ72" s="377" t="str">
        <f>IF(DATA10!$Q$41="C",DATA10!$A$41,"")</f>
        <v/>
      </c>
      <c r="EA72" s="375" t="str">
        <f>IF(DATA11!$Q$41="A",DATA11!$A$41,"")</f>
        <v/>
      </c>
      <c r="EB72" s="376" t="str">
        <f>IF(DATA11!$Q$41="B",DATA11!$A$41,"")</f>
        <v/>
      </c>
      <c r="EC72" s="377" t="str">
        <f>IF(DATA11!$Q$41="C",DATA11!$A$41,"")</f>
        <v/>
      </c>
      <c r="ED72" s="375" t="str">
        <f>IF(DATA12!$Q$41="A",DATA12!$A$41,"")</f>
        <v/>
      </c>
      <c r="EE72" s="376" t="str">
        <f>IF(DATA12!$Q$41="B",DATA12!$A$41,"")</f>
        <v/>
      </c>
      <c r="EF72" s="377" t="str">
        <f>IF(DATA12!$Q$41="C",DATA12!$A$41,"")</f>
        <v/>
      </c>
      <c r="EG72" s="375" t="str">
        <f>IF(DATA13!$Q$41="A",DATA13!$A$41,"")</f>
        <v/>
      </c>
      <c r="EH72" s="376" t="str">
        <f>IF(DATA13!$Q$41="B",DATA13!$A$41,"")</f>
        <v/>
      </c>
      <c r="EI72" s="377" t="str">
        <f>IF(DATA13!$Q$41="C",DATA13!$A$41,"")</f>
        <v/>
      </c>
      <c r="EJ72" s="375" t="str">
        <f>IF(DATA14!$Q$41="A",DATA14!$A$41,"")</f>
        <v/>
      </c>
      <c r="EK72" s="376" t="str">
        <f>IF(DATA14!$Q$41="B",DATA14!$A$41,"")</f>
        <v/>
      </c>
      <c r="EL72" s="377" t="str">
        <f>IF(DATA14!$Q$41="C",DATA14!$A$41,"")</f>
        <v/>
      </c>
      <c r="EM72" s="375" t="str">
        <f>IF(DATA15!$Q$41="A",DATA15!$A$41,"")</f>
        <v/>
      </c>
      <c r="EN72" s="376" t="str">
        <f>IF(DATA15!$Q$41="B",DATA15!$A$41,"")</f>
        <v/>
      </c>
      <c r="EO72" s="377" t="str">
        <f>IF(DATA15!$Q$41="C",DATA15!$A$41,"")</f>
        <v/>
      </c>
    </row>
    <row r="73" spans="1:145" x14ac:dyDescent="0.2">
      <c r="B73" s="296"/>
      <c r="C73" s="297"/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AA73" s="296"/>
      <c r="AB73" s="296"/>
      <c r="AC73" s="394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  <c r="AQ73" s="296"/>
      <c r="AR73" s="296"/>
      <c r="AS73" s="296"/>
      <c r="AT73" s="296"/>
      <c r="AU73" s="296"/>
      <c r="AV73" s="296"/>
      <c r="AW73" s="296"/>
      <c r="AX73" s="296"/>
      <c r="AY73" s="296"/>
      <c r="AZ73" s="296"/>
      <c r="BA73" s="296"/>
      <c r="BB73" s="296"/>
      <c r="BC73" s="296"/>
      <c r="BD73" s="296"/>
      <c r="BE73" s="395"/>
      <c r="BF73" s="396"/>
      <c r="BG73" s="551" t="b">
        <f>IF(SUM(E68:P72)&gt;0,TRUE,FALSE)</f>
        <v>0</v>
      </c>
      <c r="BH73" s="551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V73" s="296">
        <v>34</v>
      </c>
      <c r="CW73" s="375" t="str">
        <f>IF(DATA1!$Q$42="A",DATA1!$A$42,"")</f>
        <v/>
      </c>
      <c r="CX73" s="376" t="str">
        <f>IF(DATA1!$Q$42="B",DATA1!$A$42,"")</f>
        <v/>
      </c>
      <c r="CY73" s="377" t="str">
        <f>IF(DATA1!$Q$42="C",DATA1!$A$42,"")</f>
        <v/>
      </c>
      <c r="CZ73" s="375" t="str">
        <f>IF(DATA2!$Q$42="A",DATA2!$A$42,"")</f>
        <v/>
      </c>
      <c r="DA73" s="376" t="str">
        <f>IF(DATA2!$Q$42="B",DATA2!$A$42,"")</f>
        <v/>
      </c>
      <c r="DB73" s="377" t="str">
        <f>IF(DATA2!$Q$42="C",DATA2!$A$42,"")</f>
        <v/>
      </c>
      <c r="DC73" s="375" t="str">
        <f>IF(DATA3!$Q$42="A",DATA3!$A$42,"")</f>
        <v/>
      </c>
      <c r="DD73" s="376" t="str">
        <f>IF(DATA3!$Q$42="B",DATA3!$A$42,"")</f>
        <v/>
      </c>
      <c r="DE73" s="377" t="str">
        <f>IF(DATA3!$Q$42="C",DATA3!$A$42,"")</f>
        <v/>
      </c>
      <c r="DF73" s="375" t="str">
        <f>IF(DATA4!$Q$42="A",DATA4!$A$42,"")</f>
        <v/>
      </c>
      <c r="DG73" s="376" t="str">
        <f>IF(DATA4!$Q$42="B",DATA4!$A$42,"")</f>
        <v/>
      </c>
      <c r="DH73" s="377" t="str">
        <f>IF(DATA4!$Q$42="C",DATA4!$A$42,"")</f>
        <v/>
      </c>
      <c r="DI73" s="375" t="str">
        <f>IF(DATA5!$Q$42="A",DATA5!$A$42,"")</f>
        <v/>
      </c>
      <c r="DJ73" s="376" t="str">
        <f>IF(DATA5!$Q$42="B",DATA5!$A$42,"")</f>
        <v/>
      </c>
      <c r="DK73" s="377" t="str">
        <f>IF(DATA5!$Q$42="C",DATA5!$A$42,"")</f>
        <v/>
      </c>
      <c r="DL73" s="375" t="str">
        <f>IF(DATA6!$Q$42="A",DATA6!$A$42,"")</f>
        <v/>
      </c>
      <c r="DM73" s="376" t="str">
        <f>IF(DATA6!$Q$42="B",DATA6!$A$42,"")</f>
        <v/>
      </c>
      <c r="DN73" s="377" t="str">
        <f>IF(DATA6!$Q$42="C",DATA6!$A$42,"")</f>
        <v/>
      </c>
      <c r="DO73" s="375" t="str">
        <f>IF(DATA7!$Q$42="A",DATA7!$A$42,"")</f>
        <v/>
      </c>
      <c r="DP73" s="376" t="str">
        <f>IF(DATA7!$Q$42="B",DATA7!$A$42,"")</f>
        <v/>
      </c>
      <c r="DQ73" s="377" t="str">
        <f>IF(DATA7!$Q$42="C",DATA7!$A$42,"")</f>
        <v/>
      </c>
      <c r="DR73" s="375" t="str">
        <f>IF(DATA8!$Q$42="A",DATA8!$A$42,"")</f>
        <v/>
      </c>
      <c r="DS73" s="376" t="str">
        <f>IF(DATA8!$Q$42="B",DATA8!$A$42,"")</f>
        <v/>
      </c>
      <c r="DT73" s="377" t="str">
        <f>IF(DATA8!$Q$42="C",DATA8!$A$42,"")</f>
        <v/>
      </c>
      <c r="DU73" s="375" t="str">
        <f>IF(DATA9!$Q$42="A",DATA9!$A$42,"")</f>
        <v/>
      </c>
      <c r="DV73" s="376" t="str">
        <f>IF(DATA9!$Q$42="B",DATA9!$A$42,"")</f>
        <v/>
      </c>
      <c r="DW73" s="377" t="str">
        <f>IF(DATA9!$Q$42="C",DATA9!$A$42,"")</f>
        <v/>
      </c>
      <c r="DX73" s="375" t="str">
        <f>IF(DATA10!$Q$42="A",DATA10!$A$42,"")</f>
        <v/>
      </c>
      <c r="DY73" s="376" t="str">
        <f>IF(DATA10!$Q$42="B",DATA10!$A$42,"")</f>
        <v/>
      </c>
      <c r="DZ73" s="377" t="str">
        <f>IF(DATA10!$Q$42="C",DATA10!$A$42,"")</f>
        <v/>
      </c>
      <c r="EA73" s="375" t="str">
        <f>IF(DATA11!$Q$42="A",DATA11!$A$42,"")</f>
        <v/>
      </c>
      <c r="EB73" s="376" t="str">
        <f>IF(DATA11!$Q$42="B",DATA11!$A$42,"")</f>
        <v/>
      </c>
      <c r="EC73" s="377" t="str">
        <f>IF(DATA11!$Q$42="C",DATA11!$A$42,"")</f>
        <v/>
      </c>
      <c r="ED73" s="375" t="str">
        <f>IF(DATA12!$Q$42="A",DATA12!$A$42,"")</f>
        <v/>
      </c>
      <c r="EE73" s="376" t="str">
        <f>IF(DATA12!$Q$42="B",DATA12!$A$42,"")</f>
        <v/>
      </c>
      <c r="EF73" s="377" t="str">
        <f>IF(DATA12!$Q$42="C",DATA12!$A$42,"")</f>
        <v/>
      </c>
      <c r="EG73" s="375" t="str">
        <f>IF(DATA13!$Q$42="A",DATA13!$A$42,"")</f>
        <v/>
      </c>
      <c r="EH73" s="376" t="str">
        <f>IF(DATA13!$Q$42="B",DATA13!$A$42,"")</f>
        <v/>
      </c>
      <c r="EI73" s="377" t="str">
        <f>IF(DATA13!$Q$42="C",DATA13!$A$42,"")</f>
        <v/>
      </c>
      <c r="EJ73" s="375" t="str">
        <f>IF(DATA14!$Q$42="A",DATA14!$A$42,"")</f>
        <v/>
      </c>
      <c r="EK73" s="376" t="str">
        <f>IF(DATA14!$Q$42="B",DATA14!$A$42,"")</f>
        <v/>
      </c>
      <c r="EL73" s="377" t="str">
        <f>IF(DATA14!$Q$42="C",DATA14!$A$42,"")</f>
        <v/>
      </c>
      <c r="EM73" s="375" t="str">
        <f>IF(DATA15!$Q$42="A",DATA15!$A$42,"")</f>
        <v/>
      </c>
      <c r="EN73" s="376" t="str">
        <f>IF(DATA15!$Q$42="B",DATA15!$A$42,"")</f>
        <v/>
      </c>
      <c r="EO73" s="377" t="str">
        <f>IF(DATA15!$Q$42="C",DATA15!$A$42,"")</f>
        <v/>
      </c>
    </row>
    <row r="74" spans="1:145" ht="15" x14ac:dyDescent="0.25">
      <c r="AA74" s="397" t="str">
        <f>$AC$372</f>
        <v/>
      </c>
      <c r="AB74" s="397" t="str">
        <f>$AC$373</f>
        <v/>
      </c>
      <c r="AC74" s="397" t="str">
        <f>$AC$374</f>
        <v/>
      </c>
      <c r="AD74" s="397" t="str">
        <f>$AC$375</f>
        <v/>
      </c>
      <c r="AE74" s="397" t="str">
        <f>$AC$376</f>
        <v/>
      </c>
      <c r="AF74" s="397" t="str">
        <f>$AC$377</f>
        <v/>
      </c>
      <c r="AG74" s="397" t="str">
        <f>$AC$378</f>
        <v/>
      </c>
      <c r="AH74" s="397" t="str">
        <f>$AC$379</f>
        <v/>
      </c>
      <c r="AI74" s="397" t="str">
        <f>$AC$380</f>
        <v/>
      </c>
      <c r="AJ74" s="397" t="str">
        <f>$AC$381</f>
        <v/>
      </c>
      <c r="AK74" s="397" t="str">
        <f>$AC$382</f>
        <v/>
      </c>
      <c r="AL74" s="397" t="str">
        <f>$AC$383</f>
        <v/>
      </c>
      <c r="AM74" s="397" t="str">
        <f>$AC$384</f>
        <v/>
      </c>
      <c r="AN74" s="397" t="str">
        <f>$AC$385</f>
        <v/>
      </c>
      <c r="AO74" s="397" t="str">
        <f>$AC$386</f>
        <v/>
      </c>
      <c r="AP74" s="397" t="str">
        <f>$AC$387</f>
        <v/>
      </c>
      <c r="AQ74" s="397" t="str">
        <f>$AC$388</f>
        <v/>
      </c>
      <c r="AR74" s="397" t="str">
        <f>$AC$389</f>
        <v/>
      </c>
      <c r="AS74" s="397" t="str">
        <f>$AC$390</f>
        <v/>
      </c>
      <c r="AT74" s="397" t="str">
        <f>$AC$391</f>
        <v/>
      </c>
      <c r="AU74" s="397" t="str">
        <f>$AC$392</f>
        <v/>
      </c>
      <c r="AV74" s="397" t="str">
        <f>$AC$393</f>
        <v/>
      </c>
      <c r="AW74" s="397" t="str">
        <f>$AC$394</f>
        <v/>
      </c>
      <c r="AX74" s="397" t="str">
        <f>$AC$395</f>
        <v/>
      </c>
      <c r="AY74" s="397" t="str">
        <f>$AC$396</f>
        <v/>
      </c>
      <c r="AZ74" s="397" t="str">
        <f>$AC$397</f>
        <v/>
      </c>
      <c r="BA74" s="397" t="str">
        <f>$AC$398</f>
        <v/>
      </c>
      <c r="BB74" s="397" t="str">
        <f>$AC$399</f>
        <v/>
      </c>
      <c r="BC74" s="397" t="str">
        <f>$AC$400</f>
        <v/>
      </c>
      <c r="BD74" s="397" t="str">
        <f>$AC$401</f>
        <v/>
      </c>
      <c r="BE74" s="397" t="str">
        <f>$AC$402</f>
        <v/>
      </c>
      <c r="BF74" s="397" t="str">
        <f>$AC$403</f>
        <v/>
      </c>
      <c r="BG74" s="397" t="str">
        <f>$AC$404</f>
        <v/>
      </c>
      <c r="BH74" s="397" t="str">
        <f>$AC$405</f>
        <v/>
      </c>
      <c r="BI74" s="397" t="str">
        <f>$AC$406</f>
        <v/>
      </c>
      <c r="BJ74" s="397" t="str">
        <f>$AC$407</f>
        <v/>
      </c>
      <c r="BK74" s="397" t="str">
        <f>$AC$408</f>
        <v/>
      </c>
      <c r="BL74" s="397" t="str">
        <f>$AC$409</f>
        <v/>
      </c>
      <c r="BM74" s="397" t="str">
        <f>$AC$410</f>
        <v/>
      </c>
      <c r="BN74" s="397" t="str">
        <f>$AC$411</f>
        <v/>
      </c>
      <c r="BO74" s="397" t="str">
        <f>$AC$412</f>
        <v/>
      </c>
      <c r="BP74" s="397" t="str">
        <f>$AC$413</f>
        <v/>
      </c>
      <c r="BQ74" s="397" t="str">
        <f>$AC$414</f>
        <v/>
      </c>
      <c r="BR74" s="397" t="str">
        <f>$AC$415</f>
        <v/>
      </c>
      <c r="BS74" s="397" t="str">
        <f>$AC$416</f>
        <v/>
      </c>
      <c r="BT74" s="397" t="str">
        <f>$AC$417</f>
        <v/>
      </c>
      <c r="BU74" s="397" t="str">
        <f>$AC$418</f>
        <v/>
      </c>
      <c r="BV74" s="397" t="str">
        <f>$AC$419</f>
        <v/>
      </c>
      <c r="BW74" s="397" t="str">
        <f>$AC$420</f>
        <v/>
      </c>
      <c r="BX74" s="398" t="str">
        <f>$AC$421</f>
        <v/>
      </c>
      <c r="BY74" s="552">
        <f>SUM(AA74:BU74)</f>
        <v>0</v>
      </c>
      <c r="BZ74" s="552"/>
      <c r="CA74" s="552"/>
      <c r="CB74" s="282" t="s">
        <v>129</v>
      </c>
      <c r="CV74" s="296">
        <v>35</v>
      </c>
      <c r="CW74" s="375" t="str">
        <f>IF(DATA1!$Q$43="A",DATA1!$A$43,"")</f>
        <v/>
      </c>
      <c r="CX74" s="376" t="str">
        <f>IF(DATA1!$Q$43="B",DATA1!$A$43,"")</f>
        <v/>
      </c>
      <c r="CY74" s="377" t="str">
        <f>IF(DATA1!$Q$43="C",DATA1!$A$43,"")</f>
        <v/>
      </c>
      <c r="CZ74" s="375" t="str">
        <f>IF(DATA2!$Q$43="A",DATA2!$A$43,"")</f>
        <v/>
      </c>
      <c r="DA74" s="376" t="str">
        <f>IF(DATA2!$Q$43="B",DATA2!$A$43,"")</f>
        <v/>
      </c>
      <c r="DB74" s="377" t="str">
        <f>IF(DATA2!$Q$43="C",DATA2!$A$43,"")</f>
        <v/>
      </c>
      <c r="DC74" s="375" t="str">
        <f>IF(DATA3!$Q$43="A",DATA3!$A$43,"")</f>
        <v/>
      </c>
      <c r="DD74" s="376" t="str">
        <f>IF(DATA3!$Q$43="B",DATA3!$A$43,"")</f>
        <v/>
      </c>
      <c r="DE74" s="377" t="str">
        <f>IF(DATA3!$Q$43="C",DATA3!$A$43,"")</f>
        <v/>
      </c>
      <c r="DF74" s="375" t="str">
        <f>IF(DATA4!$Q$43="A",DATA4!$A$43,"")</f>
        <v/>
      </c>
      <c r="DG74" s="376" t="str">
        <f>IF(DATA4!$Q$43="B",DATA4!$A$43,"")</f>
        <v/>
      </c>
      <c r="DH74" s="377" t="str">
        <f>IF(DATA4!$Q$43="C",DATA4!$A$43,"")</f>
        <v/>
      </c>
      <c r="DI74" s="375" t="str">
        <f>IF(DATA5!$Q$43="A",DATA5!$A$43,"")</f>
        <v/>
      </c>
      <c r="DJ74" s="376" t="str">
        <f>IF(DATA5!$Q$43="B",DATA5!$A$43,"")</f>
        <v/>
      </c>
      <c r="DK74" s="377" t="str">
        <f>IF(DATA5!$Q$43="C",DATA5!$A$43,"")</f>
        <v/>
      </c>
      <c r="DL74" s="375" t="str">
        <f>IF(DATA6!$Q$43="A",DATA6!$A$43,"")</f>
        <v/>
      </c>
      <c r="DM74" s="376" t="str">
        <f>IF(DATA6!$Q$43="B",DATA6!$A$43,"")</f>
        <v/>
      </c>
      <c r="DN74" s="377" t="str">
        <f>IF(DATA6!$Q$43="C",DATA6!$A$43,"")</f>
        <v/>
      </c>
      <c r="DO74" s="375" t="str">
        <f>IF(DATA7!$Q$43="A",DATA7!$A$43,"")</f>
        <v/>
      </c>
      <c r="DP74" s="376" t="str">
        <f>IF(DATA7!$Q$43="B",DATA7!$A$43,"")</f>
        <v/>
      </c>
      <c r="DQ74" s="377" t="str">
        <f>IF(DATA7!$Q$43="C",DATA7!$A$43,"")</f>
        <v/>
      </c>
      <c r="DR74" s="375" t="str">
        <f>IF(DATA8!$Q$43="A",DATA8!$A$43,"")</f>
        <v/>
      </c>
      <c r="DS74" s="376" t="str">
        <f>IF(DATA8!$Q$43="B",DATA8!$A$43,"")</f>
        <v/>
      </c>
      <c r="DT74" s="377" t="str">
        <f>IF(DATA8!$Q$43="C",DATA8!$A$43,"")</f>
        <v/>
      </c>
      <c r="DU74" s="375" t="str">
        <f>IF(DATA9!$Q$43="A",DATA9!$A$43,"")</f>
        <v/>
      </c>
      <c r="DV74" s="376" t="str">
        <f>IF(DATA9!$Q$43="B",DATA9!$A$43,"")</f>
        <v/>
      </c>
      <c r="DW74" s="377" t="str">
        <f>IF(DATA9!$Q$43="C",DATA9!$A$43,"")</f>
        <v/>
      </c>
      <c r="DX74" s="375" t="str">
        <f>IF(DATA10!$Q$43="A",DATA10!$A$43,"")</f>
        <v/>
      </c>
      <c r="DY74" s="376" t="str">
        <f>IF(DATA10!$Q$43="B",DATA10!$A$43,"")</f>
        <v/>
      </c>
      <c r="DZ74" s="377" t="str">
        <f>IF(DATA10!$Q$43="C",DATA10!$A$43,"")</f>
        <v/>
      </c>
      <c r="EA74" s="375" t="str">
        <f>IF(DATA11!$Q$43="A",DATA11!$A$43,"")</f>
        <v/>
      </c>
      <c r="EB74" s="376" t="str">
        <f>IF(DATA11!$Q$43="B",DATA11!$A$43,"")</f>
        <v/>
      </c>
      <c r="EC74" s="377" t="str">
        <f>IF(DATA11!$Q$43="C",DATA11!$A$43,"")</f>
        <v/>
      </c>
      <c r="ED74" s="375" t="str">
        <f>IF(DATA12!$Q$43="A",DATA12!$A$43,"")</f>
        <v/>
      </c>
      <c r="EE74" s="376" t="str">
        <f>IF(DATA12!$Q$43="B",DATA12!$A$43,"")</f>
        <v/>
      </c>
      <c r="EF74" s="377" t="str">
        <f>IF(DATA12!$Q$43="C",DATA12!$A$43,"")</f>
        <v/>
      </c>
      <c r="EG74" s="375" t="str">
        <f>IF(DATA13!$Q$43="A",DATA13!$A$43,"")</f>
        <v/>
      </c>
      <c r="EH74" s="376" t="str">
        <f>IF(DATA13!$Q$43="B",DATA13!$A$43,"")</f>
        <v/>
      </c>
      <c r="EI74" s="377" t="str">
        <f>IF(DATA13!$Q$43="C",DATA13!$A$43,"")</f>
        <v/>
      </c>
      <c r="EJ74" s="375" t="str">
        <f>IF(DATA14!$Q$43="A",DATA14!$A$43,"")</f>
        <v/>
      </c>
      <c r="EK74" s="376" t="str">
        <f>IF(DATA14!$Q$43="B",DATA14!$A$43,"")</f>
        <v/>
      </c>
      <c r="EL74" s="377" t="str">
        <f>IF(DATA14!$Q$43="C",DATA14!$A$43,"")</f>
        <v/>
      </c>
      <c r="EM74" s="375" t="str">
        <f>IF(DATA15!$Q$43="A",DATA15!$A$43,"")</f>
        <v/>
      </c>
      <c r="EN74" s="376" t="str">
        <f>IF(DATA15!$Q$43="B",DATA15!$A$43,"")</f>
        <v/>
      </c>
      <c r="EO74" s="377" t="str">
        <f>IF(DATA15!$Q$43="C",DATA15!$A$43,"")</f>
        <v/>
      </c>
    </row>
    <row r="75" spans="1:145" x14ac:dyDescent="0.2">
      <c r="B75" s="331">
        <f>IF(A76=$A$37,1,2)</f>
        <v>2</v>
      </c>
      <c r="C75" s="332" t="s">
        <v>95</v>
      </c>
      <c r="E75" s="330"/>
      <c r="F75" s="333"/>
      <c r="G75" s="333"/>
      <c r="H75" s="333"/>
      <c r="I75" s="333"/>
      <c r="J75" s="333"/>
      <c r="K75" s="333"/>
      <c r="L75" s="333"/>
      <c r="M75" s="333"/>
      <c r="N75" s="333"/>
      <c r="O75" s="333"/>
      <c r="P75" s="333"/>
      <c r="Q75" s="333"/>
      <c r="R75" s="333"/>
      <c r="S75" s="333"/>
      <c r="U75" s="333"/>
      <c r="V75" s="333"/>
      <c r="AA75" s="331">
        <f>IF($Y$37=Y76,1,2)</f>
        <v>1</v>
      </c>
      <c r="AB75" s="332" t="s">
        <v>95</v>
      </c>
      <c r="AC75" s="283"/>
      <c r="AD75" s="332"/>
      <c r="CV75" s="296">
        <v>36</v>
      </c>
      <c r="CW75" s="375" t="str">
        <f>IF(DATA1!$Q$44="A",DATA1!$A$44,"")</f>
        <v/>
      </c>
      <c r="CX75" s="376" t="str">
        <f>IF(DATA1!$Q$44="B",DATA1!$A$44,"")</f>
        <v/>
      </c>
      <c r="CY75" s="377" t="str">
        <f>IF(DATA1!$Q$44="C",DATA1!$A$44,"")</f>
        <v/>
      </c>
      <c r="CZ75" s="375" t="str">
        <f>IF(DATA2!$Q$44="A",DATA2!$A$44,"")</f>
        <v/>
      </c>
      <c r="DA75" s="376" t="str">
        <f>IF(DATA2!$Q$44="B",DATA2!$A$44,"")</f>
        <v/>
      </c>
      <c r="DB75" s="377" t="str">
        <f>IF(DATA2!$Q$44="C",DATA2!$A$44,"")</f>
        <v/>
      </c>
      <c r="DC75" s="375" t="str">
        <f>IF(DATA3!$Q$44="A",DATA3!$A$44,"")</f>
        <v/>
      </c>
      <c r="DD75" s="376" t="str">
        <f>IF(DATA3!$Q$44="B",DATA3!$A$44,"")</f>
        <v/>
      </c>
      <c r="DE75" s="377" t="str">
        <f>IF(DATA3!$Q$44="C",DATA3!$A$44,"")</f>
        <v/>
      </c>
      <c r="DF75" s="375" t="str">
        <f>IF(DATA4!$Q$44="A",DATA4!$A$44,"")</f>
        <v/>
      </c>
      <c r="DG75" s="376" t="str">
        <f>IF(DATA4!$Q$44="B",DATA4!$A$44,"")</f>
        <v/>
      </c>
      <c r="DH75" s="377" t="str">
        <f>IF(DATA4!$Q$44="C",DATA4!$A$44,"")</f>
        <v/>
      </c>
      <c r="DI75" s="375" t="str">
        <f>IF(DATA5!$Q$44="A",DATA5!$A$44,"")</f>
        <v/>
      </c>
      <c r="DJ75" s="376" t="str">
        <f>IF(DATA5!$Q$44="B",DATA5!$A$44,"")</f>
        <v/>
      </c>
      <c r="DK75" s="377" t="str">
        <f>IF(DATA5!$Q$44="C",DATA5!$A$44,"")</f>
        <v/>
      </c>
      <c r="DL75" s="375" t="str">
        <f>IF(DATA6!$Q$44="A",DATA6!$A$44,"")</f>
        <v/>
      </c>
      <c r="DM75" s="376" t="str">
        <f>IF(DATA6!$Q$44="B",DATA6!$A$44,"")</f>
        <v/>
      </c>
      <c r="DN75" s="377" t="str">
        <f>IF(DATA6!$Q$44="C",DATA6!$A$44,"")</f>
        <v/>
      </c>
      <c r="DO75" s="375" t="str">
        <f>IF(DATA7!$Q$44="A",DATA7!$A$44,"")</f>
        <v/>
      </c>
      <c r="DP75" s="376" t="str">
        <f>IF(DATA7!$Q$44="B",DATA7!$A$44,"")</f>
        <v/>
      </c>
      <c r="DQ75" s="377" t="str">
        <f>IF(DATA7!$Q$44="C",DATA7!$A$44,"")</f>
        <v/>
      </c>
      <c r="DR75" s="375" t="str">
        <f>IF(DATA8!$Q$44="A",DATA8!$A$44,"")</f>
        <v/>
      </c>
      <c r="DS75" s="376" t="str">
        <f>IF(DATA8!$Q$44="B",DATA8!$A$44,"")</f>
        <v/>
      </c>
      <c r="DT75" s="377" t="str">
        <f>IF(DATA8!$Q$44="C",DATA8!$A$44,"")</f>
        <v/>
      </c>
      <c r="DU75" s="375" t="str">
        <f>IF(DATA9!$Q$44="A",DATA9!$A$44,"")</f>
        <v/>
      </c>
      <c r="DV75" s="376" t="str">
        <f>IF(DATA9!$Q$44="B",DATA9!$A$44,"")</f>
        <v/>
      </c>
      <c r="DW75" s="377" t="str">
        <f>IF(DATA9!$Q$44="C",DATA9!$A$44,"")</f>
        <v/>
      </c>
      <c r="DX75" s="375" t="str">
        <f>IF(DATA10!$Q$44="A",DATA10!$A$44,"")</f>
        <v/>
      </c>
      <c r="DY75" s="376" t="str">
        <f>IF(DATA10!$Q$44="B",DATA10!$A$44,"")</f>
        <v/>
      </c>
      <c r="DZ75" s="377" t="str">
        <f>IF(DATA10!$Q$44="C",DATA10!$A$44,"")</f>
        <v/>
      </c>
      <c r="EA75" s="375" t="str">
        <f>IF(DATA11!$Q$44="A",DATA11!$A$44,"")</f>
        <v/>
      </c>
      <c r="EB75" s="376" t="str">
        <f>IF(DATA11!$Q$44="B",DATA11!$A$44,"")</f>
        <v/>
      </c>
      <c r="EC75" s="377" t="str">
        <f>IF(DATA11!$Q$44="C",DATA11!$A$44,"")</f>
        <v/>
      </c>
      <c r="ED75" s="375" t="str">
        <f>IF(DATA12!$Q$44="A",DATA12!$A$44,"")</f>
        <v/>
      </c>
      <c r="EE75" s="376" t="str">
        <f>IF(DATA12!$Q$44="B",DATA12!$A$44,"")</f>
        <v/>
      </c>
      <c r="EF75" s="377" t="str">
        <f>IF(DATA12!$Q$44="C",DATA12!$A$44,"")</f>
        <v/>
      </c>
      <c r="EG75" s="375" t="str">
        <f>IF(DATA13!$Q$44="A",DATA13!$A$44,"")</f>
        <v/>
      </c>
      <c r="EH75" s="376" t="str">
        <f>IF(DATA13!$Q$44="B",DATA13!$A$44,"")</f>
        <v/>
      </c>
      <c r="EI75" s="377" t="str">
        <f>IF(DATA13!$Q$44="C",DATA13!$A$44,"")</f>
        <v/>
      </c>
      <c r="EJ75" s="375" t="str">
        <f>IF(DATA14!$Q$44="A",DATA14!$A$44,"")</f>
        <v/>
      </c>
      <c r="EK75" s="376" t="str">
        <f>IF(DATA14!$Q$44="B",DATA14!$A$44,"")</f>
        <v/>
      </c>
      <c r="EL75" s="377" t="str">
        <f>IF(DATA14!$Q$44="C",DATA14!$A$44,"")</f>
        <v/>
      </c>
      <c r="EM75" s="375" t="str">
        <f>IF(DATA15!$Q$44="A",DATA15!$A$44,"")</f>
        <v/>
      </c>
      <c r="EN75" s="376" t="str">
        <f>IF(DATA15!$Q$44="B",DATA15!$A$44,"")</f>
        <v/>
      </c>
      <c r="EO75" s="377" t="str">
        <f>IF(DATA15!$Q$44="C",DATA15!$A$44,"")</f>
        <v/>
      </c>
    </row>
    <row r="76" spans="1:145" ht="16.5" customHeight="1" x14ac:dyDescent="0.25">
      <c r="A76" s="576">
        <f>IF(DATA5!$E$2="",DateTime!$R$12,(IF(HOUR(DATA5!$E$2)&lt;6,HOUR(DATA5!$E$2)+12&amp;":"&amp;MINUTE(DATA5!$E$2),DATA5!$E$2)))</f>
        <v>0</v>
      </c>
      <c r="B76" s="576"/>
      <c r="C76" s="577" t="s">
        <v>107</v>
      </c>
      <c r="D76" s="346">
        <f>DI38</f>
        <v>-1</v>
      </c>
      <c r="E76" s="347" t="s">
        <v>28</v>
      </c>
      <c r="F76" s="348" t="s">
        <v>29</v>
      </c>
      <c r="G76" s="349" t="s">
        <v>30</v>
      </c>
      <c r="H76" s="349" t="s">
        <v>31</v>
      </c>
      <c r="I76" s="349" t="s">
        <v>32</v>
      </c>
      <c r="J76" s="349" t="s">
        <v>33</v>
      </c>
      <c r="K76" s="349" t="s">
        <v>34</v>
      </c>
      <c r="L76" s="349" t="s">
        <v>35</v>
      </c>
      <c r="M76" s="349" t="s">
        <v>36</v>
      </c>
      <c r="N76" s="349" t="s">
        <v>37</v>
      </c>
      <c r="O76" s="349" t="s">
        <v>38</v>
      </c>
      <c r="P76" s="349" t="s">
        <v>39</v>
      </c>
      <c r="Q76" s="350" t="s">
        <v>43</v>
      </c>
      <c r="R76" s="351" t="s">
        <v>58</v>
      </c>
      <c r="S76" s="351" t="s">
        <v>60</v>
      </c>
      <c r="T76" s="349" t="s">
        <v>63</v>
      </c>
      <c r="U76" s="351" t="s">
        <v>65</v>
      </c>
      <c r="V76" s="351" t="s">
        <v>71</v>
      </c>
      <c r="W76" s="351" t="s">
        <v>76</v>
      </c>
      <c r="X76" s="352" t="s">
        <v>69</v>
      </c>
      <c r="Y76" s="578" t="str">
        <f>IF(DATA5!$E$3="",(IF(HOUR(DateTime!$W$12)&lt;6,HOUR(DateTime!$W$12)+12&amp;":"&amp;MINUTE(DateTime!$W$12),DateTime!$W$12)),(IF(HOUR(DATA5!$E$3)&lt;6,HOUR(DATA5!$E$3)+12&amp;":"&amp;MINUTE(DATA5!$E$3),DATA5!$E$3)))</f>
        <v>12:0</v>
      </c>
      <c r="Z76" s="578"/>
      <c r="AA76" s="353"/>
      <c r="AB76" s="579" t="b">
        <v>0</v>
      </c>
      <c r="AC76" s="579"/>
      <c r="AD76" s="354" t="s">
        <v>108</v>
      </c>
      <c r="AE76" s="353"/>
      <c r="AF76" s="355"/>
      <c r="AG76" s="355"/>
      <c r="AH76" s="355"/>
      <c r="AI76" s="356"/>
      <c r="AJ76" s="355"/>
      <c r="AK76" s="357"/>
      <c r="AL76" s="358"/>
      <c r="AM76" s="580" t="b">
        <f>IF(BC78=1,FALSE,IF(AND(B75+AA75+AB77+BC79=3),TRUE,FALSE))</f>
        <v>1</v>
      </c>
      <c r="AN76" s="580"/>
      <c r="AO76" s="559" t="s">
        <v>109</v>
      </c>
      <c r="AP76" s="559"/>
      <c r="AQ76" s="355"/>
      <c r="AR76" s="359">
        <f>BC79</f>
        <v>0</v>
      </c>
      <c r="AS76" s="360" t="s">
        <v>121</v>
      </c>
      <c r="AT76" s="355"/>
      <c r="AU76" s="355"/>
      <c r="AV76" s="560" t="b">
        <v>0</v>
      </c>
      <c r="AW76" s="560"/>
      <c r="AX76" s="359" t="s">
        <v>110</v>
      </c>
      <c r="AY76" s="355"/>
      <c r="AZ76" s="355"/>
      <c r="BA76" s="357"/>
      <c r="BB76" s="561" t="s">
        <v>135</v>
      </c>
      <c r="BC76" s="561"/>
      <c r="BD76" s="355"/>
      <c r="BE76" s="361"/>
      <c r="BF76" s="361"/>
      <c r="BG76" s="361"/>
      <c r="BH76" s="361"/>
      <c r="BI76" s="361"/>
      <c r="BJ76" s="361"/>
      <c r="BK76" s="361"/>
      <c r="BL76" s="355"/>
      <c r="BM76" s="355"/>
      <c r="BN76" s="355"/>
      <c r="BO76" s="355"/>
      <c r="BP76" s="355"/>
      <c r="BQ76" s="355"/>
      <c r="BR76" s="355"/>
      <c r="BS76" s="355"/>
      <c r="BT76" s="355"/>
      <c r="BU76" s="355"/>
      <c r="BV76" s="355"/>
      <c r="BW76" s="355"/>
      <c r="BX76" s="355"/>
      <c r="BY76" s="355"/>
      <c r="BZ76" s="355"/>
      <c r="CA76" s="355"/>
      <c r="CB76" s="355"/>
      <c r="CC76" s="355"/>
      <c r="CD76" s="355"/>
      <c r="CE76" s="355"/>
      <c r="CF76" s="355"/>
      <c r="CG76" s="355"/>
      <c r="CH76" s="355"/>
      <c r="CI76" s="355"/>
      <c r="CJ76" s="355"/>
      <c r="CK76" s="355"/>
      <c r="CL76" s="355"/>
      <c r="CM76" s="355"/>
      <c r="CN76" s="355"/>
      <c r="CO76" s="355"/>
      <c r="CP76" s="355"/>
      <c r="CQ76" s="562">
        <f>SUM(E79:X79)</f>
        <v>0</v>
      </c>
      <c r="CR76" s="562"/>
      <c r="CS76" s="355" t="e">
        <f>WEEKDAY(D76)</f>
        <v>#NUM!</v>
      </c>
      <c r="CT76" s="355" t="e">
        <f>IF(OR(AM77=1,AB77=1,AM79=1),CS76,"")</f>
        <v>#NUM!</v>
      </c>
      <c r="CU76" s="355" t="e">
        <f>IF(CT76=CS76,MAX($CU$40:CU75)+1,0)</f>
        <v>#NUM!</v>
      </c>
      <c r="CV76" s="296">
        <v>37</v>
      </c>
      <c r="CW76" s="375" t="str">
        <f>IF(DATA1!$Q$45="A",DATA1!$A$45,"")</f>
        <v/>
      </c>
      <c r="CX76" s="376" t="str">
        <f>IF(DATA1!$Q$45="B",DATA1!$A$45,"")</f>
        <v/>
      </c>
      <c r="CY76" s="377" t="str">
        <f>IF(DATA1!$Q$45="C",DATA1!$A$45,"")</f>
        <v/>
      </c>
      <c r="CZ76" s="375" t="str">
        <f>IF(DATA2!$Q$45="A",DATA2!$A$45,"")</f>
        <v/>
      </c>
      <c r="DA76" s="376" t="str">
        <f>IF(DATA2!$Q$45="B",DATA2!$A$45,"")</f>
        <v/>
      </c>
      <c r="DB76" s="377" t="str">
        <f>IF(DATA2!$Q$45="C",DATA2!$A$45,"")</f>
        <v/>
      </c>
      <c r="DC76" s="375" t="str">
        <f>IF(DATA3!$Q$45="A",DATA3!$A$45,"")</f>
        <v/>
      </c>
      <c r="DD76" s="376" t="str">
        <f>IF(DATA3!$Q$45="B",DATA3!$A$45,"")</f>
        <v/>
      </c>
      <c r="DE76" s="377" t="str">
        <f>IF(DATA3!$Q$45="C",DATA3!$A$45,"")</f>
        <v/>
      </c>
      <c r="DF76" s="375" t="str">
        <f>IF(DATA4!$Q$45="A",DATA4!$A$45,"")</f>
        <v/>
      </c>
      <c r="DG76" s="376" t="str">
        <f>IF(DATA4!$Q$45="B",DATA4!$A$45,"")</f>
        <v/>
      </c>
      <c r="DH76" s="377" t="str">
        <f>IF(DATA4!$Q$45="C",DATA4!$A$45,"")</f>
        <v/>
      </c>
      <c r="DI76" s="375" t="str">
        <f>IF(DATA5!$Q$45="A",DATA5!$A$45,"")</f>
        <v/>
      </c>
      <c r="DJ76" s="376" t="str">
        <f>IF(DATA5!$Q$45="B",DATA5!$A$45,"")</f>
        <v/>
      </c>
      <c r="DK76" s="377" t="str">
        <f>IF(DATA5!$Q$45="C",DATA5!$A$45,"")</f>
        <v/>
      </c>
      <c r="DL76" s="375" t="str">
        <f>IF(DATA6!$Q$45="A",DATA6!$A$45,"")</f>
        <v/>
      </c>
      <c r="DM76" s="376" t="str">
        <f>IF(DATA6!$Q$45="B",DATA6!$A$45,"")</f>
        <v/>
      </c>
      <c r="DN76" s="377" t="str">
        <f>IF(DATA6!$Q$45="C",DATA6!$A$45,"")</f>
        <v/>
      </c>
      <c r="DO76" s="375" t="str">
        <f>IF(DATA7!$Q$45="A",DATA7!$A$45,"")</f>
        <v/>
      </c>
      <c r="DP76" s="376" t="str">
        <f>IF(DATA7!$Q$45="B",DATA7!$A$45,"")</f>
        <v/>
      </c>
      <c r="DQ76" s="377" t="str">
        <f>IF(DATA7!$Q$45="C",DATA7!$A$45,"")</f>
        <v/>
      </c>
      <c r="DR76" s="375" t="str">
        <f>IF(DATA8!$Q$45="A",DATA8!$A$45,"")</f>
        <v/>
      </c>
      <c r="DS76" s="376" t="str">
        <f>IF(DATA8!$Q$45="B",DATA8!$A$45,"")</f>
        <v/>
      </c>
      <c r="DT76" s="377" t="str">
        <f>IF(DATA8!$Q$45="C",DATA8!$A$45,"")</f>
        <v/>
      </c>
      <c r="DU76" s="375" t="str">
        <f>IF(DATA9!$Q$45="A",DATA9!$A$45,"")</f>
        <v/>
      </c>
      <c r="DV76" s="376" t="str">
        <f>IF(DATA9!$Q$45="B",DATA9!$A$45,"")</f>
        <v/>
      </c>
      <c r="DW76" s="377" t="str">
        <f>IF(DATA9!$Q$45="C",DATA9!$A$45,"")</f>
        <v/>
      </c>
      <c r="DX76" s="375" t="str">
        <f>IF(DATA10!$Q$45="A",DATA10!$A$45,"")</f>
        <v/>
      </c>
      <c r="DY76" s="376" t="str">
        <f>IF(DATA10!$Q$45="B",DATA10!$A$45,"")</f>
        <v/>
      </c>
      <c r="DZ76" s="377" t="str">
        <f>IF(DATA10!$Q$45="C",DATA10!$A$45,"")</f>
        <v/>
      </c>
      <c r="EA76" s="375" t="str">
        <f>IF(DATA11!$Q$45="A",DATA11!$A$45,"")</f>
        <v/>
      </c>
      <c r="EB76" s="376" t="str">
        <f>IF(DATA11!$Q$45="B",DATA11!$A$45,"")</f>
        <v/>
      </c>
      <c r="EC76" s="377" t="str">
        <f>IF(DATA11!$Q$45="C",DATA11!$A$45,"")</f>
        <v/>
      </c>
      <c r="ED76" s="375" t="str">
        <f>IF(DATA12!$Q$45="A",DATA12!$A$45,"")</f>
        <v/>
      </c>
      <c r="EE76" s="376" t="str">
        <f>IF(DATA12!$Q$45="B",DATA12!$A$45,"")</f>
        <v/>
      </c>
      <c r="EF76" s="377" t="str">
        <f>IF(DATA12!$Q$45="C",DATA12!$A$45,"")</f>
        <v/>
      </c>
      <c r="EG76" s="375" t="str">
        <f>IF(DATA13!$Q$45="A",DATA13!$A$45,"")</f>
        <v/>
      </c>
      <c r="EH76" s="376" t="str">
        <f>IF(DATA13!$Q$45="B",DATA13!$A$45,"")</f>
        <v/>
      </c>
      <c r="EI76" s="377" t="str">
        <f>IF(DATA13!$Q$45="C",DATA13!$A$45,"")</f>
        <v/>
      </c>
      <c r="EJ76" s="375" t="str">
        <f>IF(DATA14!$Q$45="A",DATA14!$A$45,"")</f>
        <v/>
      </c>
      <c r="EK76" s="376" t="str">
        <f>IF(DATA14!$Q$45="B",DATA14!$A$45,"")</f>
        <v/>
      </c>
      <c r="EL76" s="377" t="str">
        <f>IF(DATA14!$Q$45="C",DATA14!$A$45,"")</f>
        <v/>
      </c>
      <c r="EM76" s="375" t="str">
        <f>IF(DATA15!$Q$45="A",DATA15!$A$45,"")</f>
        <v/>
      </c>
      <c r="EN76" s="376" t="str">
        <f>IF(DATA15!$Q$45="B",DATA15!$A$45,"")</f>
        <v/>
      </c>
      <c r="EO76" s="377" t="str">
        <f>IF(DATA15!$Q$45="C",DATA15!$A$45,"")</f>
        <v/>
      </c>
    </row>
    <row r="77" spans="1:145" ht="15.75" customHeight="1" x14ac:dyDescent="0.25">
      <c r="A77" s="563">
        <f>IF(DATA5!$E$2="",'9'!$A$38,DATA5!$E$2)</f>
        <v>0</v>
      </c>
      <c r="B77" s="563"/>
      <c r="C77" s="577"/>
      <c r="D77" s="365" t="s">
        <v>112</v>
      </c>
      <c r="E77" s="317">
        <f>COUNTIF(DATA5!$G$9:$G$58,$E$40)</f>
        <v>0</v>
      </c>
      <c r="F77" s="317">
        <f>COUNTIF(DATA5!$G$9:$G$58,$F$40)</f>
        <v>0</v>
      </c>
      <c r="G77" s="317">
        <f>COUNTIF(DATA5!$G$9:$G$58,$G$40)</f>
        <v>0</v>
      </c>
      <c r="H77" s="317">
        <f>COUNTIF(DATA5!$G$9:$G$58,$H$40)</f>
        <v>0</v>
      </c>
      <c r="I77" s="317">
        <f>COUNTIF(DATA5!$G$9:$G$58,$I$40)</f>
        <v>0</v>
      </c>
      <c r="J77" s="317">
        <f>COUNTIF(DATA5!$G$9:$G$58,$J$40)</f>
        <v>0</v>
      </c>
      <c r="K77" s="317">
        <f>COUNTIF(DATA5!$G$9:$G$58,$K$40)</f>
        <v>0</v>
      </c>
      <c r="L77" s="317">
        <f>COUNTIF(DATA5!$G$9:$G$58,$L$40)</f>
        <v>0</v>
      </c>
      <c r="M77" s="317">
        <f>COUNTIF(DATA5!$G$9:$G$58,$M$40)</f>
        <v>0</v>
      </c>
      <c r="N77" s="317">
        <f>COUNTIF(DATA5!$G$9:$G$58,$N$40)</f>
        <v>0</v>
      </c>
      <c r="O77" s="317">
        <f>COUNTIF(DATA5!$G$9:$G$58,$O$40)</f>
        <v>0</v>
      </c>
      <c r="P77" s="317">
        <f>COUNTIF(DATA5!$G$9:$G$58,$P$40)</f>
        <v>0</v>
      </c>
      <c r="Q77" s="317">
        <f>COUNTIF(DATA5!$G$9:$G$58,$Q$40)</f>
        <v>0</v>
      </c>
      <c r="R77" s="317">
        <f>COUNTIF(DATA5!$G$9:$G$58,$R$40)</f>
        <v>0</v>
      </c>
      <c r="S77" s="317">
        <f>COUNTIF(DATA5!$G$9:$G$58,$S$40)</f>
        <v>0</v>
      </c>
      <c r="T77" s="317">
        <f>COUNTIF(DATA5!$G$9:$G$58,$T$40)</f>
        <v>0</v>
      </c>
      <c r="U77" s="317">
        <f>COUNTIF(DATA5!$G$9:$G$58,$U$40)</f>
        <v>0</v>
      </c>
      <c r="V77" s="317">
        <f>COUNTIF(DATA5!$G$9:$G$58,$V$40)</f>
        <v>0</v>
      </c>
      <c r="W77" s="317">
        <f>COUNTIF(DATA5!$G$9:$G$58,$W$40)</f>
        <v>0</v>
      </c>
      <c r="X77" s="366">
        <f>COUNTIF(DATA5!$G$9:$G$58,$X$40)</f>
        <v>0</v>
      </c>
      <c r="Y77" s="563">
        <f>IF(DATA5!$E$3="",'9'!Y74,DATA5!$E$3)</f>
        <v>0</v>
      </c>
      <c r="Z77" s="563"/>
      <c r="AA77" s="296"/>
      <c r="AB77" s="367">
        <f>IF(AB76=TRUE,1,0)</f>
        <v>0</v>
      </c>
      <c r="AC77" s="368"/>
      <c r="AD77" s="369" t="s">
        <v>113</v>
      </c>
      <c r="AE77" s="370"/>
      <c r="AF77" s="370"/>
      <c r="AG77" s="370"/>
      <c r="AH77" s="370"/>
      <c r="AI77" s="371"/>
      <c r="AJ77" s="296"/>
      <c r="AK77" s="372"/>
      <c r="AL77" s="319"/>
      <c r="AM77" s="296">
        <f>IF(AM76=TRUE,1,0)</f>
        <v>1</v>
      </c>
      <c r="AN77" s="296"/>
      <c r="AO77" s="559"/>
      <c r="AP77" s="559"/>
      <c r="AQ77" s="296"/>
      <c r="AS77" s="373" t="s">
        <v>131</v>
      </c>
      <c r="AT77" s="296"/>
      <c r="AU77" s="296"/>
      <c r="AV77" s="296">
        <f>IF(AV76=TRUE,1,0)</f>
        <v>0</v>
      </c>
      <c r="AW77" s="296"/>
      <c r="AX77" s="308"/>
      <c r="AY77" s="296"/>
      <c r="AZ77" s="296"/>
      <c r="BA77" s="372"/>
      <c r="BB77" s="564" t="s">
        <v>114</v>
      </c>
      <c r="BC77" s="564"/>
      <c r="BD77" s="296"/>
      <c r="BE77" s="374"/>
      <c r="BF77" s="374"/>
      <c r="BG77" s="374"/>
      <c r="BH77" s="374"/>
      <c r="BI77" s="374"/>
      <c r="BJ77" s="374"/>
      <c r="BK77" s="374"/>
      <c r="BL77" s="308"/>
      <c r="BM77" s="296"/>
      <c r="BN77" s="296"/>
      <c r="BO77" s="296"/>
      <c r="BP77" s="296"/>
      <c r="BQ77" s="296"/>
      <c r="BR77" s="296"/>
      <c r="BS77" s="296"/>
      <c r="BT77" s="296"/>
      <c r="BU77" s="296"/>
      <c r="BV77" s="296"/>
      <c r="BW77" s="296"/>
      <c r="BX77" s="296"/>
      <c r="BY77" s="296"/>
      <c r="BZ77" s="296"/>
      <c r="CA77" s="296"/>
      <c r="CB77" s="296"/>
      <c r="CC77" s="296"/>
      <c r="CD77" s="296"/>
      <c r="CE77" s="296"/>
      <c r="CF77" s="296"/>
      <c r="CG77" s="296"/>
      <c r="CH77" s="296"/>
      <c r="CI77" s="296"/>
      <c r="CJ77" s="296"/>
      <c r="CK77" s="296"/>
      <c r="CL77" s="296"/>
      <c r="CM77" s="296"/>
      <c r="CN77" s="296"/>
      <c r="CO77" s="296"/>
      <c r="CP77" s="296"/>
      <c r="CQ77" s="296"/>
      <c r="CR77" s="296"/>
      <c r="CS77" s="296"/>
      <c r="CT77" s="296"/>
      <c r="CV77" s="296">
        <v>38</v>
      </c>
      <c r="CW77" s="375" t="str">
        <f>IF(DATA1!$Q$46="A",DATA1!$A$46,"")</f>
        <v/>
      </c>
      <c r="CX77" s="376" t="str">
        <f>IF(DATA1!$Q$46="B",DATA1!$A$46,"")</f>
        <v/>
      </c>
      <c r="CY77" s="377" t="str">
        <f>IF(DATA1!$Q$46="C",DATA1!$A$46,"")</f>
        <v/>
      </c>
      <c r="CZ77" s="375" t="str">
        <f>IF(DATA2!$Q$46="A",DATA2!$A$46,"")</f>
        <v/>
      </c>
      <c r="DA77" s="376" t="str">
        <f>IF(DATA2!$Q$46="B",DATA2!$A$46,"")</f>
        <v/>
      </c>
      <c r="DB77" s="377" t="str">
        <f>IF(DATA2!$Q$46="C",DATA2!$A$46,"")</f>
        <v/>
      </c>
      <c r="DC77" s="375" t="str">
        <f>IF(DATA3!$Q$46="A",DATA3!$A$46,"")</f>
        <v/>
      </c>
      <c r="DD77" s="376" t="str">
        <f>IF(DATA3!$Q$46="B",DATA3!$A$46,"")</f>
        <v/>
      </c>
      <c r="DE77" s="377" t="str">
        <f>IF(DATA3!$Q$46="C",DATA3!$A$46,"")</f>
        <v/>
      </c>
      <c r="DF77" s="375" t="str">
        <f>IF(DATA4!$Q$46="A",DATA4!$A$46,"")</f>
        <v/>
      </c>
      <c r="DG77" s="376" t="str">
        <f>IF(DATA4!$Q$46="B",DATA4!$A$46,"")</f>
        <v/>
      </c>
      <c r="DH77" s="377" t="str">
        <f>IF(DATA4!$Q$46="C",DATA4!$A$46,"")</f>
        <v/>
      </c>
      <c r="DI77" s="375" t="str">
        <f>IF(DATA5!$Q$46="A",DATA5!$A$46,"")</f>
        <v/>
      </c>
      <c r="DJ77" s="376" t="str">
        <f>IF(DATA5!$Q$46="B",DATA5!$A$46,"")</f>
        <v/>
      </c>
      <c r="DK77" s="377" t="str">
        <f>IF(DATA5!$Q$46="C",DATA5!$A$46,"")</f>
        <v/>
      </c>
      <c r="DL77" s="375" t="str">
        <f>IF(DATA6!$Q$46="A",DATA6!$A$46,"")</f>
        <v/>
      </c>
      <c r="DM77" s="376" t="str">
        <f>IF(DATA6!$Q$46="B",DATA6!$A$46,"")</f>
        <v/>
      </c>
      <c r="DN77" s="377" t="str">
        <f>IF(DATA6!$Q$46="C",DATA6!$A$46,"")</f>
        <v/>
      </c>
      <c r="DO77" s="375" t="str">
        <f>IF(DATA7!$Q$46="A",DATA7!$A$46,"")</f>
        <v/>
      </c>
      <c r="DP77" s="376" t="str">
        <f>IF(DATA7!$Q$46="B",DATA7!$A$46,"")</f>
        <v/>
      </c>
      <c r="DQ77" s="377" t="str">
        <f>IF(DATA7!$Q$46="C",DATA7!$A$46,"")</f>
        <v/>
      </c>
      <c r="DR77" s="375" t="str">
        <f>IF(DATA8!$Q$46="A",DATA8!$A$46,"")</f>
        <v/>
      </c>
      <c r="DS77" s="376" t="str">
        <f>IF(DATA8!$Q$46="B",DATA8!$A$46,"")</f>
        <v/>
      </c>
      <c r="DT77" s="377" t="str">
        <f>IF(DATA8!$Q$46="C",DATA8!$A$46,"")</f>
        <v/>
      </c>
      <c r="DU77" s="375" t="str">
        <f>IF(DATA9!$Q$46="A",DATA9!$A$46,"")</f>
        <v/>
      </c>
      <c r="DV77" s="376" t="str">
        <f>IF(DATA9!$Q$46="B",DATA9!$A$46,"")</f>
        <v/>
      </c>
      <c r="DW77" s="377" t="str">
        <f>IF(DATA9!$Q$46="C",DATA9!$A$46,"")</f>
        <v/>
      </c>
      <c r="DX77" s="375" t="str">
        <f>IF(DATA10!$Q$46="A",DATA10!$A$46,"")</f>
        <v/>
      </c>
      <c r="DY77" s="376" t="str">
        <f>IF(DATA10!$Q$46="B",DATA10!$A$46,"")</f>
        <v/>
      </c>
      <c r="DZ77" s="377" t="str">
        <f>IF(DATA10!$Q$46="C",DATA10!$A$46,"")</f>
        <v/>
      </c>
      <c r="EA77" s="375" t="str">
        <f>IF(DATA11!$Q$46="A",DATA11!$A$46,"")</f>
        <v/>
      </c>
      <c r="EB77" s="376" t="str">
        <f>IF(DATA11!$Q$46="B",DATA11!$A$46,"")</f>
        <v/>
      </c>
      <c r="EC77" s="377" t="str">
        <f>IF(DATA11!$Q$46="C",DATA11!$A$46,"")</f>
        <v/>
      </c>
      <c r="ED77" s="375" t="str">
        <f>IF(DATA12!$Q$46="A",DATA12!$A$46,"")</f>
        <v/>
      </c>
      <c r="EE77" s="376" t="str">
        <f>IF(DATA12!$Q$46="B",DATA12!$A$46,"")</f>
        <v/>
      </c>
      <c r="EF77" s="377" t="str">
        <f>IF(DATA12!$Q$46="C",DATA12!$A$46,"")</f>
        <v/>
      </c>
      <c r="EG77" s="375" t="str">
        <f>IF(DATA13!$Q$46="A",DATA13!$A$46,"")</f>
        <v/>
      </c>
      <c r="EH77" s="376" t="str">
        <f>IF(DATA13!$Q$46="B",DATA13!$A$46,"")</f>
        <v/>
      </c>
      <c r="EI77" s="377" t="str">
        <f>IF(DATA13!$Q$46="C",DATA13!$A$46,"")</f>
        <v/>
      </c>
      <c r="EJ77" s="375" t="str">
        <f>IF(DATA14!$Q$46="A",DATA14!$A$46,"")</f>
        <v/>
      </c>
      <c r="EK77" s="376" t="str">
        <f>IF(DATA14!$Q$46="B",DATA14!$A$46,"")</f>
        <v/>
      </c>
      <c r="EL77" s="377" t="str">
        <f>IF(DATA14!$Q$46="C",DATA14!$A$46,"")</f>
        <v/>
      </c>
      <c r="EM77" s="375" t="str">
        <f>IF(DATA15!$Q$46="A",DATA15!$A$46,"")</f>
        <v/>
      </c>
      <c r="EN77" s="376" t="str">
        <f>IF(DATA15!$Q$46="B",DATA15!$A$46,"")</f>
        <v/>
      </c>
      <c r="EO77" s="377" t="str">
        <f>IF(DATA15!$Q$46="C",DATA15!$A$46,"")</f>
        <v/>
      </c>
    </row>
    <row r="78" spans="1:145" ht="15.75" customHeight="1" x14ac:dyDescent="0.25">
      <c r="B78" s="296"/>
      <c r="C78" s="577"/>
      <c r="D78" s="365" t="s">
        <v>115</v>
      </c>
      <c r="E78" s="317">
        <f>COUNTIF(DATA5!$L$9:$L$58,$E$40)</f>
        <v>0</v>
      </c>
      <c r="F78" s="317">
        <f>COUNTIF(DATA5!$L$9:$L$58,$F$40)</f>
        <v>0</v>
      </c>
      <c r="G78" s="317">
        <f>COUNTIF(DATA5!$L$9:$L$58,$G$40)</f>
        <v>0</v>
      </c>
      <c r="H78" s="317">
        <f>COUNTIF(DATA5!$L$9:$L$58,$H$40)</f>
        <v>0</v>
      </c>
      <c r="I78" s="317">
        <f>COUNTIF(DATA5!$L$9:$L$58,$I$40)</f>
        <v>0</v>
      </c>
      <c r="J78" s="317">
        <f>COUNTIF(DATA5!$L$9:$L$58,$J$40)</f>
        <v>0</v>
      </c>
      <c r="K78" s="317">
        <f>COUNTIF(DATA5!$L$9:$L$58,$K$40)</f>
        <v>0</v>
      </c>
      <c r="L78" s="317">
        <f>COUNTIF(DATA5!$L$9:$L$58,$L$40)</f>
        <v>0</v>
      </c>
      <c r="M78" s="317">
        <f>COUNTIF(DATA5!$L$9:$L$58,$M$40)</f>
        <v>0</v>
      </c>
      <c r="N78" s="317">
        <f>COUNTIF(DATA5!$L$9:$L$58,$N$40)</f>
        <v>0</v>
      </c>
      <c r="O78" s="317">
        <f>COUNTIF(DATA5!$L$9:$L$58,$O$40)</f>
        <v>0</v>
      </c>
      <c r="P78" s="317">
        <f>COUNTIF(DATA5!$L$9:$L$58,$P$40)</f>
        <v>0</v>
      </c>
      <c r="Q78" s="317">
        <f>COUNTIF(DATA5!$L$9:$L$58,$Q$40)</f>
        <v>0</v>
      </c>
      <c r="R78" s="317">
        <f>COUNTIF(DATA5!$L$9:$L$58,$R$40)</f>
        <v>0</v>
      </c>
      <c r="S78" s="317">
        <f>COUNTIF(DATA5!$L$9:$L$58,$S$40)</f>
        <v>0</v>
      </c>
      <c r="T78" s="317">
        <f>COUNTIF(DATA5!$L$9:$L$58,$T$40)</f>
        <v>0</v>
      </c>
      <c r="U78" s="317">
        <f>COUNTIF(DATA5!$L$9:$L$58,$U$40)</f>
        <v>0</v>
      </c>
      <c r="V78" s="317">
        <f>COUNTIF(DATA5!$L$9:$L$58,$V$40)</f>
        <v>0</v>
      </c>
      <c r="W78" s="317">
        <f>COUNTIF(DATA5!$L$9:$L$58,$W$40)</f>
        <v>0</v>
      </c>
      <c r="X78" s="366">
        <f>COUNTIF(DATA5!$L$9:$L$58,$X$40)</f>
        <v>0</v>
      </c>
      <c r="AA78" s="296"/>
      <c r="AB78" s="378"/>
      <c r="AC78" s="379"/>
      <c r="AD78" s="308"/>
      <c r="AE78" s="296"/>
      <c r="AF78" s="296"/>
      <c r="AG78" s="296"/>
      <c r="AH78" s="296"/>
      <c r="AI78" s="296"/>
      <c r="AJ78" s="296"/>
      <c r="AK78" s="372"/>
      <c r="AL78" s="319"/>
      <c r="AM78" s="555" t="b">
        <f>IF(B75+AA75=2,FALSE,TRUE)</f>
        <v>1</v>
      </c>
      <c r="AN78" s="555"/>
      <c r="AO78" s="556" t="s">
        <v>116</v>
      </c>
      <c r="AP78" s="556"/>
      <c r="AQ78" s="296"/>
      <c r="AR78" s="296">
        <f>BB78</f>
        <v>0</v>
      </c>
      <c r="AS78" s="373" t="s">
        <v>132</v>
      </c>
      <c r="AT78" s="296"/>
      <c r="AU78" s="296"/>
      <c r="AV78" s="557" t="b">
        <f>FALSE</f>
        <v>0</v>
      </c>
      <c r="AW78" s="557"/>
      <c r="AX78" s="308" t="s">
        <v>117</v>
      </c>
      <c r="AY78" s="296"/>
      <c r="AZ78" s="296"/>
      <c r="BA78" s="372"/>
      <c r="BB78" s="319">
        <f>AV77+AV79+AV81</f>
        <v>0</v>
      </c>
      <c r="BC78" s="372">
        <f>IF(BB78=0,0,BB78)</f>
        <v>0</v>
      </c>
      <c r="BD78" s="373" t="s">
        <v>118</v>
      </c>
      <c r="BE78" s="380"/>
      <c r="BF78" s="380"/>
      <c r="BG78" s="380"/>
      <c r="BH78" s="380"/>
      <c r="BI78" s="380"/>
      <c r="BJ78" s="380"/>
      <c r="BK78" s="380"/>
      <c r="BL78" s="308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  <c r="CD78" s="296"/>
      <c r="CE78" s="296"/>
      <c r="CF78" s="296"/>
      <c r="CG78" s="296"/>
      <c r="CH78" s="296"/>
      <c r="CI78" s="296"/>
      <c r="CJ78" s="296"/>
      <c r="CK78" s="296"/>
      <c r="CL78" s="296"/>
      <c r="CM78" s="296"/>
      <c r="CN78" s="296"/>
      <c r="CO78" s="296"/>
      <c r="CP78" s="296"/>
      <c r="CQ78" s="296"/>
      <c r="CR78" s="296"/>
      <c r="CS78" s="296"/>
      <c r="CT78" s="296"/>
      <c r="CV78" s="296">
        <v>39</v>
      </c>
      <c r="CW78" s="375" t="str">
        <f>IF(DATA1!$Q$47="A",DATA1!$A$47,"")</f>
        <v/>
      </c>
      <c r="CX78" s="376" t="str">
        <f>IF(DATA1!$Q$47="B",DATA1!$A$47,"")</f>
        <v/>
      </c>
      <c r="CY78" s="377" t="str">
        <f>IF(DATA1!$Q$47="C",DATA1!$A$47,"")</f>
        <v/>
      </c>
      <c r="CZ78" s="375" t="str">
        <f>IF(DATA2!$Q$47="A",DATA2!$A$47,"")</f>
        <v/>
      </c>
      <c r="DA78" s="376" t="str">
        <f>IF(DATA2!$Q$47="B",DATA2!$A$47,"")</f>
        <v/>
      </c>
      <c r="DB78" s="377" t="str">
        <f>IF(DATA2!$Q$47="C",DATA2!$A$47,"")</f>
        <v/>
      </c>
      <c r="DC78" s="375" t="str">
        <f>IF(DATA3!$Q$47="A",DATA3!$A$47,"")</f>
        <v/>
      </c>
      <c r="DD78" s="376" t="str">
        <f>IF(DATA3!$Q$47="B",DATA3!$A$47,"")</f>
        <v/>
      </c>
      <c r="DE78" s="377" t="str">
        <f>IF(DATA3!$Q$47="C",DATA3!$A$47,"")</f>
        <v/>
      </c>
      <c r="DF78" s="375" t="str">
        <f>IF(DATA4!$Q$47="A",DATA4!$A$47,"")</f>
        <v/>
      </c>
      <c r="DG78" s="376" t="str">
        <f>IF(DATA4!$Q$47="B",DATA4!$A$47,"")</f>
        <v/>
      </c>
      <c r="DH78" s="377" t="str">
        <f>IF(DATA4!$Q$47="C",DATA4!$A$47,"")</f>
        <v/>
      </c>
      <c r="DI78" s="375" t="str">
        <f>IF(DATA5!$Q$47="A",DATA5!$A$47,"")</f>
        <v/>
      </c>
      <c r="DJ78" s="376" t="str">
        <f>IF(DATA5!$Q$47="B",DATA5!$A$47,"")</f>
        <v/>
      </c>
      <c r="DK78" s="377" t="str">
        <f>IF(DATA5!$Q$47="C",DATA5!$A$47,"")</f>
        <v/>
      </c>
      <c r="DL78" s="375" t="str">
        <f>IF(DATA6!$Q$47="A",DATA6!$A$47,"")</f>
        <v/>
      </c>
      <c r="DM78" s="376" t="str">
        <f>IF(DATA6!$Q$47="B",DATA6!$A$47,"")</f>
        <v/>
      </c>
      <c r="DN78" s="377" t="str">
        <f>IF(DATA6!$Q$47="C",DATA6!$A$47,"")</f>
        <v/>
      </c>
      <c r="DO78" s="375" t="str">
        <f>IF(DATA7!$Q$47="A",DATA7!$A$47,"")</f>
        <v/>
      </c>
      <c r="DP78" s="376" t="str">
        <f>IF(DATA7!$Q$47="B",DATA7!$A$47,"")</f>
        <v/>
      </c>
      <c r="DQ78" s="377" t="str">
        <f>IF(DATA7!$Q$47="C",DATA7!$A$47,"")</f>
        <v/>
      </c>
      <c r="DR78" s="375" t="str">
        <f>IF(DATA8!$Q$47="A",DATA8!$A$47,"")</f>
        <v/>
      </c>
      <c r="DS78" s="376" t="str">
        <f>IF(DATA8!$Q$47="B",DATA8!$A$47,"")</f>
        <v/>
      </c>
      <c r="DT78" s="377" t="str">
        <f>IF(DATA8!$Q$47="C",DATA8!$A$47,"")</f>
        <v/>
      </c>
      <c r="DU78" s="375" t="str">
        <f>IF(DATA9!$Q$47="A",DATA9!$A$47,"")</f>
        <v/>
      </c>
      <c r="DV78" s="376" t="str">
        <f>IF(DATA9!$Q$47="B",DATA9!$A$47,"")</f>
        <v/>
      </c>
      <c r="DW78" s="377" t="str">
        <f>IF(DATA9!$Q$47="C",DATA9!$A$47,"")</f>
        <v/>
      </c>
      <c r="DX78" s="375" t="str">
        <f>IF(DATA10!$Q$47="A",DATA10!$A$47,"")</f>
        <v/>
      </c>
      <c r="DY78" s="376" t="str">
        <f>IF(DATA10!$Q$47="B",DATA10!$A$47,"")</f>
        <v/>
      </c>
      <c r="DZ78" s="377" t="str">
        <f>IF(DATA10!$Q$47="C",DATA10!$A$47,"")</f>
        <v/>
      </c>
      <c r="EA78" s="375" t="str">
        <f>IF(DATA11!$Q$47="A",DATA11!$A$47,"")</f>
        <v/>
      </c>
      <c r="EB78" s="376" t="str">
        <f>IF(DATA11!$Q$47="B",DATA11!$A$47,"")</f>
        <v/>
      </c>
      <c r="EC78" s="377" t="str">
        <f>IF(DATA11!$Q$47="C",DATA11!$A$47,"")</f>
        <v/>
      </c>
      <c r="ED78" s="375" t="str">
        <f>IF(DATA12!$Q$47="A",DATA12!$A$47,"")</f>
        <v/>
      </c>
      <c r="EE78" s="376" t="str">
        <f>IF(DATA12!$Q$47="B",DATA12!$A$47,"")</f>
        <v/>
      </c>
      <c r="EF78" s="377" t="str">
        <f>IF(DATA12!$Q$47="C",DATA12!$A$47,"")</f>
        <v/>
      </c>
      <c r="EG78" s="375" t="str">
        <f>IF(DATA13!$Q$47="A",DATA13!$A$47,"")</f>
        <v/>
      </c>
      <c r="EH78" s="376" t="str">
        <f>IF(DATA13!$Q$47="B",DATA13!$A$47,"")</f>
        <v/>
      </c>
      <c r="EI78" s="377" t="str">
        <f>IF(DATA13!$Q$47="C",DATA13!$A$47,"")</f>
        <v/>
      </c>
      <c r="EJ78" s="375" t="str">
        <f>IF(DATA14!$Q$47="A",DATA14!$A$47,"")</f>
        <v/>
      </c>
      <c r="EK78" s="376" t="str">
        <f>IF(DATA14!$Q$47="B",DATA14!$A$47,"")</f>
        <v/>
      </c>
      <c r="EL78" s="377" t="str">
        <f>IF(DATA14!$Q$47="C",DATA14!$A$47,"")</f>
        <v/>
      </c>
      <c r="EM78" s="375" t="str">
        <f>IF(DATA15!$Q$47="A",DATA15!$A$47,"")</f>
        <v/>
      </c>
      <c r="EN78" s="376" t="str">
        <f>IF(DATA15!$Q$47="B",DATA15!$A$47,"")</f>
        <v/>
      </c>
      <c r="EO78" s="377" t="str">
        <f>IF(DATA15!$Q$47="C",DATA15!$A$47,"")</f>
        <v/>
      </c>
    </row>
    <row r="79" spans="1:145" ht="15" x14ac:dyDescent="0.25">
      <c r="B79" s="296"/>
      <c r="C79" s="577"/>
      <c r="D79" s="365" t="s">
        <v>119</v>
      </c>
      <c r="E79" s="317">
        <f>COUNTIF(DATA5!$Q$9:$Q$58,$E$40)</f>
        <v>0</v>
      </c>
      <c r="F79" s="317">
        <f>COUNTIF(DATA5!$Q$9:$Q$58,$F$40)</f>
        <v>0</v>
      </c>
      <c r="G79" s="317">
        <f>COUNTIF(DATA5!$Q$9:$Q$58,$G$40)</f>
        <v>0</v>
      </c>
      <c r="H79" s="317">
        <f>COUNTIF(DATA5!$Q$9:$Q$58,$H$40)</f>
        <v>0</v>
      </c>
      <c r="I79" s="317">
        <f>COUNTIF(DATA5!$Q$9:$Q$58,$I$40)</f>
        <v>0</v>
      </c>
      <c r="J79" s="317">
        <f>COUNTIF(DATA5!$Q$9:$Q$58,$J$40)</f>
        <v>0</v>
      </c>
      <c r="K79" s="317">
        <f>COUNTIF(DATA5!$Q$9:$Q$58,$K$40)</f>
        <v>0</v>
      </c>
      <c r="L79" s="317">
        <f>COUNTIF(DATA5!$Q$9:$Q$58,$L$40)</f>
        <v>0</v>
      </c>
      <c r="M79" s="317">
        <f>COUNTIF(DATA5!$Q$9:$Q$58,$M$40)</f>
        <v>0</v>
      </c>
      <c r="N79" s="317">
        <f>COUNTIF(DATA5!$Q$9:$Q$58,$N$40)</f>
        <v>0</v>
      </c>
      <c r="O79" s="317">
        <f>COUNTIF(DATA5!$Q$9:$Q$58,$O$40)</f>
        <v>0</v>
      </c>
      <c r="P79" s="317">
        <f>COUNTIF(DATA5!$Q$9:$Q$58,$P$40)</f>
        <v>0</v>
      </c>
      <c r="Q79" s="317">
        <f>COUNTIF(DATA5!$Q$9:$Q$58,$Q$40)</f>
        <v>0</v>
      </c>
      <c r="R79" s="317">
        <f>COUNTIF(DATA5!$Q$9:$Q$58,$R$40)</f>
        <v>0</v>
      </c>
      <c r="S79" s="317">
        <f>COUNTIF(DATA5!$Q$9:$Q$58,$S$40)</f>
        <v>0</v>
      </c>
      <c r="T79" s="317">
        <f>COUNTIF(DATA5!$Q$9:$Q$58,$T$40)</f>
        <v>0</v>
      </c>
      <c r="U79" s="317">
        <f>COUNTIF(DATA5!$Q$9:$Q$58,$U$40)</f>
        <v>0</v>
      </c>
      <c r="V79" s="317">
        <f>COUNTIF(DATA5!$Q$9:$Q$58,$V$40)</f>
        <v>0</v>
      </c>
      <c r="W79" s="317">
        <f>COUNTIF(DATA5!$Q$9:$Q$58,$W$40)</f>
        <v>0</v>
      </c>
      <c r="X79" s="366">
        <f>COUNTIF(DATA5!$Q$9:$Q$58,$X$40)</f>
        <v>0</v>
      </c>
      <c r="AA79" s="296"/>
      <c r="AB79" s="558">
        <f>DI90</f>
        <v>0</v>
      </c>
      <c r="AC79" s="558"/>
      <c r="AD79" s="381" t="s">
        <v>120</v>
      </c>
      <c r="AE79" s="382"/>
      <c r="AF79" s="382"/>
      <c r="AG79" s="382"/>
      <c r="AH79" s="383"/>
      <c r="AI79" s="296"/>
      <c r="AJ79" s="296"/>
      <c r="AK79" s="372"/>
      <c r="AL79" s="319"/>
      <c r="AM79" s="296">
        <f>IF(AM78=TRUE,1,0)</f>
        <v>1</v>
      </c>
      <c r="AN79" s="296"/>
      <c r="AO79" s="556"/>
      <c r="AP79" s="556"/>
      <c r="AQ79" s="296"/>
      <c r="AR79" s="308">
        <f>AR76+AR77</f>
        <v>0</v>
      </c>
      <c r="AS79" s="373"/>
      <c r="AT79" s="296"/>
      <c r="AU79" s="296"/>
      <c r="AV79" s="296">
        <f>IF(AV78=TRUE,1,0)</f>
        <v>0</v>
      </c>
      <c r="AW79" s="296"/>
      <c r="AX79" s="308"/>
      <c r="AY79" s="296"/>
      <c r="AZ79" s="296"/>
      <c r="BA79" s="372"/>
      <c r="BB79" s="319">
        <f>SUM(E77:X81)</f>
        <v>0</v>
      </c>
      <c r="BC79" s="372">
        <f>IF(BB79=0,0,1)</f>
        <v>0</v>
      </c>
      <c r="BD79" s="373" t="s">
        <v>121</v>
      </c>
      <c r="BE79" s="380"/>
      <c r="BF79" s="380"/>
      <c r="BG79" s="380"/>
      <c r="BH79" s="380"/>
      <c r="BI79" s="380"/>
      <c r="BJ79" s="380"/>
      <c r="BK79" s="380"/>
      <c r="BL79" s="308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V79" s="296">
        <v>40</v>
      </c>
      <c r="CW79" s="375" t="str">
        <f>IF(DATA1!$Q$48="A",DATA1!$A$48,"")</f>
        <v/>
      </c>
      <c r="CX79" s="376" t="str">
        <f>IF(DATA1!$Q$48="B",DATA1!$A$48,"")</f>
        <v/>
      </c>
      <c r="CY79" s="377" t="str">
        <f>IF(DATA1!$Q$48="C",DATA1!$A$48,"")</f>
        <v/>
      </c>
      <c r="CZ79" s="375" t="str">
        <f>IF(DATA2!$Q$48="A",DATA2!$A$48,"")</f>
        <v/>
      </c>
      <c r="DA79" s="376" t="str">
        <f>IF(DATA2!$Q$48="B",DATA2!$A$48,"")</f>
        <v/>
      </c>
      <c r="DB79" s="377" t="str">
        <f>IF(DATA2!$Q$48="C",DATA2!$A$48,"")</f>
        <v/>
      </c>
      <c r="DC79" s="375" t="str">
        <f>IF(DATA3!$Q$48="A",DATA3!$A$48,"")</f>
        <v/>
      </c>
      <c r="DD79" s="376" t="str">
        <f>IF(DATA3!$Q$48="B",DATA3!$A$48,"")</f>
        <v/>
      </c>
      <c r="DE79" s="377" t="str">
        <f>IF(DATA3!$Q$48="C",DATA3!$A$48,"")</f>
        <v/>
      </c>
      <c r="DF79" s="375" t="str">
        <f>IF(DATA4!$Q$48="A",DATA4!$A$48,"")</f>
        <v/>
      </c>
      <c r="DG79" s="376" t="str">
        <f>IF(DATA4!$Q$48="B",DATA4!$A$48,"")</f>
        <v/>
      </c>
      <c r="DH79" s="377" t="str">
        <f>IF(DATA4!$Q$48="C",DATA4!$A$48,"")</f>
        <v/>
      </c>
      <c r="DI79" s="375" t="str">
        <f>IF(DATA5!$Q$48="A",DATA5!$A$48,"")</f>
        <v/>
      </c>
      <c r="DJ79" s="376" t="str">
        <f>IF(DATA5!$Q$48="B",DATA5!$A$48,"")</f>
        <v/>
      </c>
      <c r="DK79" s="377" t="str">
        <f>IF(DATA5!$Q$48="C",DATA5!$A$48,"")</f>
        <v/>
      </c>
      <c r="DL79" s="375" t="str">
        <f>IF(DATA6!$Q$48="A",DATA6!$A$48,"")</f>
        <v/>
      </c>
      <c r="DM79" s="376" t="str">
        <f>IF(DATA6!$Q$48="B",DATA6!$A$48,"")</f>
        <v/>
      </c>
      <c r="DN79" s="377" t="str">
        <f>IF(DATA6!$Q$48="C",DATA6!$A$48,"")</f>
        <v/>
      </c>
      <c r="DO79" s="375" t="str">
        <f>IF(DATA7!$Q$48="A",DATA7!$A$48,"")</f>
        <v/>
      </c>
      <c r="DP79" s="376" t="str">
        <f>IF(DATA7!$Q$48="B",DATA7!$A$48,"")</f>
        <v/>
      </c>
      <c r="DQ79" s="377" t="str">
        <f>IF(DATA7!$Q$48="C",DATA7!$A$48,"")</f>
        <v/>
      </c>
      <c r="DR79" s="375" t="str">
        <f>IF(DATA8!$Q$48="A",DATA8!$A$48,"")</f>
        <v/>
      </c>
      <c r="DS79" s="376" t="str">
        <f>IF(DATA8!$Q$48="B",DATA8!$A$48,"")</f>
        <v/>
      </c>
      <c r="DT79" s="377" t="str">
        <f>IF(DATA8!$Q$48="C",DATA8!$A$48,"")</f>
        <v/>
      </c>
      <c r="DU79" s="375" t="str">
        <f>IF(DATA9!$Q$48="A",DATA9!$A$48,"")</f>
        <v/>
      </c>
      <c r="DV79" s="376" t="str">
        <f>IF(DATA9!$Q$48="B",DATA9!$A$48,"")</f>
        <v/>
      </c>
      <c r="DW79" s="377" t="str">
        <f>IF(DATA9!$Q$48="C",DATA9!$A$48,"")</f>
        <v/>
      </c>
      <c r="DX79" s="375" t="str">
        <f>IF(DATA10!$Q$48="A",DATA10!$A$48,"")</f>
        <v/>
      </c>
      <c r="DY79" s="376" t="str">
        <f>IF(DATA10!$Q$48="B",DATA10!$A$48,"")</f>
        <v/>
      </c>
      <c r="DZ79" s="377" t="str">
        <f>IF(DATA10!$Q$48="C",DATA10!$A$48,"")</f>
        <v/>
      </c>
      <c r="EA79" s="375" t="str">
        <f>IF(DATA11!$Q$48="A",DATA11!$A$48,"")</f>
        <v/>
      </c>
      <c r="EB79" s="376" t="str">
        <f>IF(DATA11!$Q$48="B",DATA11!$A$48,"")</f>
        <v/>
      </c>
      <c r="EC79" s="377" t="str">
        <f>IF(DATA11!$Q$48="C",DATA11!$A$48,"")</f>
        <v/>
      </c>
      <c r="ED79" s="375" t="str">
        <f>IF(DATA12!$Q$48="A",DATA12!$A$48,"")</f>
        <v/>
      </c>
      <c r="EE79" s="376" t="str">
        <f>IF(DATA12!$Q$48="B",DATA12!$A$48,"")</f>
        <v/>
      </c>
      <c r="EF79" s="377" t="str">
        <f>IF(DATA12!$Q$48="C",DATA12!$A$48,"")</f>
        <v/>
      </c>
      <c r="EG79" s="375" t="str">
        <f>IF(DATA13!$Q$48="A",DATA13!$A$48,"")</f>
        <v/>
      </c>
      <c r="EH79" s="376" t="str">
        <f>IF(DATA13!$Q$48="B",DATA13!$A$48,"")</f>
        <v/>
      </c>
      <c r="EI79" s="377" t="str">
        <f>IF(DATA13!$Q$48="C",DATA13!$A$48,"")</f>
        <v/>
      </c>
      <c r="EJ79" s="375" t="str">
        <f>IF(DATA14!$Q$48="A",DATA14!$A$48,"")</f>
        <v/>
      </c>
      <c r="EK79" s="376" t="str">
        <f>IF(DATA14!$Q$48="B",DATA14!$A$48,"")</f>
        <v/>
      </c>
      <c r="EL79" s="377" t="str">
        <f>IF(DATA14!$Q$48="C",DATA14!$A$48,"")</f>
        <v/>
      </c>
      <c r="EM79" s="375" t="str">
        <f>IF(DATA15!$Q$48="A",DATA15!$A$48,"")</f>
        <v/>
      </c>
      <c r="EN79" s="376" t="str">
        <f>IF(DATA15!$Q$48="B",DATA15!$A$48,"")</f>
        <v/>
      </c>
      <c r="EO79" s="377" t="str">
        <f>IF(DATA15!$Q$48="C",DATA15!$A$48,"")</f>
        <v/>
      </c>
    </row>
    <row r="80" spans="1:145" ht="15" x14ac:dyDescent="0.25">
      <c r="B80" s="296"/>
      <c r="C80" s="577"/>
      <c r="D80" s="365" t="s">
        <v>122</v>
      </c>
      <c r="E80" s="317">
        <f>COUNTIF(DATA5!$V$9:$V$58,$E$40)</f>
        <v>0</v>
      </c>
      <c r="F80" s="317">
        <f>COUNTIF(DATA5!$V$9:$V$58,$F$40)</f>
        <v>0</v>
      </c>
      <c r="G80" s="317">
        <f>COUNTIF(DATA5!$V$9:$V$58,$G$40)</f>
        <v>0</v>
      </c>
      <c r="H80" s="317">
        <f>COUNTIF(DATA5!$V$9:$V$58,$H$40)</f>
        <v>0</v>
      </c>
      <c r="I80" s="317">
        <f>COUNTIF(DATA5!$V$9:$V$58,$I$40)</f>
        <v>0</v>
      </c>
      <c r="J80" s="317">
        <f>COUNTIF(DATA5!$V$9:$V$58,$J$40)</f>
        <v>0</v>
      </c>
      <c r="K80" s="317">
        <f>COUNTIF(DATA5!$V$9:$V$58,$K$40)</f>
        <v>0</v>
      </c>
      <c r="L80" s="317">
        <f>COUNTIF(DATA5!$V$9:$V$58,$L$40)</f>
        <v>0</v>
      </c>
      <c r="M80" s="317">
        <f>COUNTIF(DATA5!$V$9:$V$58,$M$40)</f>
        <v>0</v>
      </c>
      <c r="N80" s="317">
        <f>COUNTIF(DATA5!$V$9:$V$58,$N$40)</f>
        <v>0</v>
      </c>
      <c r="O80" s="317">
        <f>COUNTIF(DATA5!$V$9:$V$58,$O$40)</f>
        <v>0</v>
      </c>
      <c r="P80" s="317">
        <f>COUNTIF(DATA5!$V$9:$V$58,$P$40)</f>
        <v>0</v>
      </c>
      <c r="Q80" s="317">
        <f>COUNTIF(DATA5!$V$9:$V$58,$Q$40)</f>
        <v>0</v>
      </c>
      <c r="R80" s="317">
        <f>COUNTIF(DATA5!$V$9:$V$58,$R$40)</f>
        <v>0</v>
      </c>
      <c r="S80" s="317">
        <f>COUNTIF(DATA5!$V$9:$V$58,$S$40)</f>
        <v>0</v>
      </c>
      <c r="T80" s="317">
        <f>COUNTIF(DATA5!$V$9:$V$58,$T$40)</f>
        <v>0</v>
      </c>
      <c r="U80" s="317">
        <f>COUNTIF(DATA5!$V$9:$V$58,$U$40)</f>
        <v>0</v>
      </c>
      <c r="V80" s="317">
        <f>COUNTIF(DATA5!$V$9:$V$58,$V$40)</f>
        <v>0</v>
      </c>
      <c r="W80" s="317">
        <f>COUNTIF(DATA5!$V$9:$V$58,$W$40)</f>
        <v>0</v>
      </c>
      <c r="X80" s="366">
        <f>COUNTIF(DATA5!$V$9:$V$58,$X$40)</f>
        <v>0</v>
      </c>
      <c r="AA80" s="296"/>
      <c r="AB80" s="558">
        <f>DJ90</f>
        <v>0</v>
      </c>
      <c r="AC80" s="558"/>
      <c r="AD80" s="381" t="s">
        <v>123</v>
      </c>
      <c r="AE80" s="382"/>
      <c r="AF80" s="382"/>
      <c r="AG80" s="382"/>
      <c r="AH80" s="384"/>
      <c r="AI80" s="296"/>
      <c r="AJ80" s="296"/>
      <c r="AK80" s="372"/>
      <c r="AL80" s="319"/>
      <c r="AM80" s="296"/>
      <c r="AN80" s="296"/>
      <c r="AO80" s="296"/>
      <c r="AP80" s="296"/>
      <c r="AQ80" s="296"/>
      <c r="AT80" s="296"/>
      <c r="AU80" s="296"/>
      <c r="AV80" s="557" t="b">
        <f>FALSE</f>
        <v>0</v>
      </c>
      <c r="AW80" s="557"/>
      <c r="AX80" s="308" t="s">
        <v>124</v>
      </c>
      <c r="AY80" s="296"/>
      <c r="AZ80" s="296"/>
      <c r="BA80" s="372"/>
      <c r="BB80" s="385"/>
      <c r="BC80" s="386">
        <f>SUM(BC78:BC79)</f>
        <v>0</v>
      </c>
      <c r="BD80" s="373" t="s">
        <v>125</v>
      </c>
      <c r="BE80" s="380"/>
      <c r="BF80" s="380"/>
      <c r="BG80" s="380"/>
      <c r="BH80" s="380"/>
      <c r="BI80" s="380"/>
      <c r="BJ80" s="380"/>
      <c r="BK80" s="380"/>
      <c r="BL80" s="308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6"/>
      <c r="CB80" s="296"/>
      <c r="CC80" s="296"/>
      <c r="CD80" s="296"/>
      <c r="CE80" s="296"/>
      <c r="CF80" s="296"/>
      <c r="CG80" s="296"/>
      <c r="CH80" s="296"/>
      <c r="CI80" s="296"/>
      <c r="CJ80" s="296"/>
      <c r="CK80" s="296"/>
      <c r="CL80" s="296"/>
      <c r="CM80" s="296"/>
      <c r="CN80" s="296"/>
      <c r="CO80" s="296"/>
      <c r="CP80" s="296"/>
      <c r="CQ80" s="296"/>
      <c r="CR80" s="296"/>
      <c r="CS80" s="296"/>
      <c r="CT80" s="296"/>
      <c r="CV80" s="296">
        <v>41</v>
      </c>
      <c r="CW80" s="375" t="str">
        <f>IF(DATA1!$Q$49="A",DATA1!$A$49,"")</f>
        <v/>
      </c>
      <c r="CX80" s="376" t="str">
        <f>IF(DATA1!$Q$49="B",DATA1!$A$49,"")</f>
        <v/>
      </c>
      <c r="CY80" s="377" t="str">
        <f>IF(DATA1!$Q$49="C",DATA1!$A$49,"")</f>
        <v/>
      </c>
      <c r="CZ80" s="375" t="str">
        <f>IF(DATA2!$Q$49="A",DATA2!$A$49,"")</f>
        <v/>
      </c>
      <c r="DA80" s="376" t="str">
        <f>IF(DATA2!$Q$49="B",DATA2!$A$49,"")</f>
        <v/>
      </c>
      <c r="DB80" s="377" t="str">
        <f>IF(DATA2!$Q$49="C",DATA2!$A$49,"")</f>
        <v/>
      </c>
      <c r="DC80" s="375" t="str">
        <f>IF(DATA3!$Q$49="A",DATA3!$A$49,"")</f>
        <v/>
      </c>
      <c r="DD80" s="376" t="str">
        <f>IF(DATA3!$Q$49="B",DATA3!$A$49,"")</f>
        <v/>
      </c>
      <c r="DE80" s="377" t="str">
        <f>IF(DATA3!$Q$49="C",DATA3!$A$49,"")</f>
        <v/>
      </c>
      <c r="DF80" s="375" t="str">
        <f>IF(DATA4!$Q$49="A",DATA4!$A$49,"")</f>
        <v/>
      </c>
      <c r="DG80" s="376" t="str">
        <f>IF(DATA4!$Q$49="B",DATA4!$A$49,"")</f>
        <v/>
      </c>
      <c r="DH80" s="377" t="str">
        <f>IF(DATA4!$Q$49="C",DATA4!$A$49,"")</f>
        <v/>
      </c>
      <c r="DI80" s="375" t="str">
        <f>IF(DATA5!$Q$49="A",DATA5!$A$49,"")</f>
        <v/>
      </c>
      <c r="DJ80" s="376" t="str">
        <f>IF(DATA5!$Q$49="B",DATA5!$A$49,"")</f>
        <v/>
      </c>
      <c r="DK80" s="377" t="str">
        <f>IF(DATA5!$Q$49="C",DATA5!$A$49,"")</f>
        <v/>
      </c>
      <c r="DL80" s="375" t="str">
        <f>IF(DATA6!$Q$49="A",DATA6!$A$49,"")</f>
        <v/>
      </c>
      <c r="DM80" s="376" t="str">
        <f>IF(DATA6!$Q$49="B",DATA6!$A$49,"")</f>
        <v/>
      </c>
      <c r="DN80" s="377" t="str">
        <f>IF(DATA6!$Q$49="C",DATA6!$A$49,"")</f>
        <v/>
      </c>
      <c r="DO80" s="375" t="str">
        <f>IF(DATA7!$Q$49="A",DATA7!$A$49,"")</f>
        <v/>
      </c>
      <c r="DP80" s="376" t="str">
        <f>IF(DATA7!$Q$49="B",DATA7!$A$49,"")</f>
        <v/>
      </c>
      <c r="DQ80" s="377" t="str">
        <f>IF(DATA7!$Q$49="C",DATA7!$A$49,"")</f>
        <v/>
      </c>
      <c r="DR80" s="375" t="str">
        <f>IF(DATA8!$Q$49="A",DATA8!$A$49,"")</f>
        <v/>
      </c>
      <c r="DS80" s="376" t="str">
        <f>IF(DATA8!$Q$49="B",DATA8!$A$49,"")</f>
        <v/>
      </c>
      <c r="DT80" s="377" t="str">
        <f>IF(DATA8!$Q$49="C",DATA8!$A$49,"")</f>
        <v/>
      </c>
      <c r="DU80" s="375" t="str">
        <f>IF(DATA9!$Q$49="A",DATA9!$A$49,"")</f>
        <v/>
      </c>
      <c r="DV80" s="376" t="str">
        <f>IF(DATA9!$Q$49="B",DATA9!$A$49,"")</f>
        <v/>
      </c>
      <c r="DW80" s="377" t="str">
        <f>IF(DATA9!$Q$49="C",DATA9!$A$49,"")</f>
        <v/>
      </c>
      <c r="DX80" s="375" t="str">
        <f>IF(DATA10!$Q$49="A",DATA10!$A$49,"")</f>
        <v/>
      </c>
      <c r="DY80" s="376" t="str">
        <f>IF(DATA10!$Q$49="B",DATA10!$A$49,"")</f>
        <v/>
      </c>
      <c r="DZ80" s="377" t="str">
        <f>IF(DATA10!$Q$49="C",DATA10!$A$49,"")</f>
        <v/>
      </c>
      <c r="EA80" s="375" t="str">
        <f>IF(DATA11!$Q$49="A",DATA11!$A$49,"")</f>
        <v/>
      </c>
      <c r="EB80" s="376" t="str">
        <f>IF(DATA11!$Q$49="B",DATA11!$A$49,"")</f>
        <v/>
      </c>
      <c r="EC80" s="377" t="str">
        <f>IF(DATA11!$Q$49="C",DATA11!$A$49,"")</f>
        <v/>
      </c>
      <c r="ED80" s="375" t="str">
        <f>IF(DATA12!$Q$49="A",DATA12!$A$49,"")</f>
        <v/>
      </c>
      <c r="EE80" s="376" t="str">
        <f>IF(DATA12!$Q$49="B",DATA12!$A$49,"")</f>
        <v/>
      </c>
      <c r="EF80" s="377" t="str">
        <f>IF(DATA12!$Q$49="C",DATA12!$A$49,"")</f>
        <v/>
      </c>
      <c r="EG80" s="375" t="str">
        <f>IF(DATA13!$Q$49="A",DATA13!$A$49,"")</f>
        <v/>
      </c>
      <c r="EH80" s="376" t="str">
        <f>IF(DATA13!$Q$49="B",DATA13!$A$49,"")</f>
        <v/>
      </c>
      <c r="EI80" s="377" t="str">
        <f>IF(DATA13!$Q$49="C",DATA13!$A$49,"")</f>
        <v/>
      </c>
      <c r="EJ80" s="375" t="str">
        <f>IF(DATA14!$Q$49="A",DATA14!$A$49,"")</f>
        <v/>
      </c>
      <c r="EK80" s="376" t="str">
        <f>IF(DATA14!$Q$49="B",DATA14!$A$49,"")</f>
        <v/>
      </c>
      <c r="EL80" s="377" t="str">
        <f>IF(DATA14!$Q$49="C",DATA14!$A$49,"")</f>
        <v/>
      </c>
      <c r="EM80" s="375" t="str">
        <f>IF(DATA15!$Q$49="A",DATA15!$A$49,"")</f>
        <v/>
      </c>
      <c r="EN80" s="376" t="str">
        <f>IF(DATA15!$Q$49="B",DATA15!$A$49,"")</f>
        <v/>
      </c>
      <c r="EO80" s="377" t="str">
        <f>IF(DATA15!$Q$49="C",DATA15!$A$49,"")</f>
        <v/>
      </c>
    </row>
    <row r="81" spans="1:150" ht="15" customHeight="1" x14ac:dyDescent="0.25">
      <c r="C81" s="577"/>
      <c r="D81" s="388" t="s">
        <v>126</v>
      </c>
      <c r="E81" s="389">
        <f>COUNTIF(DATA5!$AA$9:$AA$58,$E$40)</f>
        <v>0</v>
      </c>
      <c r="F81" s="389">
        <f>COUNTIF(DATA5!$AA$9:$AA$58,$F$40)</f>
        <v>0</v>
      </c>
      <c r="G81" s="389">
        <f>COUNTIF(DATA5!$AA$9:$AA$58,$G$40)</f>
        <v>0</v>
      </c>
      <c r="H81" s="389">
        <f>COUNTIF(DATA5!$AA$9:$AA$58,$H$40)</f>
        <v>0</v>
      </c>
      <c r="I81" s="389">
        <f>COUNTIF(DATA5!$AA$9:$AA$58,$I$40)</f>
        <v>0</v>
      </c>
      <c r="J81" s="389">
        <f>COUNTIF(DATA5!$AA$9:$AA$58,$J$40)</f>
        <v>0</v>
      </c>
      <c r="K81" s="389">
        <f>COUNTIF(DATA5!$AA$9:$AA$58,$K$40)</f>
        <v>0</v>
      </c>
      <c r="L81" s="389">
        <f>COUNTIF(DATA5!$AA$9:$AA$58,$L$40)</f>
        <v>0</v>
      </c>
      <c r="M81" s="389">
        <f>COUNTIF(DATA5!$AA$9:$AA$58,$M$40)</f>
        <v>0</v>
      </c>
      <c r="N81" s="389">
        <f>COUNTIF(DATA5!$AA$9:$AA$58,$N$40)</f>
        <v>0</v>
      </c>
      <c r="O81" s="389">
        <f>COUNTIF(DATA5!$AA$9:$AA$58,$O$40)</f>
        <v>0</v>
      </c>
      <c r="P81" s="389">
        <f>COUNTIF(DATA5!$AA$9:$AA$58,$P$40)</f>
        <v>0</v>
      </c>
      <c r="Q81" s="389">
        <f>COUNTIF(DATA5!$AA$9:$AA$58,$Q$40)</f>
        <v>0</v>
      </c>
      <c r="R81" s="389">
        <f>COUNTIF(DATA5!$AA$9:$AA$58,$R$40)</f>
        <v>0</v>
      </c>
      <c r="S81" s="389">
        <f>COUNTIF(DATA5!$AA$9:$AA$58,$S$40)</f>
        <v>0</v>
      </c>
      <c r="T81" s="389">
        <f>COUNTIF(DATA5!$AA$9:$AA$58,$T$40)</f>
        <v>0</v>
      </c>
      <c r="U81" s="389">
        <f>COUNTIF(DATA5!$AA$9:$AA$58,$U$40)</f>
        <v>0</v>
      </c>
      <c r="V81" s="389">
        <f>COUNTIF(DATA5!$AA$9:$AA$58,$V$40)</f>
        <v>0</v>
      </c>
      <c r="W81" s="389">
        <f>COUNTIF(DATA5!$AA$9:$AA$58,$W$40)</f>
        <v>0</v>
      </c>
      <c r="X81" s="390">
        <f>COUNTIF(DATA5!$AA$9:$AA$58,$X$40)</f>
        <v>0</v>
      </c>
      <c r="AA81" s="296"/>
      <c r="AB81" s="558">
        <f>DK90</f>
        <v>0</v>
      </c>
      <c r="AC81" s="558"/>
      <c r="AD81" s="381" t="s">
        <v>127</v>
      </c>
      <c r="AE81" s="382"/>
      <c r="AF81" s="382"/>
      <c r="AG81" s="382"/>
      <c r="AH81" s="384"/>
      <c r="AI81" s="296"/>
      <c r="AJ81" s="296"/>
      <c r="AK81" s="372"/>
      <c r="AL81" s="572" t="s">
        <v>128</v>
      </c>
      <c r="AM81" s="572"/>
      <c r="AN81" s="572"/>
      <c r="AO81" s="572"/>
      <c r="AP81" s="572"/>
      <c r="AQ81" s="572"/>
      <c r="AR81" s="575">
        <f>IF((AM77+AM79=1),Y76-A76,0)</f>
        <v>0</v>
      </c>
      <c r="AS81" s="575"/>
      <c r="AT81" s="323"/>
      <c r="AU81" s="323"/>
      <c r="AV81" s="323">
        <f>IF(AV80=TRUE,1,0)</f>
        <v>0</v>
      </c>
      <c r="AW81" s="323"/>
      <c r="AX81" s="323"/>
      <c r="AY81" s="323"/>
      <c r="AZ81" s="323"/>
      <c r="BA81" s="391"/>
      <c r="BB81" s="296"/>
      <c r="BC81" s="296"/>
      <c r="BD81" s="296"/>
      <c r="BE81" s="392"/>
      <c r="BF81" s="393"/>
      <c r="BG81" s="296"/>
      <c r="BH81" s="296"/>
      <c r="BI81" s="296"/>
      <c r="BJ81" s="296"/>
      <c r="BK81" s="296"/>
      <c r="BL81" s="296"/>
      <c r="BM81" s="296"/>
      <c r="BN81" s="296"/>
      <c r="BO81" s="296"/>
      <c r="BP81" s="296"/>
      <c r="BQ81" s="296"/>
      <c r="BR81" s="296"/>
      <c r="BS81" s="296"/>
      <c r="BT81" s="296"/>
      <c r="BU81" s="296"/>
      <c r="BV81" s="296"/>
      <c r="BW81" s="296"/>
      <c r="BX81" s="296"/>
      <c r="BY81" s="296">
        <f>HOUR(AR81)</f>
        <v>0</v>
      </c>
      <c r="BZ81" s="296">
        <f>MINUTE(AR81)</f>
        <v>0</v>
      </c>
      <c r="CA81" s="296"/>
      <c r="CB81" s="296"/>
      <c r="CC81" s="296"/>
      <c r="CD81" s="296"/>
      <c r="CE81" s="296"/>
      <c r="CF81" s="296"/>
      <c r="CG81" s="296"/>
      <c r="CH81" s="296"/>
      <c r="CI81" s="296"/>
      <c r="CJ81" s="296"/>
      <c r="CK81" s="296"/>
      <c r="CL81" s="296"/>
      <c r="CM81" s="296"/>
      <c r="CN81" s="296"/>
      <c r="CO81" s="296"/>
      <c r="CP81" s="296"/>
      <c r="CQ81" s="296"/>
      <c r="CR81" s="296"/>
      <c r="CS81" s="296"/>
      <c r="CT81" s="296"/>
      <c r="CV81" s="296">
        <v>42</v>
      </c>
      <c r="CW81" s="375" t="str">
        <f>IF(DATA1!$Q$50="A",DATA1!$A$50,"")</f>
        <v/>
      </c>
      <c r="CX81" s="376" t="str">
        <f>IF(DATA1!$Q$50="B",DATA1!$A$50,"")</f>
        <v/>
      </c>
      <c r="CY81" s="377" t="str">
        <f>IF(DATA1!$Q$50="C",DATA1!$A$50,"")</f>
        <v/>
      </c>
      <c r="CZ81" s="375" t="str">
        <f>IF(DATA2!$Q$50="A",DATA2!$A$50,"")</f>
        <v/>
      </c>
      <c r="DA81" s="376" t="str">
        <f>IF(DATA2!$Q$50="B",DATA2!$A$50,"")</f>
        <v/>
      </c>
      <c r="DB81" s="377" t="str">
        <f>IF(DATA2!$Q$50="C",DATA2!$A$50,"")</f>
        <v/>
      </c>
      <c r="DC81" s="375" t="str">
        <f>IF(DATA3!$Q$50="A",DATA3!$A$50,"")</f>
        <v/>
      </c>
      <c r="DD81" s="376" t="str">
        <f>IF(DATA3!$Q$50="B",DATA3!$A$50,"")</f>
        <v/>
      </c>
      <c r="DE81" s="377" t="str">
        <f>IF(DATA3!$Q$50="C",DATA3!$A$50,"")</f>
        <v/>
      </c>
      <c r="DF81" s="375" t="str">
        <f>IF(DATA4!$Q$50="A",DATA4!$A$50,"")</f>
        <v/>
      </c>
      <c r="DG81" s="376" t="str">
        <f>IF(DATA4!$Q$50="B",DATA4!$A$50,"")</f>
        <v/>
      </c>
      <c r="DH81" s="377" t="str">
        <f>IF(DATA4!$Q$50="C",DATA4!$A$50,"")</f>
        <v/>
      </c>
      <c r="DI81" s="375" t="str">
        <f>IF(DATA5!$Q$50="A",DATA5!$A$50,"")</f>
        <v/>
      </c>
      <c r="DJ81" s="376" t="str">
        <f>IF(DATA5!$Q$50="B",DATA5!$A$50,"")</f>
        <v/>
      </c>
      <c r="DK81" s="377" t="str">
        <f>IF(DATA5!$Q$50="C",DATA5!$A$50,"")</f>
        <v/>
      </c>
      <c r="DL81" s="375" t="str">
        <f>IF(DATA6!$Q$50="A",DATA6!$A$50,"")</f>
        <v/>
      </c>
      <c r="DM81" s="376" t="str">
        <f>IF(DATA6!$Q$50="B",DATA6!$A$50,"")</f>
        <v/>
      </c>
      <c r="DN81" s="377" t="str">
        <f>IF(DATA6!$Q$50="C",DATA6!$A$50,"")</f>
        <v/>
      </c>
      <c r="DO81" s="375" t="str">
        <f>IF(DATA7!$Q$50="A",DATA7!$A$50,"")</f>
        <v/>
      </c>
      <c r="DP81" s="376" t="str">
        <f>IF(DATA7!$Q$50="B",DATA7!$A$50,"")</f>
        <v/>
      </c>
      <c r="DQ81" s="377" t="str">
        <f>IF(DATA7!$Q$50="C",DATA7!$A$50,"")</f>
        <v/>
      </c>
      <c r="DR81" s="375" t="str">
        <f>IF(DATA8!$Q$50="A",DATA8!$A$50,"")</f>
        <v/>
      </c>
      <c r="DS81" s="376" t="str">
        <f>IF(DATA8!$Q$50="B",DATA8!$A$50,"")</f>
        <v/>
      </c>
      <c r="DT81" s="377" t="str">
        <f>IF(DATA8!$Q$50="C",DATA8!$A$50,"")</f>
        <v/>
      </c>
      <c r="DU81" s="375" t="str">
        <f>IF(DATA9!$Q$50="A",DATA9!$A$50,"")</f>
        <v/>
      </c>
      <c r="DV81" s="376" t="str">
        <f>IF(DATA9!$Q$50="B",DATA9!$A$50,"")</f>
        <v/>
      </c>
      <c r="DW81" s="377" t="str">
        <f>IF(DATA9!$Q$50="C",DATA9!$A$50,"")</f>
        <v/>
      </c>
      <c r="DX81" s="375" t="str">
        <f>IF(DATA10!$Q$50="A",DATA10!$A$50,"")</f>
        <v/>
      </c>
      <c r="DY81" s="376" t="str">
        <f>IF(DATA10!$Q$50="B",DATA10!$A$50,"")</f>
        <v/>
      </c>
      <c r="DZ81" s="377" t="str">
        <f>IF(DATA10!$Q$50="C",DATA10!$A$50,"")</f>
        <v/>
      </c>
      <c r="EA81" s="375" t="str">
        <f>IF(DATA11!$Q$50="A",DATA11!$A$50,"")</f>
        <v/>
      </c>
      <c r="EB81" s="376" t="str">
        <f>IF(DATA11!$Q$50="B",DATA11!$A$50,"")</f>
        <v/>
      </c>
      <c r="EC81" s="377" t="str">
        <f>IF(DATA11!$Q$50="C",DATA11!$A$50,"")</f>
        <v/>
      </c>
      <c r="ED81" s="375" t="str">
        <f>IF(DATA12!$Q$50="A",DATA12!$A$50,"")</f>
        <v/>
      </c>
      <c r="EE81" s="376" t="str">
        <f>IF(DATA12!$Q$50="B",DATA12!$A$50,"")</f>
        <v/>
      </c>
      <c r="EF81" s="377" t="str">
        <f>IF(DATA12!$Q$50="C",DATA12!$A$50,"")</f>
        <v/>
      </c>
      <c r="EG81" s="375" t="str">
        <f>IF(DATA13!$Q$50="A",DATA13!$A$50,"")</f>
        <v/>
      </c>
      <c r="EH81" s="376" t="str">
        <f>IF(DATA13!$Q$50="B",DATA13!$A$50,"")</f>
        <v/>
      </c>
      <c r="EI81" s="377" t="str">
        <f>IF(DATA13!$Q$50="C",DATA13!$A$50,"")</f>
        <v/>
      </c>
      <c r="EJ81" s="375" t="str">
        <f>IF(DATA14!$Q$50="A",DATA14!$A$50,"")</f>
        <v/>
      </c>
      <c r="EK81" s="376" t="str">
        <f>IF(DATA14!$Q$50="B",DATA14!$A$50,"")</f>
        <v/>
      </c>
      <c r="EL81" s="377" t="str">
        <f>IF(DATA14!$Q$50="C",DATA14!$A$50,"")</f>
        <v/>
      </c>
      <c r="EM81" s="375" t="str">
        <f>IF(DATA15!$Q$50="A",DATA15!$A$50,"")</f>
        <v/>
      </c>
      <c r="EN81" s="376" t="str">
        <f>IF(DATA15!$Q$50="B",DATA15!$A$50,"")</f>
        <v/>
      </c>
      <c r="EO81" s="377" t="str">
        <f>IF(DATA15!$Q$50="C",DATA15!$A$50,"")</f>
        <v/>
      </c>
    </row>
    <row r="82" spans="1:150" x14ac:dyDescent="0.2">
      <c r="B82" s="296"/>
      <c r="C82" s="297"/>
      <c r="D82" s="296"/>
      <c r="E82" s="296"/>
      <c r="F82" s="296"/>
      <c r="G82" s="296"/>
      <c r="H82" s="296"/>
      <c r="I82" s="296"/>
      <c r="J82" s="296"/>
      <c r="K82" s="296"/>
      <c r="L82" s="296"/>
      <c r="M82" s="296"/>
      <c r="N82" s="296"/>
      <c r="O82" s="296"/>
      <c r="P82" s="296"/>
      <c r="Q82" s="296"/>
      <c r="AA82" s="296"/>
      <c r="AB82" s="296"/>
      <c r="AC82" s="394"/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96"/>
      <c r="AT82" s="296"/>
      <c r="AU82" s="296"/>
      <c r="AV82" s="296"/>
      <c r="AW82" s="296"/>
      <c r="AX82" s="296"/>
      <c r="AY82" s="296"/>
      <c r="AZ82" s="296"/>
      <c r="BA82" s="296"/>
      <c r="BB82" s="296"/>
      <c r="BC82" s="296"/>
      <c r="BD82" s="296"/>
      <c r="BE82" s="395"/>
      <c r="BF82" s="396"/>
      <c r="BG82" s="551" t="b">
        <f>IF(SUM(E77:P81)&gt;0,TRUE,FALSE)</f>
        <v>0</v>
      </c>
      <c r="BH82" s="551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296"/>
      <c r="CA82" s="296"/>
      <c r="CB82" s="296"/>
      <c r="CC82" s="296"/>
      <c r="CD82" s="296"/>
      <c r="CE82" s="296"/>
      <c r="CF82" s="296"/>
      <c r="CG82" s="296"/>
      <c r="CH82" s="296"/>
      <c r="CI82" s="296"/>
      <c r="CJ82" s="296"/>
      <c r="CK82" s="296"/>
      <c r="CL82" s="296"/>
      <c r="CM82" s="296"/>
      <c r="CN82" s="296"/>
      <c r="CO82" s="296"/>
      <c r="CP82" s="296"/>
      <c r="CQ82" s="296"/>
      <c r="CR82" s="296"/>
      <c r="CS82" s="296"/>
      <c r="CT82" s="296"/>
      <c r="CV82" s="296">
        <v>43</v>
      </c>
      <c r="CW82" s="375" t="str">
        <f>IF(DATA1!$Q$51="A",DATA1!$A$51,"")</f>
        <v/>
      </c>
      <c r="CX82" s="376" t="str">
        <f>IF(DATA1!$Q$51="B",DATA1!$A$51,"")</f>
        <v/>
      </c>
      <c r="CY82" s="377" t="str">
        <f>IF(DATA1!$Q$51="C",DATA1!$A$51,"")</f>
        <v/>
      </c>
      <c r="CZ82" s="375" t="str">
        <f>IF(DATA2!$Q$51="A",DATA2!$A$51,"")</f>
        <v/>
      </c>
      <c r="DA82" s="376" t="str">
        <f>IF(DATA2!$Q$51="B",DATA2!$A$51,"")</f>
        <v/>
      </c>
      <c r="DB82" s="377" t="str">
        <f>IF(DATA2!$Q$51="C",DATA2!$A$51,"")</f>
        <v/>
      </c>
      <c r="DC82" s="375" t="str">
        <f>IF(DATA3!$Q$51="A",DATA3!$A$51,"")</f>
        <v/>
      </c>
      <c r="DD82" s="376" t="str">
        <f>IF(DATA3!$Q$51="B",DATA3!$A$51,"")</f>
        <v/>
      </c>
      <c r="DE82" s="377" t="str">
        <f>IF(DATA3!$Q$51="C",DATA3!$A$51,"")</f>
        <v/>
      </c>
      <c r="DF82" s="375" t="str">
        <f>IF(DATA4!$Q$51="A",DATA4!$A$51,"")</f>
        <v/>
      </c>
      <c r="DG82" s="376" t="str">
        <f>IF(DATA4!$Q$51="B",DATA4!$A$51,"")</f>
        <v/>
      </c>
      <c r="DH82" s="377" t="str">
        <f>IF(DATA4!$Q$51="C",DATA4!$A$51,"")</f>
        <v/>
      </c>
      <c r="DI82" s="375" t="str">
        <f>IF(DATA5!$Q$51="A",DATA5!$A$51,"")</f>
        <v/>
      </c>
      <c r="DJ82" s="376" t="str">
        <f>IF(DATA5!$Q$51="B",DATA5!$A$51,"")</f>
        <v/>
      </c>
      <c r="DK82" s="377" t="str">
        <f>IF(DATA5!$Q$51="C",DATA5!$A$51,"")</f>
        <v/>
      </c>
      <c r="DL82" s="375" t="str">
        <f>IF(DATA6!$Q$51="A",DATA6!$A$51,"")</f>
        <v/>
      </c>
      <c r="DM82" s="376" t="str">
        <f>IF(DATA6!$Q$51="B",DATA6!$A$51,"")</f>
        <v/>
      </c>
      <c r="DN82" s="377" t="str">
        <f>IF(DATA6!$Q$51="C",DATA6!$A$51,"")</f>
        <v/>
      </c>
      <c r="DO82" s="375" t="str">
        <f>IF(DATA7!$Q$51="A",DATA7!$A$51,"")</f>
        <v/>
      </c>
      <c r="DP82" s="376" t="str">
        <f>IF(DATA7!$Q$51="B",DATA7!$A$51,"")</f>
        <v/>
      </c>
      <c r="DQ82" s="377" t="str">
        <f>IF(DATA7!$Q$51="C",DATA7!$A$51,"")</f>
        <v/>
      </c>
      <c r="DR82" s="375" t="str">
        <f>IF(DATA8!$Q$51="A",DATA8!$A$51,"")</f>
        <v/>
      </c>
      <c r="DS82" s="376" t="str">
        <f>IF(DATA8!$Q$51="B",DATA8!$A$51,"")</f>
        <v/>
      </c>
      <c r="DT82" s="377" t="str">
        <f>IF(DATA8!$Q$51="C",DATA8!$A$51,"")</f>
        <v/>
      </c>
      <c r="DU82" s="375" t="str">
        <f>IF(DATA9!$Q$51="A",DATA9!$A$51,"")</f>
        <v/>
      </c>
      <c r="DV82" s="376" t="str">
        <f>IF(DATA9!$Q$51="B",DATA9!$A$51,"")</f>
        <v/>
      </c>
      <c r="DW82" s="377" t="str">
        <f>IF(DATA9!$Q$51="C",DATA9!$A$51,"")</f>
        <v/>
      </c>
      <c r="DX82" s="375" t="str">
        <f>IF(DATA10!$Q$51="A",DATA10!$A$51,"")</f>
        <v/>
      </c>
      <c r="DY82" s="376" t="str">
        <f>IF(DATA10!$Q$51="B",DATA10!$A$51,"")</f>
        <v/>
      </c>
      <c r="DZ82" s="377" t="str">
        <f>IF(DATA10!$Q$51="C",DATA10!$A$51,"")</f>
        <v/>
      </c>
      <c r="EA82" s="375" t="str">
        <f>IF(DATA11!$Q$51="A",DATA11!$A$51,"")</f>
        <v/>
      </c>
      <c r="EB82" s="376" t="str">
        <f>IF(DATA11!$Q$51="B",DATA11!$A$51,"")</f>
        <v/>
      </c>
      <c r="EC82" s="377" t="str">
        <f>IF(DATA11!$Q$51="C",DATA11!$A$51,"")</f>
        <v/>
      </c>
      <c r="ED82" s="375" t="str">
        <f>IF(DATA12!$Q$51="A",DATA12!$A$51,"")</f>
        <v/>
      </c>
      <c r="EE82" s="376" t="str">
        <f>IF(DATA12!$Q$51="B",DATA12!$A$51,"")</f>
        <v/>
      </c>
      <c r="EF82" s="377" t="str">
        <f>IF(DATA12!$Q$51="C",DATA12!$A$51,"")</f>
        <v/>
      </c>
      <c r="EG82" s="375" t="str">
        <f>IF(DATA13!$Q$51="A",DATA13!$A$51,"")</f>
        <v/>
      </c>
      <c r="EH82" s="376" t="str">
        <f>IF(DATA13!$Q$51="B",DATA13!$A$51,"")</f>
        <v/>
      </c>
      <c r="EI82" s="377" t="str">
        <f>IF(DATA13!$Q$51="C",DATA13!$A$51,"")</f>
        <v/>
      </c>
      <c r="EJ82" s="375" t="str">
        <f>IF(DATA14!$Q$51="A",DATA14!$A$51,"")</f>
        <v/>
      </c>
      <c r="EK82" s="376" t="str">
        <f>IF(DATA14!$Q$51="B",DATA14!$A$51,"")</f>
        <v/>
      </c>
      <c r="EL82" s="377" t="str">
        <f>IF(DATA14!$Q$51="C",DATA14!$A$51,"")</f>
        <v/>
      </c>
      <c r="EM82" s="375" t="str">
        <f>IF(DATA15!$Q$51="A",DATA15!$A$51,"")</f>
        <v/>
      </c>
      <c r="EN82" s="376" t="str">
        <f>IF(DATA15!$Q$51="B",DATA15!$A$51,"")</f>
        <v/>
      </c>
      <c r="EO82" s="377" t="str">
        <f>IF(DATA15!$Q$51="C",DATA15!$A$51,"")</f>
        <v/>
      </c>
    </row>
    <row r="83" spans="1:150" ht="15" x14ac:dyDescent="0.25">
      <c r="AA83" s="397" t="str">
        <f>$AC$422</f>
        <v/>
      </c>
      <c r="AB83" s="397" t="str">
        <f>$AC$423</f>
        <v/>
      </c>
      <c r="AC83" s="397" t="str">
        <f>$AC$424</f>
        <v/>
      </c>
      <c r="AD83" s="397" t="str">
        <f>$AC$425</f>
        <v/>
      </c>
      <c r="AE83" s="397" t="str">
        <f>$AC$426</f>
        <v/>
      </c>
      <c r="AF83" s="397" t="str">
        <f>$AC$427</f>
        <v/>
      </c>
      <c r="AG83" s="397" t="str">
        <f>$AC$428</f>
        <v/>
      </c>
      <c r="AH83" s="397" t="str">
        <f>$AC$429</f>
        <v/>
      </c>
      <c r="AI83" s="397" t="str">
        <f>$AC$430</f>
        <v/>
      </c>
      <c r="AJ83" s="397" t="str">
        <f>$AC$431</f>
        <v/>
      </c>
      <c r="AK83" s="397" t="str">
        <f>$AC$432</f>
        <v/>
      </c>
      <c r="AL83" s="397" t="str">
        <f>$AC$433</f>
        <v/>
      </c>
      <c r="AM83" s="397" t="str">
        <f>$AC$434</f>
        <v/>
      </c>
      <c r="AN83" s="397" t="str">
        <f>$AC$435</f>
        <v/>
      </c>
      <c r="AO83" s="397" t="str">
        <f>$AC$436</f>
        <v/>
      </c>
      <c r="AP83" s="397" t="str">
        <f>$AC$437</f>
        <v/>
      </c>
      <c r="AQ83" s="397" t="str">
        <f>$AC$438</f>
        <v/>
      </c>
      <c r="AR83" s="397" t="str">
        <f>$AC$439</f>
        <v/>
      </c>
      <c r="AS83" s="397" t="str">
        <f>$AC$440</f>
        <v/>
      </c>
      <c r="AT83" s="397" t="str">
        <f>$AC$441</f>
        <v/>
      </c>
      <c r="AU83" s="397" t="str">
        <f>$AC$442</f>
        <v/>
      </c>
      <c r="AV83" s="397" t="str">
        <f>$AC$443</f>
        <v/>
      </c>
      <c r="AW83" s="397" t="str">
        <f>$AC$444</f>
        <v/>
      </c>
      <c r="AX83" s="397" t="str">
        <f>$AC$445</f>
        <v/>
      </c>
      <c r="AY83" s="397" t="str">
        <f>$AC$446</f>
        <v/>
      </c>
      <c r="AZ83" s="397" t="str">
        <f>$AC$447</f>
        <v/>
      </c>
      <c r="BA83" s="397" t="str">
        <f>$AC$448</f>
        <v/>
      </c>
      <c r="BB83" s="397" t="str">
        <f>$AC$449</f>
        <v/>
      </c>
      <c r="BC83" s="397" t="str">
        <f>$AC$450</f>
        <v/>
      </c>
      <c r="BD83" s="397" t="str">
        <f>$AC$451</f>
        <v/>
      </c>
      <c r="BE83" s="397" t="str">
        <f>$AC$452</f>
        <v/>
      </c>
      <c r="BF83" s="397" t="str">
        <f>$AC$453</f>
        <v/>
      </c>
      <c r="BG83" s="397" t="str">
        <f>$AC$454</f>
        <v/>
      </c>
      <c r="BH83" s="397" t="str">
        <f>$AC$455</f>
        <v/>
      </c>
      <c r="BI83" s="397" t="str">
        <f>$AC$456</f>
        <v/>
      </c>
      <c r="BJ83" s="397" t="str">
        <f>$AC$457</f>
        <v/>
      </c>
      <c r="BK83" s="397" t="str">
        <f>$AC$458</f>
        <v/>
      </c>
      <c r="BL83" s="397" t="str">
        <f>$AC$459</f>
        <v/>
      </c>
      <c r="BM83" s="397" t="str">
        <f>$AC$460</f>
        <v/>
      </c>
      <c r="BN83" s="397" t="str">
        <f>$AC$461</f>
        <v/>
      </c>
      <c r="BO83" s="397" t="str">
        <f>$AC$462</f>
        <v/>
      </c>
      <c r="BP83" s="397" t="str">
        <f>$AC$463</f>
        <v/>
      </c>
      <c r="BQ83" s="397" t="str">
        <f>$AC$464</f>
        <v/>
      </c>
      <c r="BR83" s="397" t="str">
        <f>$AC$465</f>
        <v/>
      </c>
      <c r="BS83" s="397" t="str">
        <f>$AC$466</f>
        <v/>
      </c>
      <c r="BT83" s="397" t="str">
        <f>$AC$467</f>
        <v/>
      </c>
      <c r="BU83" s="397" t="str">
        <f>$AC$468</f>
        <v/>
      </c>
      <c r="BV83" s="397" t="str">
        <f>$AC$469</f>
        <v/>
      </c>
      <c r="BW83" s="397" t="str">
        <f>$AC$470</f>
        <v/>
      </c>
      <c r="BX83" s="398" t="str">
        <f>$AC$471</f>
        <v/>
      </c>
      <c r="BY83" s="552">
        <f>SUM(AA83:BU83)</f>
        <v>0</v>
      </c>
      <c r="BZ83" s="552"/>
      <c r="CA83" s="552"/>
      <c r="CB83" s="282" t="s">
        <v>129</v>
      </c>
      <c r="CV83" s="296">
        <v>44</v>
      </c>
      <c r="CW83" s="375" t="str">
        <f>IF(DATA1!$Q$52="A",DATA1!$A$52,"")</f>
        <v/>
      </c>
      <c r="CX83" s="376" t="str">
        <f>IF(DATA1!$Q$52="B",DATA1!$A$52,"")</f>
        <v/>
      </c>
      <c r="CY83" s="377" t="str">
        <f>IF(DATA1!$Q$52="C",DATA1!$A$52,"")</f>
        <v/>
      </c>
      <c r="CZ83" s="375" t="str">
        <f>IF(DATA2!$Q$52="A",DATA2!$A$52,"")</f>
        <v/>
      </c>
      <c r="DA83" s="376" t="str">
        <f>IF(DATA2!$Q$52="B",DATA2!$A$52,"")</f>
        <v/>
      </c>
      <c r="DB83" s="377" t="str">
        <f>IF(DATA2!$Q$52="C",DATA2!$A$52,"")</f>
        <v/>
      </c>
      <c r="DC83" s="375" t="str">
        <f>IF(DATA3!$Q$52="A",DATA3!$A$52,"")</f>
        <v/>
      </c>
      <c r="DD83" s="376" t="str">
        <f>IF(DATA3!$Q$52="B",DATA3!$A$52,"")</f>
        <v/>
      </c>
      <c r="DE83" s="377" t="str">
        <f>IF(DATA3!$Q$52="C",DATA3!$A$52,"")</f>
        <v/>
      </c>
      <c r="DF83" s="375" t="str">
        <f>IF(DATA4!$Q$52="A",DATA4!$A$52,"")</f>
        <v/>
      </c>
      <c r="DG83" s="376" t="str">
        <f>IF(DATA4!$Q$52="B",DATA4!$A$52,"")</f>
        <v/>
      </c>
      <c r="DH83" s="377" t="str">
        <f>IF(DATA4!$Q$52="C",DATA4!$A$52,"")</f>
        <v/>
      </c>
      <c r="DI83" s="375" t="str">
        <f>IF(DATA5!$Q$52="A",DATA5!$A$52,"")</f>
        <v/>
      </c>
      <c r="DJ83" s="376" t="str">
        <f>IF(DATA5!$Q$52="B",DATA5!$A$52,"")</f>
        <v/>
      </c>
      <c r="DK83" s="377" t="str">
        <f>IF(DATA5!$Q$52="C",DATA5!$A$52,"")</f>
        <v/>
      </c>
      <c r="DL83" s="375" t="str">
        <f>IF(DATA6!$Q$52="A",DATA6!$A$52,"")</f>
        <v/>
      </c>
      <c r="DM83" s="376" t="str">
        <f>IF(DATA6!$Q$52="B",DATA6!$A$52,"")</f>
        <v/>
      </c>
      <c r="DN83" s="377" t="str">
        <f>IF(DATA6!$Q$52="C",DATA6!$A$52,"")</f>
        <v/>
      </c>
      <c r="DO83" s="375" t="str">
        <f>IF(DATA7!$Q$52="A",DATA7!$A$52,"")</f>
        <v/>
      </c>
      <c r="DP83" s="376" t="str">
        <f>IF(DATA7!$Q$52="B",DATA7!$A$52,"")</f>
        <v/>
      </c>
      <c r="DQ83" s="377" t="str">
        <f>IF(DATA7!$Q$52="C",DATA7!$A$52,"")</f>
        <v/>
      </c>
      <c r="DR83" s="375" t="str">
        <f>IF(DATA8!$Q$52="A",DATA8!$A$52,"")</f>
        <v/>
      </c>
      <c r="DS83" s="376" t="str">
        <f>IF(DATA8!$Q$52="B",DATA8!$A$52,"")</f>
        <v/>
      </c>
      <c r="DT83" s="377" t="str">
        <f>IF(DATA8!$Q$52="C",DATA8!$A$52,"")</f>
        <v/>
      </c>
      <c r="DU83" s="375" t="str">
        <f>IF(DATA9!$Q$52="A",DATA9!$A$52,"")</f>
        <v/>
      </c>
      <c r="DV83" s="376" t="str">
        <f>IF(DATA9!$Q$52="B",DATA9!$A$52,"")</f>
        <v/>
      </c>
      <c r="DW83" s="377" t="str">
        <f>IF(DATA9!$Q$52="C",DATA9!$A$52,"")</f>
        <v/>
      </c>
      <c r="DX83" s="375" t="str">
        <f>IF(DATA10!$Q$52="A",DATA10!$A$52,"")</f>
        <v/>
      </c>
      <c r="DY83" s="376" t="str">
        <f>IF(DATA10!$Q$52="B",DATA10!$A$52,"")</f>
        <v/>
      </c>
      <c r="DZ83" s="377" t="str">
        <f>IF(DATA10!$Q$52="C",DATA10!$A$52,"")</f>
        <v/>
      </c>
      <c r="EA83" s="375" t="str">
        <f>IF(DATA11!$Q$52="A",DATA11!$A$52,"")</f>
        <v/>
      </c>
      <c r="EB83" s="376" t="str">
        <f>IF(DATA11!$Q$52="B",DATA11!$A$52,"")</f>
        <v/>
      </c>
      <c r="EC83" s="377" t="str">
        <f>IF(DATA11!$Q$52="C",DATA11!$A$52,"")</f>
        <v/>
      </c>
      <c r="ED83" s="375" t="str">
        <f>IF(DATA12!$Q$52="A",DATA12!$A$52,"")</f>
        <v/>
      </c>
      <c r="EE83" s="376" t="str">
        <f>IF(DATA12!$Q$52="B",DATA12!$A$52,"")</f>
        <v/>
      </c>
      <c r="EF83" s="377" t="str">
        <f>IF(DATA12!$Q$52="C",DATA12!$A$52,"")</f>
        <v/>
      </c>
      <c r="EG83" s="375" t="str">
        <f>IF(DATA13!$Q$52="A",DATA13!$A$52,"")</f>
        <v/>
      </c>
      <c r="EH83" s="376" t="str">
        <f>IF(DATA13!$Q$52="B",DATA13!$A$52,"")</f>
        <v/>
      </c>
      <c r="EI83" s="377" t="str">
        <f>IF(DATA13!$Q$52="C",DATA13!$A$52,"")</f>
        <v/>
      </c>
      <c r="EJ83" s="375" t="str">
        <f>IF(DATA14!$Q$52="A",DATA14!$A$52,"")</f>
        <v/>
      </c>
      <c r="EK83" s="376" t="str">
        <f>IF(DATA14!$Q$52="B",DATA14!$A$52,"")</f>
        <v/>
      </c>
      <c r="EL83" s="377" t="str">
        <f>IF(DATA14!$Q$52="C",DATA14!$A$52,"")</f>
        <v/>
      </c>
      <c r="EM83" s="375" t="str">
        <f>IF(DATA15!$Q$52="A",DATA15!$A$52,"")</f>
        <v/>
      </c>
      <c r="EN83" s="376" t="str">
        <f>IF(DATA15!$Q$52="B",DATA15!$A$52,"")</f>
        <v/>
      </c>
      <c r="EO83" s="377" t="str">
        <f>IF(DATA15!$Q$52="C",DATA15!$A$52,"")</f>
        <v/>
      </c>
    </row>
    <row r="84" spans="1:150" x14ac:dyDescent="0.2">
      <c r="B84" s="331">
        <f>IF(A85=$A$37,1,2)</f>
        <v>2</v>
      </c>
      <c r="C84" s="332" t="s">
        <v>95</v>
      </c>
      <c r="E84" s="330"/>
      <c r="F84" s="333"/>
      <c r="G84" s="333"/>
      <c r="H84" s="333"/>
      <c r="I84" s="333"/>
      <c r="J84" s="333"/>
      <c r="K84" s="333"/>
      <c r="L84" s="333"/>
      <c r="M84" s="333"/>
      <c r="N84" s="333"/>
      <c r="O84" s="333"/>
      <c r="P84" s="333"/>
      <c r="Q84" s="333"/>
      <c r="R84" s="333"/>
      <c r="S84" s="333"/>
      <c r="U84" s="333"/>
      <c r="V84" s="333"/>
      <c r="AA84" s="331">
        <f>IF($Y$37=Y85,1,2)</f>
        <v>1</v>
      </c>
      <c r="AB84" s="332" t="s">
        <v>95</v>
      </c>
      <c r="AC84" s="283"/>
      <c r="AD84" s="332"/>
      <c r="CV84" s="296">
        <v>45</v>
      </c>
      <c r="CW84" s="375" t="str">
        <f>IF(DATA1!$Q$53="A",DATA1!$A$53,"")</f>
        <v/>
      </c>
      <c r="CX84" s="376" t="str">
        <f>IF(DATA1!$Q$53="B",DATA1!$A$53,"")</f>
        <v/>
      </c>
      <c r="CY84" s="377" t="str">
        <f>IF(DATA1!$Q$53="C",DATA1!$A$53,"")</f>
        <v/>
      </c>
      <c r="CZ84" s="375" t="str">
        <f>IF(DATA2!$Q$53="A",DATA2!$A$53,"")</f>
        <v/>
      </c>
      <c r="DA84" s="376" t="str">
        <f>IF(DATA2!$Q$53="B",DATA2!$A$53,"")</f>
        <v/>
      </c>
      <c r="DB84" s="377" t="str">
        <f>IF(DATA2!$Q$53="C",DATA2!$A$53,"")</f>
        <v/>
      </c>
      <c r="DC84" s="375" t="str">
        <f>IF(DATA3!$Q$53="A",DATA3!$A$53,"")</f>
        <v/>
      </c>
      <c r="DD84" s="376" t="str">
        <f>IF(DATA3!$Q$53="B",DATA3!$A$53,"")</f>
        <v/>
      </c>
      <c r="DE84" s="377" t="str">
        <f>IF(DATA3!$Q$53="C",DATA3!$A$53,"")</f>
        <v/>
      </c>
      <c r="DF84" s="375" t="str">
        <f>IF(DATA4!$Q$53="A",DATA4!$A$53,"")</f>
        <v/>
      </c>
      <c r="DG84" s="376" t="str">
        <f>IF(DATA4!$Q$53="B",DATA4!$A$53,"")</f>
        <v/>
      </c>
      <c r="DH84" s="377" t="str">
        <f>IF(DATA4!$Q$53="C",DATA4!$A$53,"")</f>
        <v/>
      </c>
      <c r="DI84" s="375" t="str">
        <f>IF(DATA5!$Q$53="A",DATA5!$A$53,"")</f>
        <v/>
      </c>
      <c r="DJ84" s="376" t="str">
        <f>IF(DATA5!$Q$53="B",DATA5!$A$53,"")</f>
        <v/>
      </c>
      <c r="DK84" s="377" t="str">
        <f>IF(DATA5!$Q$53="C",DATA5!$A$53,"")</f>
        <v/>
      </c>
      <c r="DL84" s="375" t="str">
        <f>IF(DATA6!$Q$53="A",DATA6!$A$53,"")</f>
        <v/>
      </c>
      <c r="DM84" s="376" t="str">
        <f>IF(DATA6!$Q$53="B",DATA6!$A$53,"")</f>
        <v/>
      </c>
      <c r="DN84" s="377" t="str">
        <f>IF(DATA6!$Q$53="C",DATA6!$A$53,"")</f>
        <v/>
      </c>
      <c r="DO84" s="375" t="str">
        <f>IF(DATA7!$Q$53="A",DATA7!$A$53,"")</f>
        <v/>
      </c>
      <c r="DP84" s="376" t="str">
        <f>IF(DATA7!$Q$53="B",DATA7!$A$53,"")</f>
        <v/>
      </c>
      <c r="DQ84" s="377" t="str">
        <f>IF(DATA7!$Q$53="C",DATA7!$A$53,"")</f>
        <v/>
      </c>
      <c r="DR84" s="375" t="str">
        <f>IF(DATA8!$Q$53="A",DATA8!$A$53,"")</f>
        <v/>
      </c>
      <c r="DS84" s="376" t="str">
        <f>IF(DATA8!$Q$53="B",DATA8!$A$53,"")</f>
        <v/>
      </c>
      <c r="DT84" s="377" t="str">
        <f>IF(DATA8!$Q$53="C",DATA8!$A$53,"")</f>
        <v/>
      </c>
      <c r="DU84" s="375" t="str">
        <f>IF(DATA9!$Q$53="A",DATA9!$A$53,"")</f>
        <v/>
      </c>
      <c r="DV84" s="376" t="str">
        <f>IF(DATA9!$Q$53="B",DATA9!$A$53,"")</f>
        <v/>
      </c>
      <c r="DW84" s="377" t="str">
        <f>IF(DATA9!$Q$53="C",DATA9!$A$53,"")</f>
        <v/>
      </c>
      <c r="DX84" s="375" t="str">
        <f>IF(DATA10!$Q$53="A",DATA10!$A$53,"")</f>
        <v/>
      </c>
      <c r="DY84" s="376" t="str">
        <f>IF(DATA10!$Q$53="B",DATA10!$A$53,"")</f>
        <v/>
      </c>
      <c r="DZ84" s="377" t="str">
        <f>IF(DATA10!$Q$53="C",DATA10!$A$53,"")</f>
        <v/>
      </c>
      <c r="EA84" s="375" t="str">
        <f>IF(DATA11!$Q$53="A",DATA11!$A$53,"")</f>
        <v/>
      </c>
      <c r="EB84" s="376" t="str">
        <f>IF(DATA11!$Q$53="B",DATA11!$A$53,"")</f>
        <v/>
      </c>
      <c r="EC84" s="377" t="str">
        <f>IF(DATA11!$Q$53="C",DATA11!$A$53,"")</f>
        <v/>
      </c>
      <c r="ED84" s="375" t="str">
        <f>IF(DATA12!$Q$53="A",DATA12!$A$53,"")</f>
        <v/>
      </c>
      <c r="EE84" s="376" t="str">
        <f>IF(DATA12!$Q$53="B",DATA12!$A$53,"")</f>
        <v/>
      </c>
      <c r="EF84" s="377" t="str">
        <f>IF(DATA12!$Q$53="C",DATA12!$A$53,"")</f>
        <v/>
      </c>
      <c r="EG84" s="375" t="str">
        <f>IF(DATA13!$Q$53="A",DATA13!$A$53,"")</f>
        <v/>
      </c>
      <c r="EH84" s="376" t="str">
        <f>IF(DATA13!$Q$53="B",DATA13!$A$53,"")</f>
        <v/>
      </c>
      <c r="EI84" s="377" t="str">
        <f>IF(DATA13!$Q$53="C",DATA13!$A$53,"")</f>
        <v/>
      </c>
      <c r="EJ84" s="375" t="str">
        <f>IF(DATA14!$Q$53="A",DATA14!$A$53,"")</f>
        <v/>
      </c>
      <c r="EK84" s="376" t="str">
        <f>IF(DATA14!$Q$53="B",DATA14!$A$53,"")</f>
        <v/>
      </c>
      <c r="EL84" s="377" t="str">
        <f>IF(DATA14!$Q$53="C",DATA14!$A$53,"")</f>
        <v/>
      </c>
      <c r="EM84" s="375" t="str">
        <f>IF(DATA15!$Q$53="A",DATA15!$A$53,"")</f>
        <v/>
      </c>
      <c r="EN84" s="376" t="str">
        <f>IF(DATA15!$Q$53="B",DATA15!$A$53,"")</f>
        <v/>
      </c>
      <c r="EO84" s="377" t="str">
        <f>IF(DATA15!$Q$53="C",DATA15!$A$53,"")</f>
        <v/>
      </c>
    </row>
    <row r="85" spans="1:150" ht="16.5" customHeight="1" x14ac:dyDescent="0.25">
      <c r="A85" s="576">
        <f>IF(DATA6!$E$2="",DateTime!$R$12,(IF(HOUR(DATA6!$E$2)&lt;6,HOUR(DATA6!$E$2)+12&amp;":"&amp;MINUTE(DATA6!$E$2),DATA6!$E$2)))</f>
        <v>0</v>
      </c>
      <c r="B85" s="576"/>
      <c r="C85" s="577" t="s">
        <v>107</v>
      </c>
      <c r="D85" s="346">
        <f>DL38</f>
        <v>2</v>
      </c>
      <c r="E85" s="347" t="s">
        <v>28</v>
      </c>
      <c r="F85" s="348" t="s">
        <v>29</v>
      </c>
      <c r="G85" s="349" t="s">
        <v>30</v>
      </c>
      <c r="H85" s="349" t="s">
        <v>31</v>
      </c>
      <c r="I85" s="349" t="s">
        <v>32</v>
      </c>
      <c r="J85" s="349" t="s">
        <v>33</v>
      </c>
      <c r="K85" s="349" t="s">
        <v>34</v>
      </c>
      <c r="L85" s="349" t="s">
        <v>35</v>
      </c>
      <c r="M85" s="349" t="s">
        <v>36</v>
      </c>
      <c r="N85" s="349" t="s">
        <v>37</v>
      </c>
      <c r="O85" s="349" t="s">
        <v>38</v>
      </c>
      <c r="P85" s="349" t="s">
        <v>39</v>
      </c>
      <c r="Q85" s="350" t="s">
        <v>43</v>
      </c>
      <c r="R85" s="351" t="s">
        <v>58</v>
      </c>
      <c r="S85" s="351" t="s">
        <v>60</v>
      </c>
      <c r="T85" s="349" t="s">
        <v>63</v>
      </c>
      <c r="U85" s="351" t="s">
        <v>65</v>
      </c>
      <c r="V85" s="351" t="s">
        <v>71</v>
      </c>
      <c r="W85" s="351" t="s">
        <v>76</v>
      </c>
      <c r="X85" s="352" t="s">
        <v>69</v>
      </c>
      <c r="Y85" s="578" t="str">
        <f>IF(DATA6!$E$3="",(IF(HOUR(DateTime!$W$12)&lt;6,HOUR(DateTime!$W$12)+12&amp;":"&amp;MINUTE(DateTime!$W$12),DateTime!$W$12)),(IF(HOUR(DATA6!$E$3)&lt;6,HOUR(DATA6!$E$3)+12&amp;":"&amp;MINUTE(DATA6!$E$3),DATA6!$E$3)))</f>
        <v>12:0</v>
      </c>
      <c r="Z85" s="578"/>
      <c r="AA85" s="353"/>
      <c r="AB85" s="579" t="b">
        <f>FALSE</f>
        <v>0</v>
      </c>
      <c r="AC85" s="579"/>
      <c r="AD85" s="354" t="s">
        <v>108</v>
      </c>
      <c r="AE85" s="353"/>
      <c r="AF85" s="355"/>
      <c r="AG85" s="355"/>
      <c r="AH85" s="355"/>
      <c r="AI85" s="356"/>
      <c r="AJ85" s="355"/>
      <c r="AK85" s="357"/>
      <c r="AL85" s="358"/>
      <c r="AM85" s="580" t="b">
        <f>IF(BC87=1,FALSE,IF(AND(B84+AA84+AB86+BC88=3),TRUE,FALSE))</f>
        <v>1</v>
      </c>
      <c r="AN85" s="580"/>
      <c r="AO85" s="559" t="s">
        <v>109</v>
      </c>
      <c r="AP85" s="559"/>
      <c r="AQ85" s="355"/>
      <c r="AR85" s="359">
        <f>BC88</f>
        <v>0</v>
      </c>
      <c r="AS85" s="360" t="s">
        <v>121</v>
      </c>
      <c r="AT85" s="355"/>
      <c r="AU85" s="355"/>
      <c r="AV85" s="560" t="b">
        <f>FALSE</f>
        <v>0</v>
      </c>
      <c r="AW85" s="560"/>
      <c r="AX85" s="359" t="s">
        <v>110</v>
      </c>
      <c r="AY85" s="355"/>
      <c r="AZ85" s="355"/>
      <c r="BA85" s="357"/>
      <c r="BB85" s="561" t="s">
        <v>136</v>
      </c>
      <c r="BC85" s="561"/>
      <c r="BD85" s="355"/>
      <c r="BE85" s="361"/>
      <c r="BF85" s="361"/>
      <c r="BG85" s="361"/>
      <c r="BH85" s="361"/>
      <c r="BI85" s="361"/>
      <c r="BJ85" s="361"/>
      <c r="BK85" s="361"/>
      <c r="BL85" s="355"/>
      <c r="BM85" s="355"/>
      <c r="BN85" s="355"/>
      <c r="BO85" s="355"/>
      <c r="BP85" s="355"/>
      <c r="BQ85" s="355"/>
      <c r="BR85" s="355"/>
      <c r="BS85" s="355"/>
      <c r="BT85" s="355"/>
      <c r="BU85" s="355"/>
      <c r="BV85" s="355"/>
      <c r="BW85" s="355"/>
      <c r="BX85" s="355"/>
      <c r="BY85" s="355"/>
      <c r="BZ85" s="355"/>
      <c r="CA85" s="355"/>
      <c r="CB85" s="355"/>
      <c r="CC85" s="355"/>
      <c r="CD85" s="355"/>
      <c r="CE85" s="355"/>
      <c r="CF85" s="355"/>
      <c r="CG85" s="355"/>
      <c r="CH85" s="355"/>
      <c r="CI85" s="355"/>
      <c r="CJ85" s="355"/>
      <c r="CK85" s="355"/>
      <c r="CL85" s="355"/>
      <c r="CM85" s="355"/>
      <c r="CN85" s="355"/>
      <c r="CO85" s="355"/>
      <c r="CP85" s="355"/>
      <c r="CQ85" s="562">
        <f>SUM(E88:X88)</f>
        <v>0</v>
      </c>
      <c r="CR85" s="562"/>
      <c r="CS85" s="355">
        <f>WEEKDAY(D85)</f>
        <v>2</v>
      </c>
      <c r="CT85" s="355">
        <f>IF(OR(AM86=1,AB86=1,AM88=1),CS85,"")</f>
        <v>2</v>
      </c>
      <c r="CU85" s="355" t="e">
        <f>IF(CT85=CS85,MAX($CU$40:CU84)+1,0)</f>
        <v>#NUM!</v>
      </c>
      <c r="CV85" s="296">
        <v>46</v>
      </c>
      <c r="CW85" s="375" t="str">
        <f>IF(DATA1!$Q$54="A",DATA1!$A$54,"")</f>
        <v/>
      </c>
      <c r="CX85" s="376" t="str">
        <f>IF(DATA1!$Q$54="B",DATA1!$A$54,"")</f>
        <v/>
      </c>
      <c r="CY85" s="377" t="str">
        <f>IF(DATA1!$Q$54="C",DATA1!$A$54,"")</f>
        <v/>
      </c>
      <c r="CZ85" s="375" t="str">
        <f>IF(DATA2!$Q$54="A",DATA2!$A$54,"")</f>
        <v/>
      </c>
      <c r="DA85" s="376" t="str">
        <f>IF(DATA2!$Q$54="B",DATA2!$A$54,"")</f>
        <v/>
      </c>
      <c r="DB85" s="377" t="str">
        <f>IF(DATA2!$Q$54="C",DATA2!$A$54,"")</f>
        <v/>
      </c>
      <c r="DC85" s="375" t="str">
        <f>IF(DATA3!$Q$54="A",DATA3!$A$54,"")</f>
        <v/>
      </c>
      <c r="DD85" s="376" t="str">
        <f>IF(DATA3!$Q$54="B",DATA3!$A$54,"")</f>
        <v/>
      </c>
      <c r="DE85" s="377" t="str">
        <f>IF(DATA3!$Q$54="C",DATA3!$A$54,"")</f>
        <v/>
      </c>
      <c r="DF85" s="375" t="str">
        <f>IF(DATA4!$Q$54="A",DATA4!$A$54,"")</f>
        <v/>
      </c>
      <c r="DG85" s="376" t="str">
        <f>IF(DATA4!$Q$54="B",DATA4!$A$54,"")</f>
        <v/>
      </c>
      <c r="DH85" s="377" t="str">
        <f>IF(DATA4!$Q$54="C",DATA4!$A$54,"")</f>
        <v/>
      </c>
      <c r="DI85" s="375" t="str">
        <f>IF(DATA5!$Q$54="A",DATA5!$A$54,"")</f>
        <v/>
      </c>
      <c r="DJ85" s="376" t="str">
        <f>IF(DATA5!$Q$54="B",DATA5!$A$54,"")</f>
        <v/>
      </c>
      <c r="DK85" s="377" t="str">
        <f>IF(DATA5!$Q$54="C",DATA5!$A$54,"")</f>
        <v/>
      </c>
      <c r="DL85" s="375" t="str">
        <f>IF(DATA6!$Q$54="A",DATA6!$A$54,"")</f>
        <v/>
      </c>
      <c r="DM85" s="376" t="str">
        <f>IF(DATA6!$Q$54="B",DATA6!$A$54,"")</f>
        <v/>
      </c>
      <c r="DN85" s="377" t="str">
        <f>IF(DATA6!$Q$54="C",DATA6!$A$54,"")</f>
        <v/>
      </c>
      <c r="DO85" s="375" t="str">
        <f>IF(DATA7!$Q$54="A",DATA7!$A$54,"")</f>
        <v/>
      </c>
      <c r="DP85" s="376" t="str">
        <f>IF(DATA7!$Q$54="B",DATA7!$A$54,"")</f>
        <v/>
      </c>
      <c r="DQ85" s="377" t="str">
        <f>IF(DATA7!$Q$54="C",DATA7!$A$54,"")</f>
        <v/>
      </c>
      <c r="DR85" s="375" t="str">
        <f>IF(DATA8!$Q$54="A",DATA8!$A$54,"")</f>
        <v/>
      </c>
      <c r="DS85" s="376" t="str">
        <f>IF(DATA8!$Q$54="B",DATA8!$A$54,"")</f>
        <v/>
      </c>
      <c r="DT85" s="377" t="str">
        <f>IF(DATA8!$Q$54="C",DATA8!$A$54,"")</f>
        <v/>
      </c>
      <c r="DU85" s="375" t="str">
        <f>IF(DATA9!$Q$54="A",DATA9!$A$54,"")</f>
        <v/>
      </c>
      <c r="DV85" s="376" t="str">
        <f>IF(DATA9!$Q$54="B",DATA9!$A$54,"")</f>
        <v/>
      </c>
      <c r="DW85" s="377" t="str">
        <f>IF(DATA9!$Q$54="C",DATA9!$A$54,"")</f>
        <v/>
      </c>
      <c r="DX85" s="375" t="str">
        <f>IF(DATA10!$Q$54="A",DATA10!$A$54,"")</f>
        <v/>
      </c>
      <c r="DY85" s="376" t="str">
        <f>IF(DATA10!$Q$54="B",DATA10!$A$54,"")</f>
        <v/>
      </c>
      <c r="DZ85" s="377" t="str">
        <f>IF(DATA10!$Q$54="C",DATA10!$A$54,"")</f>
        <v/>
      </c>
      <c r="EA85" s="375" t="str">
        <f>IF(DATA11!$Q$54="A",DATA11!$A$54,"")</f>
        <v/>
      </c>
      <c r="EB85" s="376" t="str">
        <f>IF(DATA11!$Q$54="B",DATA11!$A$54,"")</f>
        <v/>
      </c>
      <c r="EC85" s="377" t="str">
        <f>IF(DATA11!$Q$54="C",DATA11!$A$54,"")</f>
        <v/>
      </c>
      <c r="ED85" s="375" t="str">
        <f>IF(DATA12!$Q$54="A",DATA12!$A$54,"")</f>
        <v/>
      </c>
      <c r="EE85" s="376" t="str">
        <f>IF(DATA12!$Q$54="B",DATA12!$A$54,"")</f>
        <v/>
      </c>
      <c r="EF85" s="377" t="str">
        <f>IF(DATA12!$Q$54="C",DATA12!$A$54,"")</f>
        <v/>
      </c>
      <c r="EG85" s="375" t="str">
        <f>IF(DATA13!$Q$54="A",DATA13!$A$54,"")</f>
        <v/>
      </c>
      <c r="EH85" s="376" t="str">
        <f>IF(DATA13!$Q$54="B",DATA13!$A$54,"")</f>
        <v/>
      </c>
      <c r="EI85" s="377" t="str">
        <f>IF(DATA13!$Q$54="C",DATA13!$A$54,"")</f>
        <v/>
      </c>
      <c r="EJ85" s="375" t="str">
        <f>IF(DATA14!$Q$54="A",DATA14!$A$54,"")</f>
        <v/>
      </c>
      <c r="EK85" s="376" t="str">
        <f>IF(DATA14!$Q$54="B",DATA14!$A$54,"")</f>
        <v/>
      </c>
      <c r="EL85" s="377" t="str">
        <f>IF(DATA14!$Q$54="C",DATA14!$A$54,"")</f>
        <v/>
      </c>
      <c r="EM85" s="375" t="str">
        <f>IF(DATA15!$Q$54="A",DATA15!$A$54,"")</f>
        <v/>
      </c>
      <c r="EN85" s="376" t="str">
        <f>IF(DATA15!$Q$54="B",DATA15!$A$54,"")</f>
        <v/>
      </c>
      <c r="EO85" s="377" t="str">
        <f>IF(DATA15!$Q$54="C",DATA15!$A$54,"")</f>
        <v/>
      </c>
    </row>
    <row r="86" spans="1:150" ht="15.75" customHeight="1" x14ac:dyDescent="0.25">
      <c r="A86" s="563">
        <f>IF(DATA6!$E$2="",'9'!$A$38,DATA6!$E$2)</f>
        <v>0</v>
      </c>
      <c r="B86" s="563"/>
      <c r="C86" s="577"/>
      <c r="D86" s="365" t="s">
        <v>112</v>
      </c>
      <c r="E86" s="317">
        <f>COUNTIF(DATA6!$G$9:$G$58,$E$40)</f>
        <v>0</v>
      </c>
      <c r="F86" s="317">
        <f>COUNTIF(DATA6!$G$9:$G$58,$F$40)</f>
        <v>0</v>
      </c>
      <c r="G86" s="317">
        <f>COUNTIF(DATA6!$G$9:$G$58,$G$40)</f>
        <v>0</v>
      </c>
      <c r="H86" s="317">
        <f>COUNTIF(DATA6!$G$9:$G$58,$H$40)</f>
        <v>0</v>
      </c>
      <c r="I86" s="317">
        <f>COUNTIF(DATA6!$G$9:$G$58,$I$40)</f>
        <v>0</v>
      </c>
      <c r="J86" s="317">
        <f>COUNTIF(DATA6!$G$9:$G$58,$J$40)</f>
        <v>0</v>
      </c>
      <c r="K86" s="317">
        <f>COUNTIF(DATA6!$G$9:$G$58,$K$40)</f>
        <v>0</v>
      </c>
      <c r="L86" s="317">
        <f>COUNTIF(DATA6!$G$9:$G$58,$L$40)</f>
        <v>0</v>
      </c>
      <c r="M86" s="317">
        <f>COUNTIF(DATA6!$G$9:$G$58,$M$40)</f>
        <v>0</v>
      </c>
      <c r="N86" s="317">
        <f>COUNTIF(DATA6!$G$9:$G$58,$N$40)</f>
        <v>0</v>
      </c>
      <c r="O86" s="317">
        <f>COUNTIF(DATA6!$G$9:$G$58,$O$40)</f>
        <v>0</v>
      </c>
      <c r="P86" s="317">
        <f>COUNTIF(DATA6!$G$9:$G$58,$P$40)</f>
        <v>0</v>
      </c>
      <c r="Q86" s="317">
        <f>COUNTIF(DATA6!$G$9:$G$58,$Q$40)</f>
        <v>0</v>
      </c>
      <c r="R86" s="317">
        <f>COUNTIF(DATA6!$G$9:$G$58,$R$40)</f>
        <v>0</v>
      </c>
      <c r="S86" s="317">
        <f>COUNTIF(DATA6!$G$9:$G$58,$S$40)</f>
        <v>0</v>
      </c>
      <c r="T86" s="317">
        <f>COUNTIF(DATA6!$G$9:$G$58,$T$40)</f>
        <v>0</v>
      </c>
      <c r="U86" s="317">
        <f>COUNTIF(DATA6!$G$9:$G$58,$U$40)</f>
        <v>0</v>
      </c>
      <c r="V86" s="317">
        <f>COUNTIF(DATA6!$G$9:$G$58,$V$40)</f>
        <v>0</v>
      </c>
      <c r="W86" s="317">
        <f>COUNTIF(DATA6!$G$9:$G$58,$W$40)</f>
        <v>0</v>
      </c>
      <c r="X86" s="366">
        <f>COUNTIF(DATA6!$G$9:$G$58,$X$40)</f>
        <v>0</v>
      </c>
      <c r="Y86" s="563">
        <f>IF(DATA6!$E$3="",'9'!Y83,DATA6!$E$3)</f>
        <v>0</v>
      </c>
      <c r="Z86" s="563"/>
      <c r="AA86" s="296"/>
      <c r="AB86" s="367">
        <f>IF(AB85=TRUE,1,0)</f>
        <v>0</v>
      </c>
      <c r="AC86" s="368"/>
      <c r="AD86" s="369" t="s">
        <v>113</v>
      </c>
      <c r="AE86" s="370"/>
      <c r="AF86" s="370"/>
      <c r="AG86" s="370"/>
      <c r="AH86" s="370"/>
      <c r="AI86" s="371"/>
      <c r="AJ86" s="296"/>
      <c r="AK86" s="372"/>
      <c r="AL86" s="319"/>
      <c r="AM86" s="296">
        <f>IF(AM85=TRUE,1,0)</f>
        <v>1</v>
      </c>
      <c r="AN86" s="296"/>
      <c r="AO86" s="559"/>
      <c r="AP86" s="559"/>
      <c r="AQ86" s="296"/>
      <c r="AS86" s="373" t="s">
        <v>131</v>
      </c>
      <c r="AT86" s="296"/>
      <c r="AU86" s="296"/>
      <c r="AV86" s="296">
        <f>IF(AV85=TRUE,1,0)</f>
        <v>0</v>
      </c>
      <c r="AW86" s="296"/>
      <c r="AX86" s="308"/>
      <c r="AY86" s="296"/>
      <c r="AZ86" s="296"/>
      <c r="BA86" s="372"/>
      <c r="BB86" s="564" t="s">
        <v>114</v>
      </c>
      <c r="BC86" s="564"/>
      <c r="BD86" s="296"/>
      <c r="BE86" s="374"/>
      <c r="BF86" s="374"/>
      <c r="BG86" s="374"/>
      <c r="BH86" s="374"/>
      <c r="BI86" s="374"/>
      <c r="BJ86" s="374"/>
      <c r="BK86" s="374"/>
      <c r="BL86" s="308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  <c r="CA86" s="296"/>
      <c r="CB86" s="296"/>
      <c r="CC86" s="296"/>
      <c r="CD86" s="296"/>
      <c r="CE86" s="296"/>
      <c r="CF86" s="296"/>
      <c r="CG86" s="296"/>
      <c r="CH86" s="296"/>
      <c r="CI86" s="296"/>
      <c r="CJ86" s="296"/>
      <c r="CK86" s="296"/>
      <c r="CL86" s="296"/>
      <c r="CM86" s="296"/>
      <c r="CN86" s="296"/>
      <c r="CO86" s="296"/>
      <c r="CP86" s="296"/>
      <c r="CQ86" s="296"/>
      <c r="CR86" s="296"/>
      <c r="CS86" s="296"/>
      <c r="CT86" s="296"/>
      <c r="CV86" s="296">
        <v>47</v>
      </c>
      <c r="CW86" s="375" t="str">
        <f>IF(DATA1!$Q$55="A",DATA1!$A$55,"")</f>
        <v/>
      </c>
      <c r="CX86" s="376" t="str">
        <f>IF(DATA1!$Q$55="B",DATA1!$A$55,"")</f>
        <v/>
      </c>
      <c r="CY86" s="377" t="str">
        <f>IF(DATA1!$Q$55="C",DATA1!$A$55,"")</f>
        <v/>
      </c>
      <c r="CZ86" s="375" t="str">
        <f>IF(DATA2!$Q$55="A",DATA2!$A$55,"")</f>
        <v/>
      </c>
      <c r="DA86" s="376" t="str">
        <f>IF(DATA2!$Q$55="B",DATA2!$A$55,"")</f>
        <v/>
      </c>
      <c r="DB86" s="377" t="str">
        <f>IF(DATA2!$Q$55="C",DATA2!$A$55,"")</f>
        <v/>
      </c>
      <c r="DC86" s="375" t="str">
        <f>IF(DATA3!$Q$55="A",DATA3!$A$55,"")</f>
        <v/>
      </c>
      <c r="DD86" s="376" t="str">
        <f>IF(DATA3!$Q$55="B",DATA3!$A$55,"")</f>
        <v/>
      </c>
      <c r="DE86" s="377" t="str">
        <f>IF(DATA3!$Q$55="C",DATA3!$A$55,"")</f>
        <v/>
      </c>
      <c r="DF86" s="375" t="str">
        <f>IF(DATA4!$Q$55="A",DATA4!$A$55,"")</f>
        <v/>
      </c>
      <c r="DG86" s="376" t="str">
        <f>IF(DATA4!$Q$55="B",DATA4!$A$55,"")</f>
        <v/>
      </c>
      <c r="DH86" s="377" t="str">
        <f>IF(DATA4!$Q$55="C",DATA4!$A$55,"")</f>
        <v/>
      </c>
      <c r="DI86" s="375" t="str">
        <f>IF(DATA5!$Q$55="A",DATA5!$A$55,"")</f>
        <v/>
      </c>
      <c r="DJ86" s="376" t="str">
        <f>IF(DATA5!$Q$55="B",DATA5!$A$55,"")</f>
        <v/>
      </c>
      <c r="DK86" s="377" t="str">
        <f>IF(DATA5!$Q$55="C",DATA5!$A$55,"")</f>
        <v/>
      </c>
      <c r="DL86" s="375" t="str">
        <f>IF(DATA6!$Q$55="A",DATA6!$A$55,"")</f>
        <v/>
      </c>
      <c r="DM86" s="376" t="str">
        <f>IF(DATA6!$Q$55="B",DATA6!$A$55,"")</f>
        <v/>
      </c>
      <c r="DN86" s="377" t="str">
        <f>IF(DATA6!$Q$55="C",DATA6!$A$55,"")</f>
        <v/>
      </c>
      <c r="DO86" s="375" t="str">
        <f>IF(DATA7!$Q$55="A",DATA7!$A$55,"")</f>
        <v/>
      </c>
      <c r="DP86" s="376" t="str">
        <f>IF(DATA7!$Q$55="B",DATA7!$A$55,"")</f>
        <v/>
      </c>
      <c r="DQ86" s="377" t="str">
        <f>IF(DATA7!$Q$55="C",DATA7!$A$55,"")</f>
        <v/>
      </c>
      <c r="DR86" s="375" t="str">
        <f>IF(DATA8!$Q$55="A",DATA8!$A$55,"")</f>
        <v/>
      </c>
      <c r="DS86" s="376" t="str">
        <f>IF(DATA8!$Q$55="B",DATA8!$A$55,"")</f>
        <v/>
      </c>
      <c r="DT86" s="377" t="str">
        <f>IF(DATA8!$Q$55="C",DATA8!$A$55,"")</f>
        <v/>
      </c>
      <c r="DU86" s="375" t="str">
        <f>IF(DATA9!$Q$55="A",DATA9!$A$55,"")</f>
        <v/>
      </c>
      <c r="DV86" s="376" t="str">
        <f>IF(DATA9!$Q$55="B",DATA9!$A$55,"")</f>
        <v/>
      </c>
      <c r="DW86" s="377" t="str">
        <f>IF(DATA9!$Q$55="C",DATA9!$A$55,"")</f>
        <v/>
      </c>
      <c r="DX86" s="375" t="str">
        <f>IF(DATA10!$Q$55="A",DATA10!$A$55,"")</f>
        <v/>
      </c>
      <c r="DY86" s="376" t="str">
        <f>IF(DATA10!$Q$55="B",DATA10!$A$55,"")</f>
        <v/>
      </c>
      <c r="DZ86" s="377" t="str">
        <f>IF(DATA10!$Q$55="C",DATA10!$A$55,"")</f>
        <v/>
      </c>
      <c r="EA86" s="375" t="str">
        <f>IF(DATA11!$Q$55="A",DATA11!$A$55,"")</f>
        <v/>
      </c>
      <c r="EB86" s="376" t="str">
        <f>IF(DATA11!$Q$55="B",DATA11!$A$55,"")</f>
        <v/>
      </c>
      <c r="EC86" s="377" t="str">
        <f>IF(DATA11!$Q$55="C",DATA11!$A$55,"")</f>
        <v/>
      </c>
      <c r="ED86" s="375" t="str">
        <f>IF(DATA12!$Q$55="A",DATA12!$A$55,"")</f>
        <v/>
      </c>
      <c r="EE86" s="376" t="str">
        <f>IF(DATA12!$Q$55="B",DATA12!$A$55,"")</f>
        <v/>
      </c>
      <c r="EF86" s="377" t="str">
        <f>IF(DATA12!$Q$55="C",DATA12!$A$55,"")</f>
        <v/>
      </c>
      <c r="EG86" s="375" t="str">
        <f>IF(DATA13!$Q$55="A",DATA13!$A$55,"")</f>
        <v/>
      </c>
      <c r="EH86" s="376" t="str">
        <f>IF(DATA13!$Q$55="B",DATA13!$A$55,"")</f>
        <v/>
      </c>
      <c r="EI86" s="377" t="str">
        <f>IF(DATA13!$Q$55="C",DATA13!$A$55,"")</f>
        <v/>
      </c>
      <c r="EJ86" s="375" t="str">
        <f>IF(DATA14!$Q$55="A",DATA14!$A$55,"")</f>
        <v/>
      </c>
      <c r="EK86" s="376" t="str">
        <f>IF(DATA14!$Q$55="B",DATA14!$A$55,"")</f>
        <v/>
      </c>
      <c r="EL86" s="377" t="str">
        <f>IF(DATA14!$Q$55="C",DATA14!$A$55,"")</f>
        <v/>
      </c>
      <c r="EM86" s="375" t="str">
        <f>IF(DATA15!$Q$55="A",DATA15!$A$55,"")</f>
        <v/>
      </c>
      <c r="EN86" s="376" t="str">
        <f>IF(DATA15!$Q$55="B",DATA15!$A$55,"")</f>
        <v/>
      </c>
      <c r="EO86" s="377" t="str">
        <f>IF(DATA15!$Q$55="C",DATA15!$A$55,"")</f>
        <v/>
      </c>
    </row>
    <row r="87" spans="1:150" ht="15.75" customHeight="1" x14ac:dyDescent="0.25">
      <c r="B87" s="296"/>
      <c r="C87" s="577"/>
      <c r="D87" s="365" t="s">
        <v>115</v>
      </c>
      <c r="E87" s="317">
        <f>COUNTIF(DATA6!$L$9:$L$58,$E$40)</f>
        <v>0</v>
      </c>
      <c r="F87" s="317">
        <f>COUNTIF(DATA6!$L$9:$L$58,$F$40)</f>
        <v>0</v>
      </c>
      <c r="G87" s="317">
        <f>COUNTIF(DATA6!$L$9:$L$58,$G$40)</f>
        <v>0</v>
      </c>
      <c r="H87" s="317">
        <f>COUNTIF(DATA6!$L$9:$L$58,$H$40)</f>
        <v>0</v>
      </c>
      <c r="I87" s="317">
        <f>COUNTIF(DATA6!$L$9:$L$58,$I$40)</f>
        <v>0</v>
      </c>
      <c r="J87" s="317">
        <f>COUNTIF(DATA6!$L$9:$L$58,$J$40)</f>
        <v>0</v>
      </c>
      <c r="K87" s="317">
        <f>COUNTIF(DATA6!$L$9:$L$58,$K$40)</f>
        <v>0</v>
      </c>
      <c r="L87" s="317">
        <f>COUNTIF(DATA6!$L$9:$L$58,$L$40)</f>
        <v>0</v>
      </c>
      <c r="M87" s="317">
        <f>COUNTIF(DATA6!$L$9:$L$58,$M$40)</f>
        <v>0</v>
      </c>
      <c r="N87" s="317">
        <f>COUNTIF(DATA6!$L$9:$L$58,$N$40)</f>
        <v>0</v>
      </c>
      <c r="O87" s="317">
        <f>COUNTIF(DATA6!$L$9:$L$58,$O$40)</f>
        <v>0</v>
      </c>
      <c r="P87" s="317">
        <f>COUNTIF(DATA6!$L$9:$L$58,$P$40)</f>
        <v>0</v>
      </c>
      <c r="Q87" s="317">
        <f>COUNTIF(DATA6!$L$9:$L$58,$Q$40)</f>
        <v>0</v>
      </c>
      <c r="R87" s="317">
        <f>COUNTIF(DATA6!$L$9:$L$58,$R$40)</f>
        <v>0</v>
      </c>
      <c r="S87" s="317">
        <f>COUNTIF(DATA6!$L$9:$L$58,$S$40)</f>
        <v>0</v>
      </c>
      <c r="T87" s="317">
        <f>COUNTIF(DATA6!$L$9:$L$58,$T$40)</f>
        <v>0</v>
      </c>
      <c r="U87" s="317">
        <f>COUNTIF(DATA6!$L$9:$L$58,$U$40)</f>
        <v>0</v>
      </c>
      <c r="V87" s="317">
        <f>COUNTIF(DATA6!$L$9:$L$58,$V$40)</f>
        <v>0</v>
      </c>
      <c r="W87" s="317">
        <f>COUNTIF(DATA6!$L$9:$L$58,$W$40)</f>
        <v>0</v>
      </c>
      <c r="X87" s="366">
        <f>COUNTIF(DATA6!$L$9:$L$58,$X$40)</f>
        <v>0</v>
      </c>
      <c r="AA87" s="296"/>
      <c r="AB87" s="378"/>
      <c r="AC87" s="379"/>
      <c r="AD87" s="308"/>
      <c r="AE87" s="296"/>
      <c r="AF87" s="296"/>
      <c r="AG87" s="296"/>
      <c r="AH87" s="296"/>
      <c r="AI87" s="296"/>
      <c r="AJ87" s="296"/>
      <c r="AK87" s="372"/>
      <c r="AL87" s="319"/>
      <c r="AM87" s="555" t="b">
        <f>IF(B84+AA84=2,FALSE,TRUE)</f>
        <v>1</v>
      </c>
      <c r="AN87" s="555"/>
      <c r="AO87" s="556" t="s">
        <v>116</v>
      </c>
      <c r="AP87" s="556"/>
      <c r="AQ87" s="296"/>
      <c r="AR87" s="296">
        <f>BB87</f>
        <v>0</v>
      </c>
      <c r="AS87" s="373" t="s">
        <v>132</v>
      </c>
      <c r="AT87" s="296"/>
      <c r="AU87" s="296"/>
      <c r="AV87" s="557" t="b">
        <f>FALSE</f>
        <v>0</v>
      </c>
      <c r="AW87" s="557"/>
      <c r="AX87" s="308" t="s">
        <v>117</v>
      </c>
      <c r="AY87" s="296"/>
      <c r="AZ87" s="296"/>
      <c r="BA87" s="372"/>
      <c r="BB87" s="319">
        <f>AV86+AV88+AV90</f>
        <v>0</v>
      </c>
      <c r="BC87" s="372">
        <f>IF(BB87=0,0,BB87)</f>
        <v>0</v>
      </c>
      <c r="BD87" s="373" t="s">
        <v>118</v>
      </c>
      <c r="BE87" s="380"/>
      <c r="BF87" s="380"/>
      <c r="BG87" s="380"/>
      <c r="BH87" s="380"/>
      <c r="BI87" s="380"/>
      <c r="BJ87" s="380"/>
      <c r="BK87" s="380"/>
      <c r="BL87" s="308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6"/>
      <c r="CB87" s="296"/>
      <c r="CC87" s="296"/>
      <c r="CD87" s="296"/>
      <c r="CE87" s="296"/>
      <c r="CF87" s="296"/>
      <c r="CG87" s="296"/>
      <c r="CH87" s="296"/>
      <c r="CI87" s="296"/>
      <c r="CJ87" s="296"/>
      <c r="CK87" s="296"/>
      <c r="CL87" s="296"/>
      <c r="CM87" s="296"/>
      <c r="CN87" s="296"/>
      <c r="CO87" s="296"/>
      <c r="CP87" s="296"/>
      <c r="CQ87" s="296"/>
      <c r="CR87" s="296"/>
      <c r="CS87" s="296"/>
      <c r="CT87" s="296"/>
      <c r="CV87" s="296">
        <v>48</v>
      </c>
      <c r="CW87" s="375" t="str">
        <f>IF(DATA1!$Q$56="A",DATA1!$A$56,"")</f>
        <v/>
      </c>
      <c r="CX87" s="376" t="str">
        <f>IF(DATA1!$Q$56="B",DATA1!$A$56,"")</f>
        <v/>
      </c>
      <c r="CY87" s="377" t="str">
        <f>IF(DATA1!$Q$56="C",DATA1!$A$56,"")</f>
        <v/>
      </c>
      <c r="CZ87" s="375" t="str">
        <f>IF(DATA2!$Q$56="A",DATA2!$A$56,"")</f>
        <v/>
      </c>
      <c r="DA87" s="376" t="str">
        <f>IF(DATA2!$Q$56="B",DATA2!$A$56,"")</f>
        <v/>
      </c>
      <c r="DB87" s="377" t="str">
        <f>IF(DATA2!$Q$56="C",DATA2!$A$56,"")</f>
        <v/>
      </c>
      <c r="DC87" s="375" t="str">
        <f>IF(DATA3!$Q$56="A",DATA3!$A$56,"")</f>
        <v/>
      </c>
      <c r="DD87" s="376" t="str">
        <f>IF(DATA3!$Q$56="B",DATA3!$A$56,"")</f>
        <v/>
      </c>
      <c r="DE87" s="377" t="str">
        <f>IF(DATA3!$Q$56="C",DATA3!$A$56,"")</f>
        <v/>
      </c>
      <c r="DF87" s="375" t="str">
        <f>IF(DATA4!$Q$56="A",DATA4!$A$56,"")</f>
        <v/>
      </c>
      <c r="DG87" s="376" t="str">
        <f>IF(DATA4!$Q$56="B",DATA4!$A$56,"")</f>
        <v/>
      </c>
      <c r="DH87" s="377" t="str">
        <f>IF(DATA4!$Q$56="C",DATA4!$A$56,"")</f>
        <v/>
      </c>
      <c r="DI87" s="375" t="str">
        <f>IF(DATA5!$Q$56="A",DATA5!$A$56,"")</f>
        <v/>
      </c>
      <c r="DJ87" s="376" t="str">
        <f>IF(DATA5!$Q$56="B",DATA5!$A$56,"")</f>
        <v/>
      </c>
      <c r="DK87" s="377" t="str">
        <f>IF(DATA5!$Q$56="C",DATA5!$A$56,"")</f>
        <v/>
      </c>
      <c r="DL87" s="375" t="str">
        <f>IF(DATA6!$Q$56="A",DATA6!$A$56,"")</f>
        <v/>
      </c>
      <c r="DM87" s="376" t="str">
        <f>IF(DATA6!$Q$56="B",DATA6!$A$56,"")</f>
        <v/>
      </c>
      <c r="DN87" s="377" t="str">
        <f>IF(DATA6!$Q$56="C",DATA6!$A$56,"")</f>
        <v/>
      </c>
      <c r="DO87" s="375" t="str">
        <f>IF(DATA7!$Q$56="A",DATA7!$A$56,"")</f>
        <v/>
      </c>
      <c r="DP87" s="376" t="str">
        <f>IF(DATA7!$Q$56="B",DATA7!$A$56,"")</f>
        <v/>
      </c>
      <c r="DQ87" s="377" t="str">
        <f>IF(DATA7!$Q$56="C",DATA7!$A$56,"")</f>
        <v/>
      </c>
      <c r="DR87" s="375" t="str">
        <f>IF(DATA8!$Q$56="A",DATA8!$A$56,"")</f>
        <v/>
      </c>
      <c r="DS87" s="376" t="str">
        <f>IF(DATA8!$Q$56="B",DATA8!$A$56,"")</f>
        <v/>
      </c>
      <c r="DT87" s="377" t="str">
        <f>IF(DATA8!$Q$56="C",DATA8!$A$56,"")</f>
        <v/>
      </c>
      <c r="DU87" s="375" t="str">
        <f>IF(DATA9!$Q$56="A",DATA9!$A$56,"")</f>
        <v/>
      </c>
      <c r="DV87" s="376" t="str">
        <f>IF(DATA9!$Q$56="B",DATA9!$A$56,"")</f>
        <v/>
      </c>
      <c r="DW87" s="377" t="str">
        <f>IF(DATA9!$Q$56="C",DATA9!$A$56,"")</f>
        <v/>
      </c>
      <c r="DX87" s="375" t="str">
        <f>IF(DATA10!$Q$56="A",DATA10!$A$56,"")</f>
        <v/>
      </c>
      <c r="DY87" s="376" t="str">
        <f>IF(DATA10!$Q$56="B",DATA10!$A$56,"")</f>
        <v/>
      </c>
      <c r="DZ87" s="377" t="str">
        <f>IF(DATA10!$Q$56="C",DATA10!$A$56,"")</f>
        <v/>
      </c>
      <c r="EA87" s="375" t="str">
        <f>IF(DATA11!$Q$56="A",DATA11!$A$56,"")</f>
        <v/>
      </c>
      <c r="EB87" s="376" t="str">
        <f>IF(DATA11!$Q$56="B",DATA11!$A$56,"")</f>
        <v/>
      </c>
      <c r="EC87" s="377" t="str">
        <f>IF(DATA11!$Q$56="C",DATA11!$A$56,"")</f>
        <v/>
      </c>
      <c r="ED87" s="375" t="str">
        <f>IF(DATA12!$Q$56="A",DATA12!$A$56,"")</f>
        <v/>
      </c>
      <c r="EE87" s="376" t="str">
        <f>IF(DATA12!$Q$56="B",DATA12!$A$56,"")</f>
        <v/>
      </c>
      <c r="EF87" s="377" t="str">
        <f>IF(DATA12!$Q$56="C",DATA12!$A$56,"")</f>
        <v/>
      </c>
      <c r="EG87" s="375" t="str">
        <f>IF(DATA13!$Q$56="A",DATA13!$A$56,"")</f>
        <v/>
      </c>
      <c r="EH87" s="376" t="str">
        <f>IF(DATA13!$Q$56="B",DATA13!$A$56,"")</f>
        <v/>
      </c>
      <c r="EI87" s="377" t="str">
        <f>IF(DATA13!$Q$56="C",DATA13!$A$56,"")</f>
        <v/>
      </c>
      <c r="EJ87" s="375" t="str">
        <f>IF(DATA14!$Q$56="A",DATA14!$A$56,"")</f>
        <v/>
      </c>
      <c r="EK87" s="376" t="str">
        <f>IF(DATA14!$Q$56="B",DATA14!$A$56,"")</f>
        <v/>
      </c>
      <c r="EL87" s="377" t="str">
        <f>IF(DATA14!$Q$56="C",DATA14!$A$56,"")</f>
        <v/>
      </c>
      <c r="EM87" s="375" t="str">
        <f>IF(DATA15!$Q$56="A",DATA15!$A$56,"")</f>
        <v/>
      </c>
      <c r="EN87" s="376" t="str">
        <f>IF(DATA15!$Q$56="B",DATA15!$A$56,"")</f>
        <v/>
      </c>
      <c r="EO87" s="377" t="str">
        <f>IF(DATA15!$Q$56="C",DATA15!$A$56,"")</f>
        <v/>
      </c>
    </row>
    <row r="88" spans="1:150" ht="15" x14ac:dyDescent="0.25">
      <c r="B88" s="296"/>
      <c r="C88" s="577"/>
      <c r="D88" s="365" t="s">
        <v>119</v>
      </c>
      <c r="E88" s="317">
        <f>COUNTIF(DATA6!$Q$9:$Q$58,$E$40)</f>
        <v>0</v>
      </c>
      <c r="F88" s="317">
        <f>COUNTIF(DATA6!$Q$9:$Q$58,$F$40)</f>
        <v>0</v>
      </c>
      <c r="G88" s="317">
        <f>COUNTIF(DATA6!$Q$9:$Q$58,$G$40)</f>
        <v>0</v>
      </c>
      <c r="H88" s="317">
        <f>COUNTIF(DATA6!$Q$9:$Q$58,$H$40)</f>
        <v>0</v>
      </c>
      <c r="I88" s="317">
        <f>COUNTIF(DATA6!$Q$9:$Q$58,$I$40)</f>
        <v>0</v>
      </c>
      <c r="J88" s="317">
        <f>COUNTIF(DATA6!$Q$9:$Q$58,$J$40)</f>
        <v>0</v>
      </c>
      <c r="K88" s="317">
        <f>COUNTIF(DATA6!$Q$9:$Q$58,$K$40)</f>
        <v>0</v>
      </c>
      <c r="L88" s="317">
        <f>COUNTIF(DATA6!$Q$9:$Q$58,$L$40)</f>
        <v>0</v>
      </c>
      <c r="M88" s="317">
        <f>COUNTIF(DATA6!$Q$9:$Q$58,$M$40)</f>
        <v>0</v>
      </c>
      <c r="N88" s="317">
        <f>COUNTIF(DATA6!$Q$9:$Q$58,$N$40)</f>
        <v>0</v>
      </c>
      <c r="O88" s="317">
        <f>COUNTIF(DATA6!$Q$9:$Q$58,$O$40)</f>
        <v>0</v>
      </c>
      <c r="P88" s="317">
        <f>COUNTIF(DATA6!$Q$9:$Q$58,$P$40)</f>
        <v>0</v>
      </c>
      <c r="Q88" s="317">
        <f>COUNTIF(DATA6!$Q$9:$Q$58,$Q$40)</f>
        <v>0</v>
      </c>
      <c r="R88" s="317">
        <f>COUNTIF(DATA6!$Q$9:$Q$58,$R$40)</f>
        <v>0</v>
      </c>
      <c r="S88" s="317">
        <f>COUNTIF(DATA6!$Q$9:$Q$58,$S$40)</f>
        <v>0</v>
      </c>
      <c r="T88" s="317">
        <f>COUNTIF(DATA6!$Q$9:$Q$58,$T$40)</f>
        <v>0</v>
      </c>
      <c r="U88" s="317">
        <f>COUNTIF(DATA6!$Q$9:$Q$58,$U$40)</f>
        <v>0</v>
      </c>
      <c r="V88" s="317">
        <f>COUNTIF(DATA6!$Q$9:$Q$58,$V$40)</f>
        <v>0</v>
      </c>
      <c r="W88" s="317">
        <f>COUNTIF(DATA6!$Q$9:$Q$58,$W$40)</f>
        <v>0</v>
      </c>
      <c r="X88" s="366">
        <f>COUNTIF(DATA6!$Q$9:$Q$58,$X$40)</f>
        <v>0</v>
      </c>
      <c r="AA88" s="296"/>
      <c r="AB88" s="558">
        <f>DL90</f>
        <v>0</v>
      </c>
      <c r="AC88" s="558"/>
      <c r="AD88" s="381" t="s">
        <v>120</v>
      </c>
      <c r="AE88" s="382"/>
      <c r="AF88" s="382"/>
      <c r="AG88" s="382"/>
      <c r="AH88" s="383"/>
      <c r="AI88" s="296"/>
      <c r="AJ88" s="296"/>
      <c r="AK88" s="372"/>
      <c r="AL88" s="319"/>
      <c r="AM88" s="296">
        <f>IF(AM87=TRUE,1,0)</f>
        <v>1</v>
      </c>
      <c r="AN88" s="296"/>
      <c r="AO88" s="556"/>
      <c r="AP88" s="556"/>
      <c r="AQ88" s="296"/>
      <c r="AR88" s="308">
        <f>AR85+AR86</f>
        <v>0</v>
      </c>
      <c r="AS88" s="373"/>
      <c r="AT88" s="296"/>
      <c r="AU88" s="296"/>
      <c r="AV88" s="296">
        <f>IF(AV87=TRUE,1,0)</f>
        <v>0</v>
      </c>
      <c r="AW88" s="296"/>
      <c r="AX88" s="308"/>
      <c r="AY88" s="296"/>
      <c r="AZ88" s="296"/>
      <c r="BA88" s="372"/>
      <c r="BB88" s="319">
        <f>SUM(E86:X90)</f>
        <v>0</v>
      </c>
      <c r="BC88" s="372">
        <f>IF(BB88=0,0,1)</f>
        <v>0</v>
      </c>
      <c r="BD88" s="373" t="s">
        <v>121</v>
      </c>
      <c r="BE88" s="380"/>
      <c r="BF88" s="380"/>
      <c r="BG88" s="380"/>
      <c r="BH88" s="380"/>
      <c r="BI88" s="380"/>
      <c r="BJ88" s="380"/>
      <c r="BK88" s="380"/>
      <c r="BL88" s="308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296"/>
      <c r="CA88" s="296"/>
      <c r="CB88" s="296"/>
      <c r="CC88" s="296"/>
      <c r="CD88" s="296"/>
      <c r="CE88" s="296"/>
      <c r="CF88" s="296"/>
      <c r="CG88" s="296"/>
      <c r="CH88" s="296"/>
      <c r="CI88" s="296"/>
      <c r="CJ88" s="296"/>
      <c r="CK88" s="296"/>
      <c r="CL88" s="296"/>
      <c r="CM88" s="296"/>
      <c r="CN88" s="296"/>
      <c r="CO88" s="296"/>
      <c r="CP88" s="296"/>
      <c r="CQ88" s="296"/>
      <c r="CR88" s="296"/>
      <c r="CS88" s="296"/>
      <c r="CT88" s="296"/>
      <c r="CV88" s="296">
        <v>49</v>
      </c>
      <c r="CW88" s="375" t="str">
        <f>IF(DATA1!$Q$57="A",DATA1!$A$57,"")</f>
        <v/>
      </c>
      <c r="CX88" s="376" t="str">
        <f>IF(DATA1!$Q$57="B",DATA1!$A$57,"")</f>
        <v/>
      </c>
      <c r="CY88" s="377" t="str">
        <f>IF(DATA1!$Q$57="C",DATA1!$A$57,"")</f>
        <v/>
      </c>
      <c r="CZ88" s="375" t="str">
        <f>IF(DATA2!$Q$57="A",DATA2!$A$57,"")</f>
        <v/>
      </c>
      <c r="DA88" s="376" t="str">
        <f>IF(DATA2!$Q$57="B",DATA2!$A$57,"")</f>
        <v/>
      </c>
      <c r="DB88" s="377" t="str">
        <f>IF(DATA2!$Q$57="C",DATA2!$A$57,"")</f>
        <v/>
      </c>
      <c r="DC88" s="375" t="str">
        <f>IF(DATA3!$Q$57="A",DATA3!$A$57,"")</f>
        <v/>
      </c>
      <c r="DD88" s="376" t="str">
        <f>IF(DATA3!$Q$57="B",DATA3!$A$57,"")</f>
        <v/>
      </c>
      <c r="DE88" s="377" t="str">
        <f>IF(DATA3!$Q$57="C",DATA3!$A$57,"")</f>
        <v/>
      </c>
      <c r="DF88" s="375" t="str">
        <f>IF(DATA4!$Q$57="A",DATA4!$A$57,"")</f>
        <v/>
      </c>
      <c r="DG88" s="376" t="str">
        <f>IF(DATA4!$Q$57="B",DATA4!$A$57,"")</f>
        <v/>
      </c>
      <c r="DH88" s="377" t="str">
        <f>IF(DATA4!$Q$57="C",DATA4!$A$57,"")</f>
        <v/>
      </c>
      <c r="DI88" s="375" t="str">
        <f>IF(DATA5!$Q$57="A",DATA5!$A$57,"")</f>
        <v/>
      </c>
      <c r="DJ88" s="376" t="str">
        <f>IF(DATA5!$Q$57="B",DATA5!$A$57,"")</f>
        <v/>
      </c>
      <c r="DK88" s="377" t="str">
        <f>IF(DATA5!$Q$57="C",DATA5!$A$57,"")</f>
        <v/>
      </c>
      <c r="DL88" s="375" t="str">
        <f>IF(DATA6!$Q$57="A",DATA6!$A$57,"")</f>
        <v/>
      </c>
      <c r="DM88" s="376" t="str">
        <f>IF(DATA6!$Q$57="B",DATA6!$A$57,"")</f>
        <v/>
      </c>
      <c r="DN88" s="377" t="str">
        <f>IF(DATA6!$Q$57="C",DATA6!$A$57,"")</f>
        <v/>
      </c>
      <c r="DO88" s="375" t="str">
        <f>IF(DATA7!$Q$57="A",DATA7!$A$57,"")</f>
        <v/>
      </c>
      <c r="DP88" s="376" t="str">
        <f>IF(DATA7!$Q$57="B",DATA7!$A$57,"")</f>
        <v/>
      </c>
      <c r="DQ88" s="377" t="str">
        <f>IF(DATA7!$Q$57="C",DATA7!$A$57,"")</f>
        <v/>
      </c>
      <c r="DR88" s="375" t="str">
        <f>IF(DATA8!$Q$57="A",DATA8!$A$57,"")</f>
        <v/>
      </c>
      <c r="DS88" s="376" t="str">
        <f>IF(DATA8!$Q$57="B",DATA8!$A$57,"")</f>
        <v/>
      </c>
      <c r="DT88" s="377" t="str">
        <f>IF(DATA8!$Q$57="C",DATA8!$A$57,"")</f>
        <v/>
      </c>
      <c r="DU88" s="375" t="str">
        <f>IF(DATA9!$Q$57="A",DATA9!$A$57,"")</f>
        <v/>
      </c>
      <c r="DV88" s="376" t="str">
        <f>IF(DATA9!$Q$57="B",DATA9!$A$57,"")</f>
        <v/>
      </c>
      <c r="DW88" s="377" t="str">
        <f>IF(DATA9!$Q$57="C",DATA9!$A$57,"")</f>
        <v/>
      </c>
      <c r="DX88" s="375" t="str">
        <f>IF(DATA10!$Q$57="A",DATA10!$A$57,"")</f>
        <v/>
      </c>
      <c r="DY88" s="376" t="str">
        <f>IF(DATA10!$Q$57="B",DATA10!$A$57,"")</f>
        <v/>
      </c>
      <c r="DZ88" s="377" t="str">
        <f>IF(DATA10!$Q$57="C",DATA10!$A$57,"")</f>
        <v/>
      </c>
      <c r="EA88" s="375" t="str">
        <f>IF(DATA11!$Q$57="A",DATA11!$A$57,"")</f>
        <v/>
      </c>
      <c r="EB88" s="376" t="str">
        <f>IF(DATA11!$Q$57="B",DATA11!$A$57,"")</f>
        <v/>
      </c>
      <c r="EC88" s="377" t="str">
        <f>IF(DATA11!$Q$57="C",DATA11!$A$57,"")</f>
        <v/>
      </c>
      <c r="ED88" s="375" t="str">
        <f>IF(DATA12!$Q$57="A",DATA12!$A$57,"")</f>
        <v/>
      </c>
      <c r="EE88" s="376" t="str">
        <f>IF(DATA12!$Q$57="B",DATA12!$A$57,"")</f>
        <v/>
      </c>
      <c r="EF88" s="377" t="str">
        <f>IF(DATA12!$Q$57="C",DATA12!$A$57,"")</f>
        <v/>
      </c>
      <c r="EG88" s="375" t="str">
        <f>IF(DATA13!$Q$57="A",DATA13!$A$57,"")</f>
        <v/>
      </c>
      <c r="EH88" s="376" t="str">
        <f>IF(DATA13!$Q$57="B",DATA13!$A$57,"")</f>
        <v/>
      </c>
      <c r="EI88" s="377" t="str">
        <f>IF(DATA13!$Q$57="C",DATA13!$A$57,"")</f>
        <v/>
      </c>
      <c r="EJ88" s="375" t="str">
        <f>IF(DATA14!$Q$57="A",DATA14!$A$57,"")</f>
        <v/>
      </c>
      <c r="EK88" s="376" t="str">
        <f>IF(DATA14!$Q$57="B",DATA14!$A$57,"")</f>
        <v/>
      </c>
      <c r="EL88" s="377" t="str">
        <f>IF(DATA14!$Q$57="C",DATA14!$A$57,"")</f>
        <v/>
      </c>
      <c r="EM88" s="375" t="str">
        <f>IF(DATA15!$Q$57="A",DATA15!$A$57,"")</f>
        <v/>
      </c>
      <c r="EN88" s="376" t="str">
        <f>IF(DATA15!$Q$57="B",DATA15!$A$57,"")</f>
        <v/>
      </c>
      <c r="EO88" s="377" t="str">
        <f>IF(DATA15!$Q$57="C",DATA15!$A$57,"")</f>
        <v/>
      </c>
    </row>
    <row r="89" spans="1:150" ht="15" x14ac:dyDescent="0.25">
      <c r="B89" s="296"/>
      <c r="C89" s="577"/>
      <c r="D89" s="365" t="s">
        <v>122</v>
      </c>
      <c r="E89" s="317">
        <f>COUNTIF(DATA6!$V$9:$V$58,$E$40)</f>
        <v>0</v>
      </c>
      <c r="F89" s="317">
        <f>COUNTIF(DATA6!$V$9:$V$58,$F$40)</f>
        <v>0</v>
      </c>
      <c r="G89" s="317">
        <f>COUNTIF(DATA6!$V$9:$V$58,$G$40)</f>
        <v>0</v>
      </c>
      <c r="H89" s="317">
        <f>COUNTIF(DATA6!$V$9:$V$58,$H$40)</f>
        <v>0</v>
      </c>
      <c r="I89" s="317">
        <f>COUNTIF(DATA6!$V$9:$V$58,$I$40)</f>
        <v>0</v>
      </c>
      <c r="J89" s="317">
        <f>COUNTIF(DATA6!$V$9:$V$58,$J$40)</f>
        <v>0</v>
      </c>
      <c r="K89" s="317">
        <f>COUNTIF(DATA6!$V$9:$V$58,$K$40)</f>
        <v>0</v>
      </c>
      <c r="L89" s="317">
        <f>COUNTIF(DATA6!$V$9:$V$58,$L$40)</f>
        <v>0</v>
      </c>
      <c r="M89" s="317">
        <f>COUNTIF(DATA6!$V$9:$V$58,$M$40)</f>
        <v>0</v>
      </c>
      <c r="N89" s="317">
        <f>COUNTIF(DATA6!$V$9:$V$58,$N$40)</f>
        <v>0</v>
      </c>
      <c r="O89" s="317">
        <f>COUNTIF(DATA6!$V$9:$V$58,$O$40)</f>
        <v>0</v>
      </c>
      <c r="P89" s="317">
        <f>COUNTIF(DATA6!$V$9:$V$58,$P$40)</f>
        <v>0</v>
      </c>
      <c r="Q89" s="317">
        <f>COUNTIF(DATA6!$V$9:$V$58,$Q$40)</f>
        <v>0</v>
      </c>
      <c r="R89" s="317">
        <f>COUNTIF(DATA6!$V$9:$V$58,$R$40)</f>
        <v>0</v>
      </c>
      <c r="S89" s="317">
        <f>COUNTIF(DATA6!$V$9:$V$58,$S$40)</f>
        <v>0</v>
      </c>
      <c r="T89" s="317">
        <f>COUNTIF(DATA6!$V$9:$V$58,$T$40)</f>
        <v>0</v>
      </c>
      <c r="U89" s="317">
        <f>COUNTIF(DATA6!$V$9:$V$58,$U$40)</f>
        <v>0</v>
      </c>
      <c r="V89" s="317">
        <f>COUNTIF(DATA6!$V$9:$V$58,$V$40)</f>
        <v>0</v>
      </c>
      <c r="W89" s="317">
        <f>COUNTIF(DATA6!$V$9:$V$58,$W$40)</f>
        <v>0</v>
      </c>
      <c r="X89" s="366">
        <f>COUNTIF(DATA6!$V$9:$V$58,$X$40)</f>
        <v>0</v>
      </c>
      <c r="AA89" s="296"/>
      <c r="AB89" s="558">
        <f>DM90</f>
        <v>0</v>
      </c>
      <c r="AC89" s="558"/>
      <c r="AD89" s="381" t="s">
        <v>123</v>
      </c>
      <c r="AE89" s="382"/>
      <c r="AF89" s="382"/>
      <c r="AG89" s="382"/>
      <c r="AH89" s="384"/>
      <c r="AI89" s="296"/>
      <c r="AJ89" s="296"/>
      <c r="AK89" s="372"/>
      <c r="AL89" s="319"/>
      <c r="AM89" s="296"/>
      <c r="AN89" s="296"/>
      <c r="AO89" s="296"/>
      <c r="AP89" s="296"/>
      <c r="AQ89" s="296"/>
      <c r="AT89" s="296"/>
      <c r="AU89" s="296"/>
      <c r="AV89" s="557" t="b">
        <v>0</v>
      </c>
      <c r="AW89" s="557"/>
      <c r="AX89" s="308" t="s">
        <v>124</v>
      </c>
      <c r="AY89" s="296"/>
      <c r="AZ89" s="296"/>
      <c r="BA89" s="372"/>
      <c r="BB89" s="385"/>
      <c r="BC89" s="386">
        <f>SUM(BC87:BC88)</f>
        <v>0</v>
      </c>
      <c r="BD89" s="373" t="s">
        <v>125</v>
      </c>
      <c r="BE89" s="380"/>
      <c r="BF89" s="380"/>
      <c r="BG89" s="380"/>
      <c r="BH89" s="380"/>
      <c r="BI89" s="380"/>
      <c r="BJ89" s="380"/>
      <c r="BK89" s="380"/>
      <c r="BL89" s="308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296"/>
      <c r="CA89" s="296"/>
      <c r="CB89" s="296"/>
      <c r="CC89" s="296"/>
      <c r="CD89" s="296"/>
      <c r="CE89" s="296"/>
      <c r="CF89" s="296"/>
      <c r="CG89" s="296"/>
      <c r="CH89" s="296"/>
      <c r="CI89" s="296"/>
      <c r="CJ89" s="296"/>
      <c r="CK89" s="296"/>
      <c r="CL89" s="296"/>
      <c r="CM89" s="296"/>
      <c r="CN89" s="296"/>
      <c r="CO89" s="296"/>
      <c r="CP89" s="296"/>
      <c r="CQ89" s="296"/>
      <c r="CR89" s="296"/>
      <c r="CS89" s="296"/>
      <c r="CT89" s="296"/>
      <c r="CV89" s="296">
        <v>50</v>
      </c>
      <c r="CW89" s="399" t="str">
        <f>IF(DATA1!$Q$58="A",DATA1!$A$58,"")</f>
        <v/>
      </c>
      <c r="CX89" s="400" t="str">
        <f>IF(DATA1!$Q$58="B",DATA1!$A$58,"")</f>
        <v/>
      </c>
      <c r="CY89" s="401" t="str">
        <f>IF(DATA1!$Q$58="C",DATA1!$A$58,"")</f>
        <v/>
      </c>
      <c r="CZ89" s="399" t="str">
        <f>IF(DATA2!$Q$58="A",DATA2!$A$58,"")</f>
        <v/>
      </c>
      <c r="DA89" s="400" t="str">
        <f>IF(DATA2!$Q$58="B",DATA2!$A$58,"")</f>
        <v/>
      </c>
      <c r="DB89" s="401" t="str">
        <f>IF(DATA2!$Q$58="C",DATA2!$A$58,"")</f>
        <v/>
      </c>
      <c r="DC89" s="399" t="str">
        <f>IF(DATA3!$Q$58="A",DATA3!$A$58,"")</f>
        <v/>
      </c>
      <c r="DD89" s="400" t="str">
        <f>IF(DATA3!$Q$58="B",DATA3!$A$58,"")</f>
        <v/>
      </c>
      <c r="DE89" s="401" t="str">
        <f>IF(DATA3!$Q$58="C",DATA3!$A$58,"")</f>
        <v/>
      </c>
      <c r="DF89" s="399" t="str">
        <f>IF(DATA4!$Q$58="A",DATA4!$A$58,"")</f>
        <v/>
      </c>
      <c r="DG89" s="400" t="str">
        <f>IF(DATA4!$Q$58="B",DATA4!$A$58,"")</f>
        <v/>
      </c>
      <c r="DH89" s="401" t="str">
        <f>IF(DATA4!$Q$58="C",DATA4!$A$58,"")</f>
        <v/>
      </c>
      <c r="DI89" s="399" t="str">
        <f>IF(DATA5!$Q$58="A",DATA5!$A$58,"")</f>
        <v/>
      </c>
      <c r="DJ89" s="400" t="str">
        <f>IF(DATA5!$Q$58="B",DATA5!$A$58,"")</f>
        <v/>
      </c>
      <c r="DK89" s="401" t="str">
        <f>IF(DATA5!$Q$58="C",DATA5!$A$58,"")</f>
        <v/>
      </c>
      <c r="DL89" s="399" t="str">
        <f>IF(DATA6!$Q$58="A",DATA6!$A$58,"")</f>
        <v/>
      </c>
      <c r="DM89" s="400" t="str">
        <f>IF(DATA6!$Q$58="B",DATA6!$A$58,"")</f>
        <v/>
      </c>
      <c r="DN89" s="401" t="str">
        <f>IF(DATA6!$Q$58="C",DATA6!$A$58,"")</f>
        <v/>
      </c>
      <c r="DO89" s="399" t="str">
        <f>IF(DATA7!$Q$58="A",DATA7!$A$58,"")</f>
        <v/>
      </c>
      <c r="DP89" s="400" t="str">
        <f>IF(DATA7!$Q$58="B",DATA7!$A$58,"")</f>
        <v/>
      </c>
      <c r="DQ89" s="401" t="str">
        <f>IF(DATA7!$Q$58="C",DATA7!$A$58,"")</f>
        <v/>
      </c>
      <c r="DR89" s="399" t="str">
        <f>IF(DATA8!$Q$58="A",DATA8!$A$58,"")</f>
        <v/>
      </c>
      <c r="DS89" s="400" t="str">
        <f>IF(DATA8!$Q$58="B",DATA8!$A$58,"")</f>
        <v/>
      </c>
      <c r="DT89" s="401" t="str">
        <f>IF(DATA8!$Q$58="C",DATA8!$A$58,"")</f>
        <v/>
      </c>
      <c r="DU89" s="399" t="str">
        <f>IF(DATA9!$Q$58="A",DATA9!$A$58,"")</f>
        <v/>
      </c>
      <c r="DV89" s="400" t="str">
        <f>IF(DATA9!$Q$58="B",DATA9!$A$58,"")</f>
        <v/>
      </c>
      <c r="DW89" s="401" t="str">
        <f>IF(DATA9!$Q$58="C",DATA9!$A$58,"")</f>
        <v/>
      </c>
      <c r="DX89" s="399" t="str">
        <f>IF(DATA10!$Q$58="A",DATA10!$A$58,"")</f>
        <v/>
      </c>
      <c r="DY89" s="400" t="str">
        <f>IF(DATA10!$Q$58="B",DATA10!$A$58,"")</f>
        <v/>
      </c>
      <c r="DZ89" s="401" t="str">
        <f>IF(DATA10!$Q$58="C",DATA10!$A$58,"")</f>
        <v/>
      </c>
      <c r="EA89" s="399" t="str">
        <f>IF(DATA11!$Q$58="A",DATA11!$A$58,"")</f>
        <v/>
      </c>
      <c r="EB89" s="400" t="str">
        <f>IF(DATA11!$Q$58="B",DATA11!$A$58,"")</f>
        <v/>
      </c>
      <c r="EC89" s="401" t="str">
        <f>IF(DATA11!$Q$58="C",DATA11!$A$58,"")</f>
        <v/>
      </c>
      <c r="ED89" s="399" t="str">
        <f>IF(DATA12!$Q$58="A",DATA12!$A$58,"")</f>
        <v/>
      </c>
      <c r="EE89" s="400" t="str">
        <f>IF(DATA12!$Q$58="B",DATA12!$A$58,"")</f>
        <v/>
      </c>
      <c r="EF89" s="401" t="str">
        <f>IF(DATA12!$Q$58="C",DATA12!$A$58,"")</f>
        <v/>
      </c>
      <c r="EG89" s="399" t="str">
        <f>IF(DATA13!$Q$58="A",DATA13!$A$58,"")</f>
        <v/>
      </c>
      <c r="EH89" s="400" t="str">
        <f>IF(DATA13!$Q$58="B",DATA13!$A$58,"")</f>
        <v/>
      </c>
      <c r="EI89" s="401" t="str">
        <f>IF(DATA13!$Q$58="C",DATA13!$A$58,"")</f>
        <v/>
      </c>
      <c r="EJ89" s="399" t="str">
        <f>IF(DATA14!$Q$58="A",DATA14!$A$58,"")</f>
        <v/>
      </c>
      <c r="EK89" s="400" t="str">
        <f>IF(DATA14!$Q$58="B",DATA14!$A$58,"")</f>
        <v/>
      </c>
      <c r="EL89" s="401" t="str">
        <f>IF(DATA14!$Q$58="C",DATA14!$A$58,"")</f>
        <v/>
      </c>
      <c r="EM89" s="399" t="str">
        <f>IF(DATA15!$Q$58="A",DATA15!$A$58,"")</f>
        <v/>
      </c>
      <c r="EN89" s="400" t="str">
        <f>IF(DATA15!$Q$58="B",DATA15!$A$58,"")</f>
        <v/>
      </c>
      <c r="EO89" s="401" t="str">
        <f>IF(DATA15!$Q$58="C",DATA15!$A$58,"")</f>
        <v/>
      </c>
    </row>
    <row r="90" spans="1:150" ht="15.75" customHeight="1" x14ac:dyDescent="0.25">
      <c r="C90" s="577"/>
      <c r="D90" s="388" t="s">
        <v>126</v>
      </c>
      <c r="E90" s="389">
        <f>COUNTIF(DATA6!$AA$9:$AA$58,$E$40)</f>
        <v>0</v>
      </c>
      <c r="F90" s="389">
        <f>COUNTIF(DATA6!$AA$9:$AA$58,$F$40)</f>
        <v>0</v>
      </c>
      <c r="G90" s="389">
        <f>COUNTIF(DATA6!$AA$9:$AA$58,$G$40)</f>
        <v>0</v>
      </c>
      <c r="H90" s="389">
        <f>COUNTIF(DATA6!$AA$9:$AA$58,$H$40)</f>
        <v>0</v>
      </c>
      <c r="I90" s="389">
        <f>COUNTIF(DATA6!$AA$9:$AA$58,$I$40)</f>
        <v>0</v>
      </c>
      <c r="J90" s="389">
        <f>COUNTIF(DATA6!$AA$9:$AA$58,$J$40)</f>
        <v>0</v>
      </c>
      <c r="K90" s="389">
        <f>COUNTIF(DATA6!$AA$9:$AA$58,$K$40)</f>
        <v>0</v>
      </c>
      <c r="L90" s="389">
        <f>COUNTIF(DATA6!$AA$9:$AA$58,$L$40)</f>
        <v>0</v>
      </c>
      <c r="M90" s="389">
        <f>COUNTIF(DATA6!$AA$9:$AA$58,$M$40)</f>
        <v>0</v>
      </c>
      <c r="N90" s="389">
        <f>COUNTIF(DATA6!$AA$9:$AA$58,$N$40)</f>
        <v>0</v>
      </c>
      <c r="O90" s="389">
        <f>COUNTIF(DATA6!$AA$9:$AA$58,$O$40)</f>
        <v>0</v>
      </c>
      <c r="P90" s="389">
        <f>COUNTIF(DATA6!$AA$9:$AA$58,$P$40)</f>
        <v>0</v>
      </c>
      <c r="Q90" s="389">
        <f>COUNTIF(DATA6!$AA$9:$AA$58,$Q$40)</f>
        <v>0</v>
      </c>
      <c r="R90" s="389">
        <f>COUNTIF(DATA6!$AA$9:$AA$58,$R$40)</f>
        <v>0</v>
      </c>
      <c r="S90" s="389">
        <f>COUNTIF(DATA6!$AA$9:$AA$58,$S$40)</f>
        <v>0</v>
      </c>
      <c r="T90" s="389">
        <f>COUNTIF(DATA6!$AA$9:$AA$58,$T$40)</f>
        <v>0</v>
      </c>
      <c r="U90" s="389">
        <f>COUNTIF(DATA6!$AA$9:$AA$58,$U$40)</f>
        <v>0</v>
      </c>
      <c r="V90" s="389">
        <f>COUNTIF(DATA6!$AA$9:$AA$58,$V$40)</f>
        <v>0</v>
      </c>
      <c r="W90" s="389">
        <f>COUNTIF(DATA6!$AA$9:$AA$58,$W$40)</f>
        <v>0</v>
      </c>
      <c r="X90" s="390">
        <f>COUNTIF(DATA6!$AA$9:$AA$58,$X$40)</f>
        <v>0</v>
      </c>
      <c r="AA90" s="296"/>
      <c r="AB90" s="558">
        <f>DN90</f>
        <v>0</v>
      </c>
      <c r="AC90" s="558"/>
      <c r="AD90" s="381" t="s">
        <v>127</v>
      </c>
      <c r="AE90" s="382"/>
      <c r="AF90" s="382"/>
      <c r="AG90" s="382"/>
      <c r="AH90" s="384"/>
      <c r="AI90" s="296"/>
      <c r="AJ90" s="296"/>
      <c r="AK90" s="372"/>
      <c r="AL90" s="572" t="s">
        <v>128</v>
      </c>
      <c r="AM90" s="572"/>
      <c r="AN90" s="572"/>
      <c r="AO90" s="572"/>
      <c r="AP90" s="572"/>
      <c r="AQ90" s="572"/>
      <c r="AR90" s="575">
        <f>IF((AM86+AM88=1),Y85-A85,0)</f>
        <v>0</v>
      </c>
      <c r="AS90" s="575"/>
      <c r="AT90" s="323"/>
      <c r="AU90" s="323"/>
      <c r="AV90" s="323">
        <f>IF(AV89=TRUE,1,0)</f>
        <v>0</v>
      </c>
      <c r="AW90" s="323"/>
      <c r="AX90" s="323"/>
      <c r="AY90" s="323"/>
      <c r="AZ90" s="323"/>
      <c r="BA90" s="391"/>
      <c r="BB90" s="296"/>
      <c r="BC90" s="296"/>
      <c r="BD90" s="296"/>
      <c r="BE90" s="392"/>
      <c r="BF90" s="393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>
        <f>HOUR(AR90)</f>
        <v>0</v>
      </c>
      <c r="BZ90" s="296">
        <f>MINUTE(AR90)</f>
        <v>0</v>
      </c>
      <c r="CA90" s="296"/>
      <c r="CB90" s="296"/>
      <c r="CC90" s="296"/>
      <c r="CD90" s="296"/>
      <c r="CE90" s="296"/>
      <c r="CF90" s="296"/>
      <c r="CG90" s="296"/>
      <c r="CH90" s="296"/>
      <c r="CI90" s="296"/>
      <c r="CJ90" s="296"/>
      <c r="CK90" s="296"/>
      <c r="CL90" s="296"/>
      <c r="CM90" s="296"/>
      <c r="CN90" s="296"/>
      <c r="CO90" s="296"/>
      <c r="CP90" s="296"/>
      <c r="CQ90" s="296"/>
      <c r="CR90" s="296"/>
      <c r="CS90" s="296"/>
      <c r="CT90" s="296"/>
      <c r="CV90" s="296"/>
      <c r="CW90" s="402">
        <f>SUM(CW40:CW89)</f>
        <v>0</v>
      </c>
      <c r="CX90" s="402">
        <f t="shared" ref="CX90:EO90" si="0">SUM(CX40:CX89)</f>
        <v>0</v>
      </c>
      <c r="CY90" s="402">
        <f t="shared" si="0"/>
        <v>0</v>
      </c>
      <c r="CZ90" s="402">
        <f t="shared" si="0"/>
        <v>0</v>
      </c>
      <c r="DA90" s="402">
        <f t="shared" si="0"/>
        <v>0</v>
      </c>
      <c r="DB90" s="402">
        <f t="shared" si="0"/>
        <v>0</v>
      </c>
      <c r="DC90" s="402">
        <f t="shared" si="0"/>
        <v>0</v>
      </c>
      <c r="DD90" s="402">
        <f t="shared" si="0"/>
        <v>0</v>
      </c>
      <c r="DE90" s="402">
        <f t="shared" si="0"/>
        <v>0</v>
      </c>
      <c r="DF90" s="402">
        <f t="shared" si="0"/>
        <v>0</v>
      </c>
      <c r="DG90" s="402">
        <f t="shared" si="0"/>
        <v>0</v>
      </c>
      <c r="DH90" s="402">
        <f t="shared" si="0"/>
        <v>0</v>
      </c>
      <c r="DI90" s="402">
        <f t="shared" si="0"/>
        <v>0</v>
      </c>
      <c r="DJ90" s="402">
        <f t="shared" si="0"/>
        <v>0</v>
      </c>
      <c r="DK90" s="402">
        <f t="shared" si="0"/>
        <v>0</v>
      </c>
      <c r="DL90" s="402">
        <f t="shared" si="0"/>
        <v>0</v>
      </c>
      <c r="DM90" s="402">
        <f t="shared" si="0"/>
        <v>0</v>
      </c>
      <c r="DN90" s="402">
        <f t="shared" si="0"/>
        <v>0</v>
      </c>
      <c r="DO90" s="402">
        <f t="shared" si="0"/>
        <v>0</v>
      </c>
      <c r="DP90" s="402">
        <f t="shared" si="0"/>
        <v>0</v>
      </c>
      <c r="DQ90" s="402">
        <f t="shared" si="0"/>
        <v>0</v>
      </c>
      <c r="DR90" s="402">
        <f t="shared" si="0"/>
        <v>0</v>
      </c>
      <c r="DS90" s="402">
        <f t="shared" si="0"/>
        <v>0</v>
      </c>
      <c r="DT90" s="402">
        <f t="shared" si="0"/>
        <v>0</v>
      </c>
      <c r="DU90" s="402">
        <f t="shared" si="0"/>
        <v>0</v>
      </c>
      <c r="DV90" s="402">
        <f t="shared" si="0"/>
        <v>0</v>
      </c>
      <c r="DW90" s="402">
        <f t="shared" si="0"/>
        <v>0</v>
      </c>
      <c r="DX90" s="402">
        <f t="shared" si="0"/>
        <v>0</v>
      </c>
      <c r="DY90" s="402">
        <f t="shared" si="0"/>
        <v>0</v>
      </c>
      <c r="DZ90" s="402">
        <f t="shared" si="0"/>
        <v>0</v>
      </c>
      <c r="EA90" s="402">
        <f t="shared" si="0"/>
        <v>0</v>
      </c>
      <c r="EB90" s="402">
        <f t="shared" si="0"/>
        <v>0</v>
      </c>
      <c r="EC90" s="402">
        <f t="shared" si="0"/>
        <v>0</v>
      </c>
      <c r="ED90" s="402">
        <f t="shared" si="0"/>
        <v>0</v>
      </c>
      <c r="EE90" s="402">
        <f t="shared" si="0"/>
        <v>0</v>
      </c>
      <c r="EF90" s="402">
        <f t="shared" si="0"/>
        <v>0</v>
      </c>
      <c r="EG90" s="402">
        <f t="shared" si="0"/>
        <v>0</v>
      </c>
      <c r="EH90" s="402">
        <f t="shared" si="0"/>
        <v>0</v>
      </c>
      <c r="EI90" s="402">
        <f t="shared" si="0"/>
        <v>0</v>
      </c>
      <c r="EJ90" s="402">
        <f t="shared" si="0"/>
        <v>0</v>
      </c>
      <c r="EK90" s="402">
        <f t="shared" si="0"/>
        <v>0</v>
      </c>
      <c r="EL90" s="402">
        <f t="shared" si="0"/>
        <v>0</v>
      </c>
      <c r="EM90" s="402">
        <f t="shared" si="0"/>
        <v>0</v>
      </c>
      <c r="EN90" s="402">
        <f t="shared" si="0"/>
        <v>0</v>
      </c>
      <c r="EO90" s="402">
        <f t="shared" si="0"/>
        <v>0</v>
      </c>
      <c r="EP90" s="584">
        <f>SUM(CW90:EO90)</f>
        <v>0</v>
      </c>
      <c r="EQ90" s="584"/>
      <c r="ER90" s="584"/>
      <c r="ES90" s="584"/>
      <c r="ET90" s="282" t="s">
        <v>137</v>
      </c>
    </row>
    <row r="91" spans="1:150" ht="15" x14ac:dyDescent="0.25">
      <c r="B91" s="296"/>
      <c r="C91" s="297"/>
      <c r="D91" s="296"/>
      <c r="E91" s="296"/>
      <c r="F91" s="296"/>
      <c r="G91" s="296"/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AA91" s="296"/>
      <c r="AB91" s="296"/>
      <c r="AC91" s="394"/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96"/>
      <c r="AQ91" s="296"/>
      <c r="AR91" s="296"/>
      <c r="AS91" s="296"/>
      <c r="AT91" s="296"/>
      <c r="AU91" s="296"/>
      <c r="AV91" s="296"/>
      <c r="AW91" s="296"/>
      <c r="AX91" s="296"/>
      <c r="AY91" s="296"/>
      <c r="AZ91" s="296"/>
      <c r="BA91" s="296"/>
      <c r="BB91" s="296"/>
      <c r="BC91" s="296"/>
      <c r="BD91" s="296"/>
      <c r="BE91" s="395"/>
      <c r="BF91" s="396"/>
      <c r="BG91" s="551" t="b">
        <f>IF(SUM(E86:P90)&gt;0,TRUE,FALSE)</f>
        <v>0</v>
      </c>
      <c r="BH91" s="551"/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6"/>
      <c r="CB91" s="296"/>
      <c r="CC91" s="296"/>
      <c r="CD91" s="296"/>
      <c r="CE91" s="296"/>
      <c r="CF91" s="296"/>
      <c r="CG91" s="296"/>
      <c r="CH91" s="296"/>
      <c r="CI91" s="296"/>
      <c r="CJ91" s="296"/>
      <c r="CK91" s="296"/>
      <c r="CL91" s="296"/>
      <c r="CM91" s="296"/>
      <c r="CN91" s="296"/>
      <c r="CO91" s="296"/>
      <c r="CP91" s="296"/>
      <c r="CQ91" s="296"/>
      <c r="CR91" s="296"/>
      <c r="CS91" s="296"/>
      <c r="CT91" s="296"/>
      <c r="CV91" s="296"/>
      <c r="CW91" s="343" t="s">
        <v>28</v>
      </c>
      <c r="CX91" s="344" t="s">
        <v>29</v>
      </c>
      <c r="CY91" s="345" t="s">
        <v>30</v>
      </c>
      <c r="CZ91" s="343" t="s">
        <v>28</v>
      </c>
      <c r="DA91" s="344" t="s">
        <v>29</v>
      </c>
      <c r="DB91" s="345" t="s">
        <v>30</v>
      </c>
      <c r="DC91" s="343" t="s">
        <v>28</v>
      </c>
      <c r="DD91" s="344" t="s">
        <v>29</v>
      </c>
      <c r="DE91" s="345" t="s">
        <v>30</v>
      </c>
      <c r="DF91" s="343" t="s">
        <v>28</v>
      </c>
      <c r="DG91" s="344" t="s">
        <v>29</v>
      </c>
      <c r="DH91" s="345" t="s">
        <v>30</v>
      </c>
      <c r="DI91" s="343" t="s">
        <v>28</v>
      </c>
      <c r="DJ91" s="344" t="s">
        <v>29</v>
      </c>
      <c r="DK91" s="345" t="s">
        <v>30</v>
      </c>
      <c r="DL91" s="343" t="s">
        <v>28</v>
      </c>
      <c r="DM91" s="344" t="s">
        <v>29</v>
      </c>
      <c r="DN91" s="345" t="s">
        <v>30</v>
      </c>
      <c r="DO91" s="343" t="s">
        <v>28</v>
      </c>
      <c r="DP91" s="344" t="s">
        <v>29</v>
      </c>
      <c r="DQ91" s="345" t="s">
        <v>30</v>
      </c>
      <c r="DR91" s="343" t="s">
        <v>28</v>
      </c>
      <c r="DS91" s="344" t="s">
        <v>29</v>
      </c>
      <c r="DT91" s="345" t="s">
        <v>30</v>
      </c>
      <c r="DU91" s="343" t="s">
        <v>28</v>
      </c>
      <c r="DV91" s="344" t="s">
        <v>29</v>
      </c>
      <c r="DW91" s="345" t="s">
        <v>30</v>
      </c>
      <c r="DX91" s="343" t="s">
        <v>28</v>
      </c>
      <c r="DY91" s="344" t="s">
        <v>29</v>
      </c>
      <c r="DZ91" s="345" t="s">
        <v>30</v>
      </c>
      <c r="EA91" s="343" t="s">
        <v>28</v>
      </c>
      <c r="EB91" s="344" t="s">
        <v>29</v>
      </c>
      <c r="EC91" s="345" t="s">
        <v>30</v>
      </c>
      <c r="ED91" s="343" t="s">
        <v>28</v>
      </c>
      <c r="EE91" s="344" t="s">
        <v>29</v>
      </c>
      <c r="EF91" s="345" t="s">
        <v>30</v>
      </c>
      <c r="EG91" s="343" t="s">
        <v>28</v>
      </c>
      <c r="EH91" s="344" t="s">
        <v>29</v>
      </c>
      <c r="EI91" s="345" t="s">
        <v>30</v>
      </c>
      <c r="EJ91" s="343" t="s">
        <v>28</v>
      </c>
      <c r="EK91" s="344" t="s">
        <v>29</v>
      </c>
      <c r="EL91" s="345" t="s">
        <v>30</v>
      </c>
      <c r="EM91" s="343" t="s">
        <v>28</v>
      </c>
      <c r="EN91" s="344" t="s">
        <v>29</v>
      </c>
      <c r="EO91" s="345" t="s">
        <v>30</v>
      </c>
    </row>
    <row r="92" spans="1:150" ht="15" x14ac:dyDescent="0.25">
      <c r="AA92" s="397" t="str">
        <f>$AC$472</f>
        <v/>
      </c>
      <c r="AB92" s="397" t="str">
        <f>$AC$473</f>
        <v/>
      </c>
      <c r="AC92" s="397" t="str">
        <f>$AC$474</f>
        <v/>
      </c>
      <c r="AD92" s="397" t="str">
        <f>$AC$475</f>
        <v/>
      </c>
      <c r="AE92" s="397" t="str">
        <f>$AC$476</f>
        <v/>
      </c>
      <c r="AF92" s="397" t="str">
        <f>$AC$477</f>
        <v/>
      </c>
      <c r="AG92" s="397" t="str">
        <f>$AC$478</f>
        <v/>
      </c>
      <c r="AH92" s="397" t="str">
        <f>$AC$479</f>
        <v/>
      </c>
      <c r="AI92" s="397" t="str">
        <f>$AC$480</f>
        <v/>
      </c>
      <c r="AJ92" s="397" t="str">
        <f>$AC$481</f>
        <v/>
      </c>
      <c r="AK92" s="397" t="str">
        <f>$AC$482</f>
        <v/>
      </c>
      <c r="AL92" s="397" t="str">
        <f>$AC$483</f>
        <v/>
      </c>
      <c r="AM92" s="397" t="str">
        <f>$AC$484</f>
        <v/>
      </c>
      <c r="AN92" s="397" t="str">
        <f>$AC$485</f>
        <v/>
      </c>
      <c r="AO92" s="397" t="str">
        <f>$AC$486</f>
        <v/>
      </c>
      <c r="AP92" s="397" t="str">
        <f>$AC$487</f>
        <v/>
      </c>
      <c r="AQ92" s="397" t="str">
        <f>$AC$488</f>
        <v/>
      </c>
      <c r="AR92" s="397" t="str">
        <f>$AC$489</f>
        <v/>
      </c>
      <c r="AS92" s="397" t="str">
        <f>$AC$490</f>
        <v/>
      </c>
      <c r="AT92" s="397" t="str">
        <f>$AC$491</f>
        <v/>
      </c>
      <c r="AU92" s="397" t="str">
        <f>$AC$492</f>
        <v/>
      </c>
      <c r="AV92" s="397" t="str">
        <f>$AC$493</f>
        <v/>
      </c>
      <c r="AW92" s="397" t="str">
        <f>$AC$494</f>
        <v/>
      </c>
      <c r="AX92" s="397" t="str">
        <f>$AC$495</f>
        <v/>
      </c>
      <c r="AY92" s="397" t="str">
        <f>$AC$496</f>
        <v/>
      </c>
      <c r="AZ92" s="397" t="str">
        <f>$AC$497</f>
        <v/>
      </c>
      <c r="BA92" s="397" t="str">
        <f>$AC$498</f>
        <v/>
      </c>
      <c r="BB92" s="397" t="str">
        <f>$AC$499</f>
        <v/>
      </c>
      <c r="BC92" s="397" t="str">
        <f>$AC$500</f>
        <v/>
      </c>
      <c r="BD92" s="397" t="str">
        <f>$AC$501</f>
        <v/>
      </c>
      <c r="BE92" s="397" t="str">
        <f>$AC$502</f>
        <v/>
      </c>
      <c r="BF92" s="397" t="str">
        <f>$AC$503</f>
        <v/>
      </c>
      <c r="BG92" s="397" t="str">
        <f>$AC$504</f>
        <v/>
      </c>
      <c r="BH92" s="397" t="str">
        <f>$AC$505</f>
        <v/>
      </c>
      <c r="BI92" s="397" t="str">
        <f>$AC$506</f>
        <v/>
      </c>
      <c r="BJ92" s="397" t="str">
        <f>$AC$507</f>
        <v/>
      </c>
      <c r="BK92" s="397" t="str">
        <f>$AC$508</f>
        <v/>
      </c>
      <c r="BL92" s="397" t="str">
        <f>$AC$509</f>
        <v/>
      </c>
      <c r="BM92" s="397" t="str">
        <f>$AC$510</f>
        <v/>
      </c>
      <c r="BN92" s="397" t="str">
        <f>$AC$511</f>
        <v/>
      </c>
      <c r="BO92" s="397" t="str">
        <f>$AC$512</f>
        <v/>
      </c>
      <c r="BP92" s="397" t="str">
        <f>$AC$513</f>
        <v/>
      </c>
      <c r="BQ92" s="397" t="str">
        <f>$AC$514</f>
        <v/>
      </c>
      <c r="BR92" s="397" t="str">
        <f>$AC$515</f>
        <v/>
      </c>
      <c r="BS92" s="397" t="str">
        <f>$AC$516</f>
        <v/>
      </c>
      <c r="BT92" s="397" t="str">
        <f>$AC$517</f>
        <v/>
      </c>
      <c r="BU92" s="397" t="str">
        <f>$AC$518</f>
        <v/>
      </c>
      <c r="BV92" s="397" t="str">
        <f>$AC$519</f>
        <v/>
      </c>
      <c r="BW92" s="397" t="str">
        <f>$AC$520</f>
        <v/>
      </c>
      <c r="BX92" s="398" t="str">
        <f>$AC$521</f>
        <v/>
      </c>
      <c r="BY92" s="552">
        <f>SUM(AA92:BU92)</f>
        <v>0</v>
      </c>
      <c r="BZ92" s="552"/>
      <c r="CA92" s="552"/>
      <c r="CB92" s="282" t="s">
        <v>129</v>
      </c>
      <c r="CV92" s="296"/>
    </row>
    <row r="93" spans="1:150" x14ac:dyDescent="0.2">
      <c r="B93" s="331">
        <f>IF(A94=$A$37,1,2)</f>
        <v>2</v>
      </c>
      <c r="C93" s="332" t="s">
        <v>95</v>
      </c>
      <c r="E93" s="330"/>
      <c r="F93" s="333"/>
      <c r="G93" s="333"/>
      <c r="H93" s="333"/>
      <c r="I93" s="333"/>
      <c r="J93" s="333"/>
      <c r="K93" s="333"/>
      <c r="L93" s="333"/>
      <c r="M93" s="333"/>
      <c r="N93" s="333"/>
      <c r="O93" s="333"/>
      <c r="P93" s="333"/>
      <c r="Q93" s="333"/>
      <c r="R93" s="333"/>
      <c r="S93" s="333"/>
      <c r="U93" s="333"/>
      <c r="V93" s="333"/>
      <c r="AA93" s="331">
        <f>IF($Y$37=Y94,1,2)</f>
        <v>1</v>
      </c>
      <c r="AB93" s="332" t="s">
        <v>95</v>
      </c>
      <c r="AC93" s="283"/>
      <c r="AD93" s="332"/>
      <c r="CV93" s="296"/>
      <c r="CZ93" s="332" t="s">
        <v>138</v>
      </c>
      <c r="DD93" s="583">
        <f>CW90+CZ90+DC90+DF90+DI90+DL90+DO90+DR90+DU90+DX90+EA90+ED90+EG90+EJ90+EM90</f>
        <v>0</v>
      </c>
      <c r="DE93" s="583"/>
      <c r="DH93" s="282">
        <v>2</v>
      </c>
      <c r="DK93" s="282">
        <f>Criteria!S8</f>
        <v>0</v>
      </c>
    </row>
    <row r="94" spans="1:150" ht="16.5" customHeight="1" x14ac:dyDescent="0.25">
      <c r="A94" s="576">
        <f>IF(DATA7!$E$2="",DateTime!$R$12,(IF(HOUR(DATA7!$E$2)&lt;6,HOUR(DATA7!$E$2)+12&amp;":"&amp;MINUTE(DATA7!$E$2),DATA7!$E$2)))</f>
        <v>0</v>
      </c>
      <c r="B94" s="576"/>
      <c r="C94" s="577" t="s">
        <v>107</v>
      </c>
      <c r="D94" s="346">
        <f>DO38</f>
        <v>3</v>
      </c>
      <c r="E94" s="347" t="s">
        <v>28</v>
      </c>
      <c r="F94" s="348" t="s">
        <v>29</v>
      </c>
      <c r="G94" s="349" t="s">
        <v>30</v>
      </c>
      <c r="H94" s="349" t="s">
        <v>31</v>
      </c>
      <c r="I94" s="349" t="s">
        <v>32</v>
      </c>
      <c r="J94" s="349" t="s">
        <v>33</v>
      </c>
      <c r="K94" s="349" t="s">
        <v>34</v>
      </c>
      <c r="L94" s="349" t="s">
        <v>35</v>
      </c>
      <c r="M94" s="349" t="s">
        <v>36</v>
      </c>
      <c r="N94" s="349" t="s">
        <v>37</v>
      </c>
      <c r="O94" s="349" t="s">
        <v>38</v>
      </c>
      <c r="P94" s="349" t="s">
        <v>39</v>
      </c>
      <c r="Q94" s="350" t="s">
        <v>43</v>
      </c>
      <c r="R94" s="351" t="s">
        <v>58</v>
      </c>
      <c r="S94" s="351" t="s">
        <v>60</v>
      </c>
      <c r="T94" s="349" t="s">
        <v>63</v>
      </c>
      <c r="U94" s="351" t="s">
        <v>65</v>
      </c>
      <c r="V94" s="351" t="s">
        <v>71</v>
      </c>
      <c r="W94" s="351" t="s">
        <v>76</v>
      </c>
      <c r="X94" s="352" t="s">
        <v>69</v>
      </c>
      <c r="Y94" s="578" t="str">
        <f>IF(DATA7!$E$3="",(IF(HOUR(DateTime!$W$12)&lt;6,HOUR(DateTime!$W$12)+12&amp;":"&amp;MINUTE(DateTime!$W$12),DateTime!$W$12)),(IF(HOUR(DATA7!$E$3)&lt;6,HOUR(DATA7!$E$3)+12&amp;":"&amp;MINUTE(DATA7!$E$3),DATA7!$E$3)))</f>
        <v>12:0</v>
      </c>
      <c r="Z94" s="578"/>
      <c r="AA94" s="353"/>
      <c r="AB94" s="579" t="b">
        <f>FALSE</f>
        <v>0</v>
      </c>
      <c r="AC94" s="579"/>
      <c r="AD94" s="354" t="s">
        <v>108</v>
      </c>
      <c r="AE94" s="353"/>
      <c r="AF94" s="355"/>
      <c r="AG94" s="355"/>
      <c r="AH94" s="355"/>
      <c r="AI94" s="356"/>
      <c r="AJ94" s="355"/>
      <c r="AK94" s="357"/>
      <c r="AL94" s="358"/>
      <c r="AM94" s="580" t="b">
        <f>IF(BC96=1,FALSE,IF(AND(B93+AA93+AB95+BC97=3),TRUE,FALSE))</f>
        <v>1</v>
      </c>
      <c r="AN94" s="580"/>
      <c r="AO94" s="559" t="s">
        <v>109</v>
      </c>
      <c r="AP94" s="559"/>
      <c r="AQ94" s="355"/>
      <c r="AR94" s="359">
        <f>BC97</f>
        <v>0</v>
      </c>
      <c r="AS94" s="360" t="s">
        <v>121</v>
      </c>
      <c r="AT94" s="355"/>
      <c r="AU94" s="355"/>
      <c r="AV94" s="560" t="b">
        <f>FALSE</f>
        <v>0</v>
      </c>
      <c r="AW94" s="560"/>
      <c r="AX94" s="359" t="s">
        <v>110</v>
      </c>
      <c r="AY94" s="355"/>
      <c r="AZ94" s="355"/>
      <c r="BA94" s="357"/>
      <c r="BB94" s="561" t="s">
        <v>139</v>
      </c>
      <c r="BC94" s="561"/>
      <c r="BD94" s="355"/>
      <c r="BE94" s="361"/>
      <c r="BF94" s="361"/>
      <c r="BG94" s="361"/>
      <c r="BH94" s="361"/>
      <c r="BI94" s="361"/>
      <c r="BJ94" s="361"/>
      <c r="BK94" s="361"/>
      <c r="BL94" s="355"/>
      <c r="BM94" s="355"/>
      <c r="BN94" s="355"/>
      <c r="BO94" s="355"/>
      <c r="BP94" s="355"/>
      <c r="BQ94" s="355"/>
      <c r="BR94" s="355"/>
      <c r="BS94" s="355"/>
      <c r="BT94" s="355"/>
      <c r="BU94" s="355"/>
      <c r="BV94" s="355"/>
      <c r="BW94" s="355"/>
      <c r="BX94" s="355"/>
      <c r="BY94" s="355"/>
      <c r="BZ94" s="355"/>
      <c r="CA94" s="355"/>
      <c r="CB94" s="355"/>
      <c r="CC94" s="355"/>
      <c r="CD94" s="355"/>
      <c r="CE94" s="355"/>
      <c r="CF94" s="355"/>
      <c r="CG94" s="355"/>
      <c r="CH94" s="355"/>
      <c r="CI94" s="355"/>
      <c r="CJ94" s="355"/>
      <c r="CK94" s="355"/>
      <c r="CL94" s="355"/>
      <c r="CM94" s="355"/>
      <c r="CN94" s="355"/>
      <c r="CO94" s="355"/>
      <c r="CP94" s="355"/>
      <c r="CQ94" s="562">
        <f>SUM(E97:X97)</f>
        <v>0</v>
      </c>
      <c r="CR94" s="562"/>
      <c r="CS94" s="355">
        <f>WEEKDAY(D94)</f>
        <v>3</v>
      </c>
      <c r="CT94" s="355">
        <f>IF(OR(AM95=1,AB95=1,AM97=1),CS94,"")</f>
        <v>3</v>
      </c>
      <c r="CU94" s="355" t="e">
        <f>IF(CT94=CS94,MAX($CU$40:CU93)+1,0)</f>
        <v>#NUM!</v>
      </c>
      <c r="CV94" s="296"/>
      <c r="CZ94" s="332" t="s">
        <v>140</v>
      </c>
      <c r="DD94" s="583">
        <f>CX90+DA90+DD90+DG90+DJ90+DM90+DP90+DS90+DV90+DY90+EB90+EE90+EH90+EK90+EN90</f>
        <v>0</v>
      </c>
      <c r="DE94" s="583"/>
      <c r="DH94" s="282">
        <v>4</v>
      </c>
      <c r="DK94" s="282">
        <f>Criteria!S9</f>
        <v>0</v>
      </c>
      <c r="EI94" s="329"/>
    </row>
    <row r="95" spans="1:150" ht="15.75" customHeight="1" x14ac:dyDescent="0.25">
      <c r="A95" s="563">
        <f>IF(DATA7!$E$2="",'9'!$A$38,DATA7!$E$2)</f>
        <v>0</v>
      </c>
      <c r="B95" s="563"/>
      <c r="C95" s="577"/>
      <c r="D95" s="365" t="s">
        <v>112</v>
      </c>
      <c r="E95" s="317">
        <f>COUNTIF(DATA7!$G$9:$G$58,$E$40)</f>
        <v>0</v>
      </c>
      <c r="F95" s="317">
        <f>COUNTIF(DATA7!$G$9:$G$58,$F$40)</f>
        <v>0</v>
      </c>
      <c r="G95" s="317">
        <f>COUNTIF(DATA7!$G$9:$G$58,$G$40)</f>
        <v>0</v>
      </c>
      <c r="H95" s="317">
        <f>COUNTIF(DATA7!$G$9:$G$58,$H$40)</f>
        <v>0</v>
      </c>
      <c r="I95" s="317">
        <f>COUNTIF(DATA7!$G$9:$G$58,$I$40)</f>
        <v>0</v>
      </c>
      <c r="J95" s="317">
        <f>COUNTIF(DATA7!$G$9:$G$58,$J$40)</f>
        <v>0</v>
      </c>
      <c r="K95" s="317">
        <f>COUNTIF(DATA7!$G$9:$G$58,$K$40)</f>
        <v>0</v>
      </c>
      <c r="L95" s="317">
        <f>COUNTIF(DATA7!$G$9:$G$58,$L$40)</f>
        <v>0</v>
      </c>
      <c r="M95" s="317">
        <f>COUNTIF(DATA7!$G$9:$G$58,$M$40)</f>
        <v>0</v>
      </c>
      <c r="N95" s="317">
        <f>COUNTIF(DATA7!$G$9:$G$58,$N$40)</f>
        <v>0</v>
      </c>
      <c r="O95" s="317">
        <f>COUNTIF(DATA7!$G$9:$G$58,$O$40)</f>
        <v>0</v>
      </c>
      <c r="P95" s="317">
        <f>COUNTIF(DATA7!$G$9:$G$58,$P$40)</f>
        <v>0</v>
      </c>
      <c r="Q95" s="317">
        <f>COUNTIF(DATA7!$G$9:$G$58,$Q$40)</f>
        <v>0</v>
      </c>
      <c r="R95" s="317">
        <f>COUNTIF(DATA7!$G$9:$G$58,$R$40)</f>
        <v>0</v>
      </c>
      <c r="S95" s="317">
        <f>COUNTIF(DATA7!$G$9:$G$58,$S$40)</f>
        <v>0</v>
      </c>
      <c r="T95" s="317">
        <f>COUNTIF(DATA7!$G$9:$G$58,$T$40)</f>
        <v>0</v>
      </c>
      <c r="U95" s="317">
        <f>COUNTIF(DATA7!$G$9:$G$58,$U$40)</f>
        <v>0</v>
      </c>
      <c r="V95" s="317">
        <f>COUNTIF(DATA7!$G$9:$G$58,$V$40)</f>
        <v>0</v>
      </c>
      <c r="W95" s="317">
        <f>COUNTIF(DATA7!$G$9:$G$58,$W$40)</f>
        <v>0</v>
      </c>
      <c r="X95" s="366">
        <f>COUNTIF(DATA7!$G$9:$G$58,$X$40)</f>
        <v>0</v>
      </c>
      <c r="Y95" s="563">
        <f>IF(DATA7!$E$3="",'9'!Y92,DATA7!$E$3)</f>
        <v>0</v>
      </c>
      <c r="Z95" s="563"/>
      <c r="AA95" s="296"/>
      <c r="AB95" s="367">
        <f>IF(AB94=TRUE,1,0)</f>
        <v>0</v>
      </c>
      <c r="AC95" s="368"/>
      <c r="AD95" s="369" t="s">
        <v>113</v>
      </c>
      <c r="AE95" s="370"/>
      <c r="AF95" s="370"/>
      <c r="AG95" s="370"/>
      <c r="AH95" s="370"/>
      <c r="AI95" s="371"/>
      <c r="AJ95" s="296"/>
      <c r="AK95" s="372"/>
      <c r="AL95" s="319"/>
      <c r="AM95" s="296">
        <f>IF(AM94=TRUE,1,0)</f>
        <v>1</v>
      </c>
      <c r="AN95" s="296"/>
      <c r="AO95" s="559"/>
      <c r="AP95" s="559"/>
      <c r="AQ95" s="296"/>
      <c r="AS95" s="373" t="s">
        <v>131</v>
      </c>
      <c r="AT95" s="296"/>
      <c r="AU95" s="296"/>
      <c r="AV95" s="296">
        <f>IF(AV94=TRUE,1,0)</f>
        <v>0</v>
      </c>
      <c r="AW95" s="296"/>
      <c r="AX95" s="308"/>
      <c r="AY95" s="296"/>
      <c r="AZ95" s="296"/>
      <c r="BA95" s="372"/>
      <c r="BB95" s="564" t="s">
        <v>114</v>
      </c>
      <c r="BC95" s="564"/>
      <c r="BD95" s="296"/>
      <c r="BE95" s="374"/>
      <c r="BF95" s="374"/>
      <c r="BG95" s="374"/>
      <c r="BH95" s="374"/>
      <c r="BI95" s="374"/>
      <c r="BJ95" s="374"/>
      <c r="BK95" s="374"/>
      <c r="BL95" s="308"/>
      <c r="BM95" s="296"/>
      <c r="BN95" s="296"/>
      <c r="BO95" s="296"/>
      <c r="BP95" s="296"/>
      <c r="BQ95" s="296"/>
      <c r="BR95" s="296"/>
      <c r="BS95" s="296"/>
      <c r="BT95" s="296"/>
      <c r="BU95" s="296"/>
      <c r="BV95" s="296"/>
      <c r="BW95" s="296"/>
      <c r="BX95" s="296"/>
      <c r="BY95" s="296"/>
      <c r="BZ95" s="296"/>
      <c r="CA95" s="296"/>
      <c r="CB95" s="296"/>
      <c r="CC95" s="296"/>
      <c r="CD95" s="296"/>
      <c r="CE95" s="296"/>
      <c r="CF95" s="296"/>
      <c r="CG95" s="296"/>
      <c r="CH95" s="296"/>
      <c r="CI95" s="296"/>
      <c r="CJ95" s="296"/>
      <c r="CK95" s="296"/>
      <c r="CL95" s="296"/>
      <c r="CM95" s="296"/>
      <c r="CN95" s="296"/>
      <c r="CO95" s="296"/>
      <c r="CP95" s="296"/>
      <c r="CQ95" s="353"/>
      <c r="CR95" s="353"/>
      <c r="CS95" s="296"/>
      <c r="CT95" s="296"/>
      <c r="CV95" s="296"/>
      <c r="CZ95" s="332" t="s">
        <v>141</v>
      </c>
      <c r="DD95" s="583">
        <f>CY90+DB90+DE90+DH90+DK90+DN90+DQ90+DT90+DW90+DZ90+EC90+EF90+EI90+EL90+EO90</f>
        <v>0</v>
      </c>
      <c r="DE95" s="583"/>
      <c r="DH95" s="282">
        <v>5</v>
      </c>
      <c r="DK95" s="282">
        <f>Criteria!S10</f>
        <v>0</v>
      </c>
    </row>
    <row r="96" spans="1:150" ht="15.75" customHeight="1" x14ac:dyDescent="0.25">
      <c r="B96" s="296"/>
      <c r="C96" s="577"/>
      <c r="D96" s="365" t="s">
        <v>115</v>
      </c>
      <c r="E96" s="317">
        <f>COUNTIF(DATA7!$L$9:$L$58,$E$40)</f>
        <v>0</v>
      </c>
      <c r="F96" s="317">
        <f>COUNTIF(DATA7!$L$9:$L$58,$F$40)</f>
        <v>0</v>
      </c>
      <c r="G96" s="317">
        <f>COUNTIF(DATA7!$L$9:$L$58,$G$40)</f>
        <v>0</v>
      </c>
      <c r="H96" s="317">
        <f>COUNTIF(DATA7!$L$9:$L$58,$H$40)</f>
        <v>0</v>
      </c>
      <c r="I96" s="317">
        <f>COUNTIF(DATA7!$L$9:$L$58,$I$40)</f>
        <v>0</v>
      </c>
      <c r="J96" s="317">
        <f>COUNTIF(DATA7!$L$9:$L$58,$J$40)</f>
        <v>0</v>
      </c>
      <c r="K96" s="317">
        <f>COUNTIF(DATA7!$L$9:$L$58,$K$40)</f>
        <v>0</v>
      </c>
      <c r="L96" s="317">
        <f>COUNTIF(DATA7!$L$9:$L$58,$L$40)</f>
        <v>0</v>
      </c>
      <c r="M96" s="317">
        <f>COUNTIF(DATA7!$L$9:$L$58,$M$40)</f>
        <v>0</v>
      </c>
      <c r="N96" s="317">
        <f>COUNTIF(DATA7!$L$9:$L$58,$N$40)</f>
        <v>0</v>
      </c>
      <c r="O96" s="317">
        <f>COUNTIF(DATA7!$L$9:$L$58,$O$40)</f>
        <v>0</v>
      </c>
      <c r="P96" s="317">
        <f>COUNTIF(DATA7!$L$9:$L$58,$P$40)</f>
        <v>0</v>
      </c>
      <c r="Q96" s="317">
        <f>COUNTIF(DATA7!$L$9:$L$58,$Q$40)</f>
        <v>0</v>
      </c>
      <c r="R96" s="317">
        <f>COUNTIF(DATA7!$L$9:$L$58,$R$40)</f>
        <v>0</v>
      </c>
      <c r="S96" s="317">
        <f>COUNTIF(DATA7!$L$9:$L$58,$S$40)</f>
        <v>0</v>
      </c>
      <c r="T96" s="317">
        <f>COUNTIF(DATA7!$L$9:$L$58,$T$40)</f>
        <v>0</v>
      </c>
      <c r="U96" s="317">
        <f>COUNTIF(DATA7!$L$9:$L$58,$U$40)</f>
        <v>0</v>
      </c>
      <c r="V96" s="317">
        <f>COUNTIF(DATA7!$L$9:$L$58,$V$40)</f>
        <v>0</v>
      </c>
      <c r="W96" s="317">
        <f>COUNTIF(DATA7!$L$9:$L$58,$W$40)</f>
        <v>0</v>
      </c>
      <c r="X96" s="366">
        <f>COUNTIF(DATA7!$L$9:$L$58,$X$40)</f>
        <v>0</v>
      </c>
      <c r="AA96" s="296"/>
      <c r="AB96" s="378"/>
      <c r="AC96" s="379"/>
      <c r="AD96" s="308"/>
      <c r="AE96" s="296"/>
      <c r="AF96" s="296"/>
      <c r="AG96" s="296"/>
      <c r="AH96" s="296"/>
      <c r="AI96" s="296"/>
      <c r="AJ96" s="296"/>
      <c r="AK96" s="372"/>
      <c r="AL96" s="319"/>
      <c r="AM96" s="555" t="b">
        <f>IF(B93+AA93=2,FALSE,TRUE)</f>
        <v>1</v>
      </c>
      <c r="AN96" s="555"/>
      <c r="AO96" s="556" t="s">
        <v>116</v>
      </c>
      <c r="AP96" s="556"/>
      <c r="AQ96" s="296"/>
      <c r="AR96" s="296">
        <f>BB96</f>
        <v>0</v>
      </c>
      <c r="AS96" s="373" t="s">
        <v>132</v>
      </c>
      <c r="AT96" s="296"/>
      <c r="AU96" s="296"/>
      <c r="AV96" s="557" t="b">
        <f>FALSE</f>
        <v>0</v>
      </c>
      <c r="AW96" s="557"/>
      <c r="AX96" s="308" t="s">
        <v>117</v>
      </c>
      <c r="AY96" s="296"/>
      <c r="AZ96" s="296"/>
      <c r="BA96" s="372"/>
      <c r="BB96" s="319">
        <f>AV95+AV97+AV99</f>
        <v>0</v>
      </c>
      <c r="BC96" s="372">
        <f>IF(BB96=0,0,BB96)</f>
        <v>0</v>
      </c>
      <c r="BD96" s="373" t="s">
        <v>118</v>
      </c>
      <c r="BE96" s="380"/>
      <c r="BF96" s="380"/>
      <c r="BG96" s="380"/>
      <c r="BH96" s="380"/>
      <c r="BI96" s="380"/>
      <c r="BJ96" s="380"/>
      <c r="BK96" s="380"/>
      <c r="BL96" s="308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  <c r="BW96" s="296"/>
      <c r="BX96" s="296"/>
      <c r="BY96" s="296"/>
      <c r="BZ96" s="296"/>
      <c r="CA96" s="296"/>
      <c r="CB96" s="296"/>
      <c r="CC96" s="296"/>
      <c r="CD96" s="296"/>
      <c r="CE96" s="296"/>
      <c r="CF96" s="296"/>
      <c r="CG96" s="296"/>
      <c r="CH96" s="296"/>
      <c r="CI96" s="296"/>
      <c r="CJ96" s="296"/>
      <c r="CK96" s="296"/>
      <c r="CL96" s="296"/>
      <c r="CM96" s="296"/>
      <c r="CN96" s="296"/>
      <c r="CO96" s="296"/>
      <c r="CP96" s="296"/>
      <c r="CQ96" s="296"/>
      <c r="CR96" s="296"/>
      <c r="CS96" s="296"/>
      <c r="CT96" s="296"/>
      <c r="CV96" s="296"/>
      <c r="CZ96" s="585" t="s">
        <v>142</v>
      </c>
      <c r="DA96" s="585"/>
      <c r="DB96" s="585"/>
      <c r="DC96" s="585"/>
      <c r="DD96" s="583">
        <f>SUM(DD93:DE95)</f>
        <v>0</v>
      </c>
      <c r="DE96" s="583"/>
      <c r="DK96" s="282" t="s">
        <v>142</v>
      </c>
    </row>
    <row r="97" spans="1:135" ht="15" x14ac:dyDescent="0.25">
      <c r="B97" s="296"/>
      <c r="C97" s="577"/>
      <c r="D97" s="365" t="s">
        <v>119</v>
      </c>
      <c r="E97" s="317">
        <f>COUNTIF(DATA7!$Q$9:$Q$58,$E$40)</f>
        <v>0</v>
      </c>
      <c r="F97" s="317">
        <f>COUNTIF(DATA7!$Q$9:$Q$58,$F$40)</f>
        <v>0</v>
      </c>
      <c r="G97" s="317">
        <f>COUNTIF(DATA7!$Q$9:$Q$58,$G$40)</f>
        <v>0</v>
      </c>
      <c r="H97" s="317">
        <f>COUNTIF(DATA7!$Q$9:$Q$58,$H$40)</f>
        <v>0</v>
      </c>
      <c r="I97" s="317">
        <f>COUNTIF(DATA7!$Q$9:$Q$58,$I$40)</f>
        <v>0</v>
      </c>
      <c r="J97" s="317">
        <f>COUNTIF(DATA7!$Q$9:$Q$58,$J$40)</f>
        <v>0</v>
      </c>
      <c r="K97" s="317">
        <f>COUNTIF(DATA7!$Q$9:$Q$58,$K$40)</f>
        <v>0</v>
      </c>
      <c r="L97" s="317">
        <f>COUNTIF(DATA7!$Q$9:$Q$58,$L$40)</f>
        <v>0</v>
      </c>
      <c r="M97" s="317">
        <f>COUNTIF(DATA7!$Q$9:$Q$58,$M$40)</f>
        <v>0</v>
      </c>
      <c r="N97" s="317">
        <f>COUNTIF(DATA7!$Q$9:$Q$58,$N$40)</f>
        <v>0</v>
      </c>
      <c r="O97" s="317">
        <f>COUNTIF(DATA7!$Q$9:$Q$58,$O$40)</f>
        <v>0</v>
      </c>
      <c r="P97" s="317">
        <f>COUNTIF(DATA7!$Q$9:$Q$58,$P$40)</f>
        <v>0</v>
      </c>
      <c r="Q97" s="317">
        <f>COUNTIF(DATA7!$Q$9:$Q$58,$Q$40)</f>
        <v>0</v>
      </c>
      <c r="R97" s="317">
        <f>COUNTIF(DATA7!$Q$9:$Q$58,$R$40)</f>
        <v>0</v>
      </c>
      <c r="S97" s="317">
        <f>COUNTIF(DATA7!$Q$9:$Q$58,$S$40)</f>
        <v>0</v>
      </c>
      <c r="T97" s="317">
        <f>COUNTIF(DATA7!$Q$9:$Q$58,$T$40)</f>
        <v>0</v>
      </c>
      <c r="U97" s="317">
        <f>COUNTIF(DATA7!$Q$9:$Q$58,$U$40)</f>
        <v>0</v>
      </c>
      <c r="V97" s="317">
        <f>COUNTIF(DATA7!$Q$9:$Q$58,$V$40)</f>
        <v>0</v>
      </c>
      <c r="W97" s="317">
        <f>COUNTIF(DATA7!$Q$9:$Q$58,$W$40)</f>
        <v>0</v>
      </c>
      <c r="X97" s="366">
        <f>COUNTIF(DATA7!$Q$9:$Q$58,$X$40)</f>
        <v>0</v>
      </c>
      <c r="AA97" s="296"/>
      <c r="AB97" s="558">
        <f>DO90</f>
        <v>0</v>
      </c>
      <c r="AC97" s="558"/>
      <c r="AD97" s="381" t="s">
        <v>120</v>
      </c>
      <c r="AE97" s="382"/>
      <c r="AF97" s="382"/>
      <c r="AG97" s="382"/>
      <c r="AH97" s="383"/>
      <c r="AI97" s="296"/>
      <c r="AJ97" s="296"/>
      <c r="AK97" s="372"/>
      <c r="AL97" s="319"/>
      <c r="AM97" s="296">
        <f>IF(AM96=TRUE,1,0)</f>
        <v>1</v>
      </c>
      <c r="AN97" s="296"/>
      <c r="AO97" s="556"/>
      <c r="AP97" s="556"/>
      <c r="AQ97" s="296"/>
      <c r="AR97" s="308">
        <f>AR94+AR95</f>
        <v>0</v>
      </c>
      <c r="AS97" s="373"/>
      <c r="AT97" s="296"/>
      <c r="AU97" s="296"/>
      <c r="AV97" s="296">
        <f>IF(AV96=TRUE,1,0)</f>
        <v>0</v>
      </c>
      <c r="AW97" s="296"/>
      <c r="AX97" s="308"/>
      <c r="AY97" s="296"/>
      <c r="AZ97" s="296"/>
      <c r="BA97" s="372"/>
      <c r="BB97" s="319">
        <f>SUM(E95:X99)</f>
        <v>0</v>
      </c>
      <c r="BC97" s="372">
        <f>IF(BB97=0,0,1)</f>
        <v>0</v>
      </c>
      <c r="BD97" s="373" t="s">
        <v>121</v>
      </c>
      <c r="BE97" s="380"/>
      <c r="BF97" s="380"/>
      <c r="BG97" s="380"/>
      <c r="BH97" s="380"/>
      <c r="BI97" s="380"/>
      <c r="BJ97" s="380"/>
      <c r="BK97" s="380"/>
      <c r="BL97" s="308"/>
      <c r="BM97" s="296"/>
      <c r="BN97" s="296"/>
      <c r="BO97" s="296"/>
      <c r="BP97" s="296"/>
      <c r="BQ97" s="296"/>
      <c r="BR97" s="296"/>
      <c r="BS97" s="296"/>
      <c r="BT97" s="296"/>
      <c r="BU97" s="296"/>
      <c r="BV97" s="296"/>
      <c r="BW97" s="296"/>
      <c r="BX97" s="296"/>
      <c r="BY97" s="296"/>
      <c r="BZ97" s="296"/>
      <c r="CA97" s="296"/>
      <c r="CB97" s="296"/>
      <c r="CC97" s="296"/>
      <c r="CD97" s="296"/>
      <c r="CE97" s="296"/>
      <c r="CF97" s="296"/>
      <c r="CG97" s="296"/>
      <c r="CH97" s="296"/>
      <c r="CI97" s="296"/>
      <c r="CJ97" s="296"/>
      <c r="CK97" s="296"/>
      <c r="CL97" s="296"/>
      <c r="CM97" s="296"/>
      <c r="CN97" s="296"/>
      <c r="CO97" s="296"/>
      <c r="CP97" s="296"/>
      <c r="CQ97" s="296"/>
      <c r="CR97" s="296"/>
      <c r="CS97" s="296"/>
      <c r="CT97" s="296"/>
      <c r="CV97" s="296"/>
      <c r="DF97" s="282">
        <f>HOUR(DD96)</f>
        <v>0</v>
      </c>
      <c r="DG97" s="282">
        <f>MINUTE(DD96)</f>
        <v>0</v>
      </c>
    </row>
    <row r="98" spans="1:135" ht="15" x14ac:dyDescent="0.25">
      <c r="B98" s="296"/>
      <c r="C98" s="577"/>
      <c r="D98" s="365" t="s">
        <v>122</v>
      </c>
      <c r="E98" s="317">
        <f>COUNTIF(DATA7!$V$9:$V$58,$E$40)</f>
        <v>0</v>
      </c>
      <c r="F98" s="317">
        <f>COUNTIF(DATA7!$V$9:$V$58,$F$40)</f>
        <v>0</v>
      </c>
      <c r="G98" s="317">
        <f>COUNTIF(DATA7!$V$9:$V$58,$G$40)</f>
        <v>0</v>
      </c>
      <c r="H98" s="317">
        <f>COUNTIF(DATA7!$V$9:$V$58,$H$40)</f>
        <v>0</v>
      </c>
      <c r="I98" s="317">
        <f>COUNTIF(DATA7!$V$9:$V$58,$I$40)</f>
        <v>0</v>
      </c>
      <c r="J98" s="317">
        <f>COUNTIF(DATA7!$V$9:$V$58,$J$40)</f>
        <v>0</v>
      </c>
      <c r="K98" s="317">
        <f>COUNTIF(DATA7!$V$9:$V$58,$K$40)</f>
        <v>0</v>
      </c>
      <c r="L98" s="317">
        <f>COUNTIF(DATA7!$V$9:$V$58,$L$40)</f>
        <v>0</v>
      </c>
      <c r="M98" s="317">
        <f>COUNTIF(DATA7!$V$9:$V$58,$M$40)</f>
        <v>0</v>
      </c>
      <c r="N98" s="317">
        <f>COUNTIF(DATA7!$V$9:$V$58,$N$40)</f>
        <v>0</v>
      </c>
      <c r="O98" s="317">
        <f>COUNTIF(DATA7!$V$9:$V$58,$O$40)</f>
        <v>0</v>
      </c>
      <c r="P98" s="317">
        <f>COUNTIF(DATA7!$V$9:$V$58,$P$40)</f>
        <v>0</v>
      </c>
      <c r="Q98" s="317">
        <f>COUNTIF(DATA7!$V$9:$V$58,$Q$40)</f>
        <v>0</v>
      </c>
      <c r="R98" s="317">
        <f>COUNTIF(DATA7!$V$9:$V$58,$R$40)</f>
        <v>0</v>
      </c>
      <c r="S98" s="317">
        <f>COUNTIF(DATA7!$V$9:$V$58,$S$40)</f>
        <v>0</v>
      </c>
      <c r="T98" s="317">
        <f>COUNTIF(DATA7!$V$9:$V$58,$T$40)</f>
        <v>0</v>
      </c>
      <c r="U98" s="317">
        <f>COUNTIF(DATA7!$V$9:$V$58,$U$40)</f>
        <v>0</v>
      </c>
      <c r="V98" s="317">
        <f>COUNTIF(DATA7!$V$9:$V$58,$V$40)</f>
        <v>0</v>
      </c>
      <c r="W98" s="317">
        <f>COUNTIF(DATA7!$V$9:$V$58,$W$40)</f>
        <v>0</v>
      </c>
      <c r="X98" s="366">
        <f>COUNTIF(DATA7!$V$9:$V$58,$X$40)</f>
        <v>0</v>
      </c>
      <c r="AA98" s="296"/>
      <c r="AB98" s="558">
        <f>DP90</f>
        <v>0</v>
      </c>
      <c r="AC98" s="558"/>
      <c r="AD98" s="381" t="s">
        <v>123</v>
      </c>
      <c r="AE98" s="382"/>
      <c r="AF98" s="382"/>
      <c r="AG98" s="382"/>
      <c r="AH98" s="384"/>
      <c r="AI98" s="296"/>
      <c r="AJ98" s="296"/>
      <c r="AK98" s="372"/>
      <c r="AL98" s="319"/>
      <c r="AM98" s="296"/>
      <c r="AN98" s="296"/>
      <c r="AO98" s="296"/>
      <c r="AP98" s="296"/>
      <c r="AQ98" s="296"/>
      <c r="AT98" s="296"/>
      <c r="AU98" s="296"/>
      <c r="AV98" s="557" t="b">
        <v>0</v>
      </c>
      <c r="AW98" s="557"/>
      <c r="AX98" s="308" t="s">
        <v>124</v>
      </c>
      <c r="AY98" s="296"/>
      <c r="AZ98" s="296"/>
      <c r="BA98" s="372"/>
      <c r="BB98" s="385"/>
      <c r="BC98" s="386">
        <f>SUM(BC96:BC97)</f>
        <v>0</v>
      </c>
      <c r="BD98" s="373" t="s">
        <v>125</v>
      </c>
      <c r="BE98" s="380"/>
      <c r="BF98" s="380"/>
      <c r="BG98" s="380"/>
      <c r="BH98" s="380"/>
      <c r="BI98" s="380"/>
      <c r="BJ98" s="380"/>
      <c r="BK98" s="380"/>
      <c r="BL98" s="308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/>
      <c r="CC98" s="296"/>
      <c r="CD98" s="296"/>
      <c r="CE98" s="296"/>
      <c r="CF98" s="296"/>
      <c r="CG98" s="296"/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/>
      <c r="CV98" s="296"/>
      <c r="DB98" s="403" t="s">
        <v>28</v>
      </c>
      <c r="DC98" s="403" t="s">
        <v>29</v>
      </c>
      <c r="DD98" s="403" t="s">
        <v>30</v>
      </c>
      <c r="DE98" s="403" t="s">
        <v>31</v>
      </c>
      <c r="DF98" s="403" t="s">
        <v>32</v>
      </c>
      <c r="DG98" s="403" t="s">
        <v>33</v>
      </c>
      <c r="DH98" s="403" t="s">
        <v>34</v>
      </c>
      <c r="DI98" s="403" t="s">
        <v>35</v>
      </c>
      <c r="DJ98" s="403" t="s">
        <v>36</v>
      </c>
      <c r="DK98" s="403" t="s">
        <v>37</v>
      </c>
      <c r="DL98" s="403" t="s">
        <v>38</v>
      </c>
      <c r="DM98" s="403" t="s">
        <v>39</v>
      </c>
      <c r="DN98" s="403" t="s">
        <v>43</v>
      </c>
      <c r="DO98" s="403" t="s">
        <v>58</v>
      </c>
      <c r="DP98" s="403" t="s">
        <v>60</v>
      </c>
      <c r="DQ98" s="403" t="s">
        <v>63</v>
      </c>
      <c r="DR98" s="403" t="s">
        <v>65</v>
      </c>
      <c r="DS98" s="403" t="s">
        <v>71</v>
      </c>
      <c r="DT98" s="403" t="s">
        <v>76</v>
      </c>
      <c r="DU98" s="403" t="s">
        <v>69</v>
      </c>
      <c r="DV98" s="404"/>
      <c r="DW98" s="404"/>
      <c r="DX98" s="404"/>
      <c r="DY98" s="404"/>
      <c r="DZ98" s="404"/>
      <c r="EA98" s="404"/>
      <c r="EB98" s="404"/>
      <c r="EC98" s="404"/>
      <c r="ED98" s="404"/>
      <c r="EE98" s="404"/>
    </row>
    <row r="99" spans="1:135" ht="15" customHeight="1" x14ac:dyDescent="0.25">
      <c r="C99" s="577"/>
      <c r="D99" s="388" t="s">
        <v>126</v>
      </c>
      <c r="E99" s="389">
        <f>COUNTIF(DATA7!$AA$9:$AA$58,$E$40)</f>
        <v>0</v>
      </c>
      <c r="F99" s="389">
        <f>COUNTIF(DATA7!$AA$9:$AA$58,$F$40)</f>
        <v>0</v>
      </c>
      <c r="G99" s="389">
        <f>COUNTIF(DATA7!$AA$9:$AA$58,$G$40)</f>
        <v>0</v>
      </c>
      <c r="H99" s="389">
        <f>COUNTIF(DATA7!$AA$9:$AA$58,$H$40)</f>
        <v>0</v>
      </c>
      <c r="I99" s="389">
        <f>COUNTIF(DATA7!$AA$9:$AA$58,$I$40)</f>
        <v>0</v>
      </c>
      <c r="J99" s="389">
        <f>COUNTIF(DATA7!$AA$9:$AA$58,$J$40)</f>
        <v>0</v>
      </c>
      <c r="K99" s="389">
        <f>COUNTIF(DATA7!$AA$9:$AA$58,$K$40)</f>
        <v>0</v>
      </c>
      <c r="L99" s="389">
        <f>COUNTIF(DATA7!$AA$9:$AA$58,$L$40)</f>
        <v>0</v>
      </c>
      <c r="M99" s="389">
        <f>COUNTIF(DATA7!$AA$9:$AA$58,$M$40)</f>
        <v>0</v>
      </c>
      <c r="N99" s="389">
        <f>COUNTIF(DATA7!$AA$9:$AA$58,$N$40)</f>
        <v>0</v>
      </c>
      <c r="O99" s="389">
        <f>COUNTIF(DATA7!$AA$9:$AA$58,$O$40)</f>
        <v>0</v>
      </c>
      <c r="P99" s="389">
        <f>COUNTIF(DATA7!$AA$9:$AA$58,$P$40)</f>
        <v>0</v>
      </c>
      <c r="Q99" s="389">
        <f>COUNTIF(DATA7!$AA$9:$AA$58,$Q$40)</f>
        <v>0</v>
      </c>
      <c r="R99" s="389">
        <f>COUNTIF(DATA7!$AA$9:$AA$58,$R$40)</f>
        <v>0</v>
      </c>
      <c r="S99" s="389">
        <f>COUNTIF(DATA7!$AA$9:$AA$58,$S$40)</f>
        <v>0</v>
      </c>
      <c r="T99" s="389">
        <f>COUNTIF(DATA7!$AA$9:$AA$58,$T$40)</f>
        <v>0</v>
      </c>
      <c r="U99" s="389">
        <f>COUNTIF(DATA7!$AA$9:$AA$58,$U$40)</f>
        <v>0</v>
      </c>
      <c r="V99" s="389">
        <f>COUNTIF(DATA7!$AA$9:$AA$58,$V$40)</f>
        <v>0</v>
      </c>
      <c r="W99" s="389">
        <f>COUNTIF(DATA7!$AA$9:$AA$58,$W$40)</f>
        <v>0</v>
      </c>
      <c r="X99" s="390">
        <f>COUNTIF(DATA7!$AA$9:$AA$58,$X$40)</f>
        <v>0</v>
      </c>
      <c r="AA99" s="296"/>
      <c r="AB99" s="558">
        <f>DQ90</f>
        <v>0</v>
      </c>
      <c r="AC99" s="558"/>
      <c r="AD99" s="381" t="s">
        <v>127</v>
      </c>
      <c r="AE99" s="382"/>
      <c r="AF99" s="382"/>
      <c r="AG99" s="382"/>
      <c r="AH99" s="384"/>
      <c r="AI99" s="296"/>
      <c r="AJ99" s="296"/>
      <c r="AK99" s="372"/>
      <c r="AL99" s="572" t="s">
        <v>128</v>
      </c>
      <c r="AM99" s="572"/>
      <c r="AN99" s="572"/>
      <c r="AO99" s="572"/>
      <c r="AP99" s="572"/>
      <c r="AQ99" s="572"/>
      <c r="AR99" s="575">
        <f>IF((AM95+AM97=1),Y94-A94,0)</f>
        <v>0</v>
      </c>
      <c r="AS99" s="575"/>
      <c r="AT99" s="323"/>
      <c r="AU99" s="323"/>
      <c r="AV99" s="323">
        <f>IF(AV98=TRUE,1,0)</f>
        <v>0</v>
      </c>
      <c r="AW99" s="323"/>
      <c r="AX99" s="323"/>
      <c r="AY99" s="323"/>
      <c r="AZ99" s="323"/>
      <c r="BA99" s="391"/>
      <c r="BB99" s="296"/>
      <c r="BC99" s="296"/>
      <c r="BD99" s="296"/>
      <c r="BE99" s="392"/>
      <c r="BF99" s="393"/>
      <c r="BG99" s="296"/>
      <c r="BH99" s="296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296"/>
      <c r="BX99" s="296"/>
      <c r="BY99" s="296">
        <f>HOUR(AR99)</f>
        <v>0</v>
      </c>
      <c r="BZ99" s="296">
        <f>MINUTE(AR99)</f>
        <v>0</v>
      </c>
      <c r="CA99" s="296"/>
      <c r="CB99" s="296"/>
      <c r="CC99" s="296"/>
      <c r="CD99" s="296"/>
      <c r="CE99" s="296"/>
      <c r="CF99" s="296"/>
      <c r="CG99" s="296"/>
      <c r="CH99" s="296"/>
      <c r="CI99" s="296"/>
      <c r="CJ99" s="296"/>
      <c r="CK99" s="296"/>
      <c r="CL99" s="296"/>
      <c r="CM99" s="296"/>
      <c r="CN99" s="296"/>
      <c r="CO99" s="296"/>
      <c r="CP99" s="296"/>
      <c r="CQ99" s="296"/>
      <c r="CR99" s="296"/>
      <c r="CS99" s="296"/>
      <c r="CT99" s="296"/>
      <c r="CV99" s="296"/>
      <c r="CX99" s="581" t="s">
        <v>112</v>
      </c>
      <c r="CY99" s="581"/>
      <c r="CZ99" s="581"/>
      <c r="DA99" s="581"/>
      <c r="DB99" s="334">
        <f t="shared" ref="DB99:DC103" si="1">SUM(E41+E50+E59+E68+E77+E86+E95+E104+E113+E122+E131+E140+E149+E158+E167)</f>
        <v>0</v>
      </c>
      <c r="DC99" s="334">
        <f t="shared" si="1"/>
        <v>0</v>
      </c>
      <c r="DD99" s="334">
        <f t="shared" ref="DD99:DU99" si="2">SUM(G41+G50+G59+G68+G77+G86+G95+G104+G113+G122+G131+G140+G149+G158+G167)</f>
        <v>0</v>
      </c>
      <c r="DE99" s="334">
        <f t="shared" si="2"/>
        <v>0</v>
      </c>
      <c r="DF99" s="334">
        <f t="shared" si="2"/>
        <v>0</v>
      </c>
      <c r="DG99" s="334">
        <f t="shared" si="2"/>
        <v>0</v>
      </c>
      <c r="DH99" s="334">
        <f t="shared" si="2"/>
        <v>0</v>
      </c>
      <c r="DI99" s="334">
        <f t="shared" si="2"/>
        <v>0</v>
      </c>
      <c r="DJ99" s="334">
        <f t="shared" si="2"/>
        <v>0</v>
      </c>
      <c r="DK99" s="334">
        <f t="shared" si="2"/>
        <v>0</v>
      </c>
      <c r="DL99" s="334">
        <f t="shared" si="2"/>
        <v>0</v>
      </c>
      <c r="DM99" s="334">
        <f t="shared" si="2"/>
        <v>0</v>
      </c>
      <c r="DN99" s="334">
        <f t="shared" si="2"/>
        <v>0</v>
      </c>
      <c r="DO99" s="334">
        <f t="shared" si="2"/>
        <v>0</v>
      </c>
      <c r="DP99" s="334">
        <f t="shared" si="2"/>
        <v>0</v>
      </c>
      <c r="DQ99" s="334">
        <f t="shared" si="2"/>
        <v>0</v>
      </c>
      <c r="DR99" s="334">
        <f t="shared" si="2"/>
        <v>0</v>
      </c>
      <c r="DS99" s="334">
        <f t="shared" si="2"/>
        <v>0</v>
      </c>
      <c r="DT99" s="334">
        <f t="shared" si="2"/>
        <v>0</v>
      </c>
      <c r="DU99" s="334">
        <f t="shared" si="2"/>
        <v>0</v>
      </c>
      <c r="DW99" s="333">
        <f>SUM(DB99:DU99)</f>
        <v>0</v>
      </c>
      <c r="DX99" s="333"/>
    </row>
    <row r="100" spans="1:135" x14ac:dyDescent="0.2">
      <c r="B100" s="296"/>
      <c r="C100" s="297"/>
      <c r="D100" s="296"/>
      <c r="E100" s="296"/>
      <c r="F100" s="296"/>
      <c r="G100" s="296"/>
      <c r="H100" s="296"/>
      <c r="I100" s="296"/>
      <c r="J100" s="296"/>
      <c r="K100" s="296"/>
      <c r="L100" s="296"/>
      <c r="M100" s="296"/>
      <c r="N100" s="296"/>
      <c r="O100" s="296"/>
      <c r="P100" s="296"/>
      <c r="Q100" s="296"/>
      <c r="AA100" s="296"/>
      <c r="AB100" s="296"/>
      <c r="AC100" s="394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395"/>
      <c r="BF100" s="396"/>
      <c r="BG100" s="551" t="b">
        <f>IF(SUM(E95:P99)&gt;0,TRUE,FALSE)</f>
        <v>0</v>
      </c>
      <c r="BH100" s="551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296"/>
      <c r="BX100" s="296"/>
      <c r="BY100" s="296"/>
      <c r="BZ100" s="296"/>
      <c r="CA100" s="296"/>
      <c r="CB100" s="296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296"/>
      <c r="CM100" s="296"/>
      <c r="CN100" s="296"/>
      <c r="CO100" s="296"/>
      <c r="CP100" s="296"/>
      <c r="CQ100" s="296"/>
      <c r="CR100" s="296"/>
      <c r="CS100" s="296"/>
      <c r="CT100" s="296"/>
      <c r="CV100" s="296"/>
      <c r="CX100" s="581" t="s">
        <v>115</v>
      </c>
      <c r="CY100" s="581"/>
      <c r="CZ100" s="581"/>
      <c r="DA100" s="581"/>
      <c r="DB100" s="334">
        <f t="shared" si="1"/>
        <v>0</v>
      </c>
      <c r="DC100" s="334">
        <f t="shared" si="1"/>
        <v>0</v>
      </c>
      <c r="DD100" s="334">
        <f t="shared" ref="DD100:DU100" si="3">SUM(G42+G51+G60+G69+G78+G87+G96+G105+G114+G123+G132+G141+G150+G159+G168)</f>
        <v>0</v>
      </c>
      <c r="DE100" s="334">
        <f t="shared" si="3"/>
        <v>0</v>
      </c>
      <c r="DF100" s="334">
        <f t="shared" si="3"/>
        <v>0</v>
      </c>
      <c r="DG100" s="334">
        <f t="shared" si="3"/>
        <v>0</v>
      </c>
      <c r="DH100" s="334">
        <f t="shared" si="3"/>
        <v>0</v>
      </c>
      <c r="DI100" s="334">
        <f t="shared" si="3"/>
        <v>0</v>
      </c>
      <c r="DJ100" s="334">
        <f t="shared" si="3"/>
        <v>0</v>
      </c>
      <c r="DK100" s="334">
        <f t="shared" si="3"/>
        <v>0</v>
      </c>
      <c r="DL100" s="334">
        <f t="shared" si="3"/>
        <v>0</v>
      </c>
      <c r="DM100" s="334">
        <f t="shared" si="3"/>
        <v>0</v>
      </c>
      <c r="DN100" s="334">
        <f t="shared" si="3"/>
        <v>0</v>
      </c>
      <c r="DO100" s="334">
        <f t="shared" si="3"/>
        <v>0</v>
      </c>
      <c r="DP100" s="334">
        <f t="shared" si="3"/>
        <v>0</v>
      </c>
      <c r="DQ100" s="334">
        <f t="shared" si="3"/>
        <v>0</v>
      </c>
      <c r="DR100" s="334">
        <f t="shared" si="3"/>
        <v>0</v>
      </c>
      <c r="DS100" s="334">
        <f t="shared" si="3"/>
        <v>0</v>
      </c>
      <c r="DT100" s="334">
        <f t="shared" si="3"/>
        <v>0</v>
      </c>
      <c r="DU100" s="334">
        <f t="shared" si="3"/>
        <v>0</v>
      </c>
      <c r="DW100" s="333">
        <f>SUM(DB100:DU100)</f>
        <v>0</v>
      </c>
      <c r="DX100" s="333"/>
    </row>
    <row r="101" spans="1:135" ht="15" x14ac:dyDescent="0.25">
      <c r="AA101" s="397" t="str">
        <f>$AC$522</f>
        <v/>
      </c>
      <c r="AB101" s="397" t="str">
        <f>$AC$523</f>
        <v/>
      </c>
      <c r="AC101" s="397" t="str">
        <f>$AC$524</f>
        <v/>
      </c>
      <c r="AD101" s="397" t="str">
        <f>$AC$525</f>
        <v/>
      </c>
      <c r="AE101" s="397" t="str">
        <f>$AC$526</f>
        <v/>
      </c>
      <c r="AF101" s="397" t="str">
        <f>$AC$527</f>
        <v/>
      </c>
      <c r="AG101" s="397" t="str">
        <f>$AC$528</f>
        <v/>
      </c>
      <c r="AH101" s="397" t="str">
        <f>$AC$529</f>
        <v/>
      </c>
      <c r="AI101" s="397" t="str">
        <f>$AC$530</f>
        <v/>
      </c>
      <c r="AJ101" s="397" t="str">
        <f>$AC$531</f>
        <v/>
      </c>
      <c r="AK101" s="397" t="str">
        <f>$AC$532</f>
        <v/>
      </c>
      <c r="AL101" s="397" t="str">
        <f>$AC$533</f>
        <v/>
      </c>
      <c r="AM101" s="397" t="str">
        <f>$AC$534</f>
        <v/>
      </c>
      <c r="AN101" s="397" t="str">
        <f>$AC$535</f>
        <v/>
      </c>
      <c r="AO101" s="397" t="str">
        <f>$AC$536</f>
        <v/>
      </c>
      <c r="AP101" s="397" t="str">
        <f>$AC$537</f>
        <v/>
      </c>
      <c r="AQ101" s="397" t="str">
        <f>$AC$538</f>
        <v/>
      </c>
      <c r="AR101" s="397" t="str">
        <f>$AC$539</f>
        <v/>
      </c>
      <c r="AS101" s="397" t="str">
        <f>$AC$540</f>
        <v/>
      </c>
      <c r="AT101" s="397" t="str">
        <f>$AC$541</f>
        <v/>
      </c>
      <c r="AU101" s="397" t="str">
        <f>$AC$542</f>
        <v/>
      </c>
      <c r="AV101" s="397" t="str">
        <f>$AC$543</f>
        <v/>
      </c>
      <c r="AW101" s="397" t="str">
        <f>$AC$544</f>
        <v/>
      </c>
      <c r="AX101" s="397" t="str">
        <f>$AC$545</f>
        <v/>
      </c>
      <c r="AY101" s="397" t="str">
        <f>$AC$546</f>
        <v/>
      </c>
      <c r="AZ101" s="397" t="str">
        <f>$AC$547</f>
        <v/>
      </c>
      <c r="BA101" s="397" t="str">
        <f>$AC$548</f>
        <v/>
      </c>
      <c r="BB101" s="397" t="str">
        <f>$AC$549</f>
        <v/>
      </c>
      <c r="BC101" s="397" t="str">
        <f>$AC$550</f>
        <v/>
      </c>
      <c r="BD101" s="397" t="str">
        <f>$AC$551</f>
        <v/>
      </c>
      <c r="BE101" s="397" t="str">
        <f>$AC$552</f>
        <v/>
      </c>
      <c r="BF101" s="397" t="str">
        <f>$AC$553</f>
        <v/>
      </c>
      <c r="BG101" s="397" t="str">
        <f>$AC$554</f>
        <v/>
      </c>
      <c r="BH101" s="397" t="str">
        <f>$AC$555</f>
        <v/>
      </c>
      <c r="BI101" s="397" t="str">
        <f>$AC$556</f>
        <v/>
      </c>
      <c r="BJ101" s="397" t="str">
        <f>$AC$557</f>
        <v/>
      </c>
      <c r="BK101" s="397" t="str">
        <f>$AC$558</f>
        <v/>
      </c>
      <c r="BL101" s="397" t="str">
        <f>$AC$559</f>
        <v/>
      </c>
      <c r="BM101" s="397" t="str">
        <f>$AC$560</f>
        <v/>
      </c>
      <c r="BN101" s="397" t="str">
        <f>$AC$561</f>
        <v/>
      </c>
      <c r="BO101" s="397" t="str">
        <f>$AC$562</f>
        <v/>
      </c>
      <c r="BP101" s="397" t="str">
        <f>$AC$563</f>
        <v/>
      </c>
      <c r="BQ101" s="397" t="str">
        <f>$AC$564</f>
        <v/>
      </c>
      <c r="BR101" s="397" t="str">
        <f>$AC$565</f>
        <v/>
      </c>
      <c r="BS101" s="397" t="str">
        <f>$AC$566</f>
        <v/>
      </c>
      <c r="BT101" s="397" t="str">
        <f>$AC$567</f>
        <v/>
      </c>
      <c r="BU101" s="397" t="str">
        <f>$AC$568</f>
        <v/>
      </c>
      <c r="BV101" s="397" t="str">
        <f>$AC$569</f>
        <v/>
      </c>
      <c r="BW101" s="397" t="str">
        <f>$AC$570</f>
        <v/>
      </c>
      <c r="BX101" s="398" t="str">
        <f>$AC$571</f>
        <v/>
      </c>
      <c r="BY101" s="552">
        <f>SUM(AA101:BU101)</f>
        <v>0</v>
      </c>
      <c r="BZ101" s="552"/>
      <c r="CA101" s="552"/>
      <c r="CB101" s="282" t="s">
        <v>129</v>
      </c>
      <c r="CV101" s="296"/>
      <c r="CX101" s="582" t="s">
        <v>119</v>
      </c>
      <c r="CY101" s="582"/>
      <c r="CZ101" s="582"/>
      <c r="DA101" s="582"/>
      <c r="DB101" s="405">
        <f t="shared" si="1"/>
        <v>0</v>
      </c>
      <c r="DC101" s="405">
        <f t="shared" si="1"/>
        <v>0</v>
      </c>
      <c r="DD101" s="405">
        <f>SUM(G43+G52+G61+G70+G79+G88+G97+G106+G115+G124+G133+G142+G151+G160+G169)</f>
        <v>0</v>
      </c>
      <c r="DW101" s="333">
        <f>SUM(DB101:DU101)</f>
        <v>0</v>
      </c>
      <c r="DX101" s="333"/>
    </row>
    <row r="102" spans="1:135" x14ac:dyDescent="0.2">
      <c r="B102" s="331">
        <f>IF(A103=$A$37,1,2)</f>
        <v>2</v>
      </c>
      <c r="C102" s="332" t="s">
        <v>95</v>
      </c>
      <c r="E102" s="330"/>
      <c r="F102" s="333"/>
      <c r="G102" s="333"/>
      <c r="H102" s="333"/>
      <c r="I102" s="333"/>
      <c r="J102" s="333"/>
      <c r="K102" s="333"/>
      <c r="L102" s="333"/>
      <c r="M102" s="333"/>
      <c r="N102" s="333"/>
      <c r="O102" s="333"/>
      <c r="P102" s="333"/>
      <c r="Q102" s="333"/>
      <c r="R102" s="333"/>
      <c r="S102" s="333"/>
      <c r="U102" s="333"/>
      <c r="V102" s="333"/>
      <c r="AA102" s="331">
        <f>IF($Y$37=Y103,1,2)</f>
        <v>1</v>
      </c>
      <c r="AB102" s="332" t="s">
        <v>95</v>
      </c>
      <c r="AC102" s="283"/>
      <c r="AD102" s="332"/>
      <c r="CV102" s="296"/>
      <c r="CX102" s="582" t="s">
        <v>122</v>
      </c>
      <c r="CY102" s="582"/>
      <c r="CZ102" s="582"/>
      <c r="DA102" s="582"/>
      <c r="DB102" s="334">
        <f t="shared" si="1"/>
        <v>0</v>
      </c>
      <c r="DC102" s="334">
        <f t="shared" si="1"/>
        <v>0</v>
      </c>
      <c r="DD102" s="334">
        <f>SUM(G44+G53+G62+G71+G80+G89+G98+G107+G116+G125+G134+G143+G152+G161+G170)</f>
        <v>0</v>
      </c>
      <c r="DE102" s="334">
        <f t="shared" ref="DE102:DU102" si="4">SUM(H44+H53+H62+H71+H80+H89+H98+H107+H116+H125+H134+H143+H152+H161+H170)</f>
        <v>0</v>
      </c>
      <c r="DF102" s="334">
        <f t="shared" si="4"/>
        <v>0</v>
      </c>
      <c r="DG102" s="334">
        <f t="shared" si="4"/>
        <v>0</v>
      </c>
      <c r="DH102" s="334">
        <f t="shared" si="4"/>
        <v>0</v>
      </c>
      <c r="DI102" s="334">
        <f t="shared" si="4"/>
        <v>0</v>
      </c>
      <c r="DJ102" s="334">
        <f t="shared" si="4"/>
        <v>0</v>
      </c>
      <c r="DK102" s="334">
        <f t="shared" si="4"/>
        <v>0</v>
      </c>
      <c r="DL102" s="334">
        <f t="shared" si="4"/>
        <v>0</v>
      </c>
      <c r="DM102" s="334">
        <f t="shared" si="4"/>
        <v>0</v>
      </c>
      <c r="DN102" s="334">
        <f t="shared" si="4"/>
        <v>0</v>
      </c>
      <c r="DO102" s="334">
        <f t="shared" si="4"/>
        <v>0</v>
      </c>
      <c r="DP102" s="334">
        <f t="shared" si="4"/>
        <v>0</v>
      </c>
      <c r="DQ102" s="334">
        <f t="shared" si="4"/>
        <v>0</v>
      </c>
      <c r="DR102" s="334">
        <f t="shared" si="4"/>
        <v>0</v>
      </c>
      <c r="DS102" s="334">
        <f t="shared" si="4"/>
        <v>0</v>
      </c>
      <c r="DT102" s="334">
        <f t="shared" si="4"/>
        <v>0</v>
      </c>
      <c r="DU102" s="334">
        <f t="shared" si="4"/>
        <v>0</v>
      </c>
      <c r="DW102" s="333">
        <f>SUM(DB102:DU102)</f>
        <v>0</v>
      </c>
      <c r="DX102" s="333"/>
    </row>
    <row r="103" spans="1:135" ht="16.5" customHeight="1" x14ac:dyDescent="0.25">
      <c r="A103" s="576">
        <f>IF(DATA8!$E$2="",DateTime!$R$12,(IF(HOUR(DATA8!$E$2)&lt;6,HOUR(DATA8!$E$2)+12&amp;":"&amp;MINUTE(DATA8!$E$2),DATA8!$E$2)))</f>
        <v>0</v>
      </c>
      <c r="B103" s="576"/>
      <c r="C103" s="577" t="s">
        <v>107</v>
      </c>
      <c r="D103" s="346">
        <f>DR38</f>
        <v>4</v>
      </c>
      <c r="E103" s="347" t="s">
        <v>28</v>
      </c>
      <c r="F103" s="348" t="s">
        <v>29</v>
      </c>
      <c r="G103" s="349" t="s">
        <v>30</v>
      </c>
      <c r="H103" s="349" t="s">
        <v>31</v>
      </c>
      <c r="I103" s="349" t="s">
        <v>32</v>
      </c>
      <c r="J103" s="349" t="s">
        <v>33</v>
      </c>
      <c r="K103" s="349" t="s">
        <v>34</v>
      </c>
      <c r="L103" s="349" t="s">
        <v>35</v>
      </c>
      <c r="M103" s="349" t="s">
        <v>36</v>
      </c>
      <c r="N103" s="349" t="s">
        <v>37</v>
      </c>
      <c r="O103" s="349" t="s">
        <v>38</v>
      </c>
      <c r="P103" s="349" t="s">
        <v>39</v>
      </c>
      <c r="Q103" s="350" t="s">
        <v>43</v>
      </c>
      <c r="R103" s="351" t="s">
        <v>58</v>
      </c>
      <c r="S103" s="351" t="s">
        <v>60</v>
      </c>
      <c r="T103" s="349" t="s">
        <v>63</v>
      </c>
      <c r="U103" s="351" t="s">
        <v>65</v>
      </c>
      <c r="V103" s="351" t="s">
        <v>71</v>
      </c>
      <c r="W103" s="351" t="s">
        <v>76</v>
      </c>
      <c r="X103" s="352" t="s">
        <v>69</v>
      </c>
      <c r="Y103" s="578" t="str">
        <f>IF(DATA8!$E$3="",(IF(HOUR(DateTime!$W$12)&lt;6,HOUR(DateTime!$W$12)+12&amp;":"&amp;MINUTE(DateTime!$W$12),DateTime!$W$12)),(IF(HOUR(DATA8!$E$3)&lt;6,HOUR(DATA8!$E$3)+12&amp;":"&amp;MINUTE(DATA8!$E$3),DATA8!$E$3)))</f>
        <v>12:0</v>
      </c>
      <c r="Z103" s="578"/>
      <c r="AA103" s="353"/>
      <c r="AB103" s="579" t="b">
        <f>FALSE</f>
        <v>0</v>
      </c>
      <c r="AC103" s="579"/>
      <c r="AD103" s="354" t="s">
        <v>108</v>
      </c>
      <c r="AE103" s="353"/>
      <c r="AF103" s="355"/>
      <c r="AG103" s="355"/>
      <c r="AH103" s="355"/>
      <c r="AI103" s="356"/>
      <c r="AJ103" s="355"/>
      <c r="AK103" s="357"/>
      <c r="AL103" s="358"/>
      <c r="AM103" s="580" t="b">
        <f>IF(BC105=1,FALSE,IF(AND(B102+AA102+AB104+BC106=3),TRUE,FALSE))</f>
        <v>1</v>
      </c>
      <c r="AN103" s="580"/>
      <c r="AO103" s="559" t="s">
        <v>109</v>
      </c>
      <c r="AP103" s="559"/>
      <c r="AQ103" s="355"/>
      <c r="AR103" s="359">
        <f>BC106</f>
        <v>0</v>
      </c>
      <c r="AS103" s="360" t="s">
        <v>121</v>
      </c>
      <c r="AT103" s="355"/>
      <c r="AU103" s="355"/>
      <c r="AV103" s="560" t="b">
        <f>FALSE</f>
        <v>0</v>
      </c>
      <c r="AW103" s="560"/>
      <c r="AX103" s="359" t="s">
        <v>110</v>
      </c>
      <c r="AY103" s="355"/>
      <c r="AZ103" s="355"/>
      <c r="BA103" s="357"/>
      <c r="BB103" s="561" t="s">
        <v>143</v>
      </c>
      <c r="BC103" s="561"/>
      <c r="BD103" s="355"/>
      <c r="BE103" s="361"/>
      <c r="BF103" s="361"/>
      <c r="BG103" s="361"/>
      <c r="BH103" s="361"/>
      <c r="BI103" s="361"/>
      <c r="BJ103" s="361"/>
      <c r="BK103" s="361"/>
      <c r="BL103" s="355"/>
      <c r="BM103" s="355"/>
      <c r="BN103" s="355"/>
      <c r="BO103" s="355"/>
      <c r="BP103" s="355"/>
      <c r="BQ103" s="355"/>
      <c r="BR103" s="355"/>
      <c r="BS103" s="355"/>
      <c r="BT103" s="355"/>
      <c r="BU103" s="355"/>
      <c r="BV103" s="355"/>
      <c r="BW103" s="355"/>
      <c r="BX103" s="355"/>
      <c r="BY103" s="355"/>
      <c r="BZ103" s="355"/>
      <c r="CA103" s="355"/>
      <c r="CB103" s="355"/>
      <c r="CC103" s="355"/>
      <c r="CD103" s="355"/>
      <c r="CE103" s="355"/>
      <c r="CF103" s="355"/>
      <c r="CG103" s="355"/>
      <c r="CH103" s="355"/>
      <c r="CI103" s="355"/>
      <c r="CJ103" s="355"/>
      <c r="CK103" s="355"/>
      <c r="CL103" s="355"/>
      <c r="CM103" s="355"/>
      <c r="CN103" s="355"/>
      <c r="CO103" s="355"/>
      <c r="CP103" s="355"/>
      <c r="CQ103" s="562">
        <f>SUM(E106:X106)</f>
        <v>0</v>
      </c>
      <c r="CR103" s="562"/>
      <c r="CS103" s="355">
        <f>WEEKDAY(D103)</f>
        <v>4</v>
      </c>
      <c r="CT103" s="355">
        <f>IF(OR(AM104=1,AB104=1,AM106=1),CS103,"")</f>
        <v>4</v>
      </c>
      <c r="CU103" s="355" t="e">
        <f>IF(CT103=CS103,MAX($CU$40:CU102)+1,0)</f>
        <v>#NUM!</v>
      </c>
      <c r="CV103" s="296"/>
      <c r="CX103" s="570" t="s">
        <v>126</v>
      </c>
      <c r="CY103" s="570"/>
      <c r="CZ103" s="570"/>
      <c r="DA103" s="570"/>
      <c r="DB103" s="334">
        <f t="shared" si="1"/>
        <v>0</v>
      </c>
      <c r="DC103" s="334">
        <f t="shared" si="1"/>
        <v>0</v>
      </c>
      <c r="DD103" s="334">
        <f>SUM(G45+G54+G63+G72+G81+G90+G99+G108+G117+G126+G135+G144+G153+G162+G171)</f>
        <v>0</v>
      </c>
      <c r="DW103" s="333">
        <f>SUM(DB103:DU103)</f>
        <v>0</v>
      </c>
      <c r="DX103" s="333"/>
    </row>
    <row r="104" spans="1:135" ht="15.75" customHeight="1" x14ac:dyDescent="0.25">
      <c r="A104" s="563">
        <f>IF(DATA8!$E$2="",'9'!$A$38,DATA8!$E$2)</f>
        <v>0</v>
      </c>
      <c r="B104" s="563"/>
      <c r="C104" s="577"/>
      <c r="D104" s="365" t="s">
        <v>112</v>
      </c>
      <c r="E104" s="317">
        <f>COUNTIF(DATA8!$G$9:$G$58,$E$40)</f>
        <v>0</v>
      </c>
      <c r="F104" s="317">
        <f>COUNTIF(DATA8!$G$9:$G$58,$F$40)</f>
        <v>0</v>
      </c>
      <c r="G104" s="317">
        <f>COUNTIF(DATA8!$G$9:$G$58,$G$40)</f>
        <v>0</v>
      </c>
      <c r="H104" s="317">
        <f>COUNTIF(DATA8!$G$9:$G$58,$H$40)</f>
        <v>0</v>
      </c>
      <c r="I104" s="317">
        <f>COUNTIF(DATA8!$G$9:$G$58,$I$40)</f>
        <v>0</v>
      </c>
      <c r="J104" s="317">
        <f>COUNTIF(DATA8!$G$9:$G$58,$J$40)</f>
        <v>0</v>
      </c>
      <c r="K104" s="317">
        <f>COUNTIF(DATA8!$G$9:$G$58,$K$40)</f>
        <v>0</v>
      </c>
      <c r="L104" s="317">
        <f>COUNTIF(DATA8!$G$9:$G$58,$L$40)</f>
        <v>0</v>
      </c>
      <c r="M104" s="317">
        <f>COUNTIF(DATA8!$G$9:$G$58,$M$40)</f>
        <v>0</v>
      </c>
      <c r="N104" s="317">
        <f>COUNTIF(DATA8!$G$9:$G$58,$N$40)</f>
        <v>0</v>
      </c>
      <c r="O104" s="317">
        <f>COUNTIF(DATA8!$G$9:$G$58,$O$40)</f>
        <v>0</v>
      </c>
      <c r="P104" s="317">
        <f>COUNTIF(DATA8!$G$9:$G$58,$P$40)</f>
        <v>0</v>
      </c>
      <c r="Q104" s="317">
        <f>COUNTIF(DATA8!$G$9:$G$58,$Q$40)</f>
        <v>0</v>
      </c>
      <c r="R104" s="317">
        <f>COUNTIF(DATA8!$G$9:$G$58,$R$40)</f>
        <v>0</v>
      </c>
      <c r="S104" s="317">
        <f>COUNTIF(DATA8!$G$9:$G$58,$S$40)</f>
        <v>0</v>
      </c>
      <c r="T104" s="317">
        <f>COUNTIF(DATA8!$G$9:$G$58,$T$40)</f>
        <v>0</v>
      </c>
      <c r="U104" s="317">
        <f>COUNTIF(DATA8!$G$9:$G$58,$U$40)</f>
        <v>0</v>
      </c>
      <c r="V104" s="317">
        <f>COUNTIF(DATA8!$G$9:$G$58,$V$40)</f>
        <v>0</v>
      </c>
      <c r="W104" s="317">
        <f>COUNTIF(DATA8!$G$9:$G$58,$W$40)</f>
        <v>0</v>
      </c>
      <c r="X104" s="366">
        <f>COUNTIF(DATA8!$G$9:$G$58,$X$40)</f>
        <v>0</v>
      </c>
      <c r="Y104" s="563">
        <f>IF(DATA8!$E$3="",'9'!Y101,DATA8!$E$3)</f>
        <v>0</v>
      </c>
      <c r="Z104" s="563"/>
      <c r="AA104" s="296"/>
      <c r="AB104" s="367">
        <f>IF(AB103=TRUE,1,0)</f>
        <v>0</v>
      </c>
      <c r="AC104" s="368"/>
      <c r="AD104" s="369" t="s">
        <v>113</v>
      </c>
      <c r="AE104" s="370"/>
      <c r="AF104" s="370"/>
      <c r="AG104" s="370"/>
      <c r="AH104" s="370"/>
      <c r="AI104" s="371"/>
      <c r="AJ104" s="296"/>
      <c r="AK104" s="372"/>
      <c r="AL104" s="319"/>
      <c r="AM104" s="296">
        <f>IF(AM103=TRUE,1,0)</f>
        <v>1</v>
      </c>
      <c r="AN104" s="296"/>
      <c r="AO104" s="559"/>
      <c r="AP104" s="559"/>
      <c r="AQ104" s="296"/>
      <c r="AS104" s="373" t="s">
        <v>131</v>
      </c>
      <c r="AT104" s="296"/>
      <c r="AU104" s="296"/>
      <c r="AV104" s="296">
        <f>IF(AV103=TRUE,1,0)</f>
        <v>0</v>
      </c>
      <c r="AW104" s="296"/>
      <c r="AX104" s="308"/>
      <c r="AY104" s="296"/>
      <c r="AZ104" s="296"/>
      <c r="BA104" s="372"/>
      <c r="BB104" s="564" t="s">
        <v>114</v>
      </c>
      <c r="BC104" s="564"/>
      <c r="BD104" s="296"/>
      <c r="BE104" s="374"/>
      <c r="BF104" s="374"/>
      <c r="BG104" s="374"/>
      <c r="BH104" s="374"/>
      <c r="BI104" s="374"/>
      <c r="BJ104" s="374"/>
      <c r="BK104" s="374"/>
      <c r="BL104" s="308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V104" s="296"/>
    </row>
    <row r="105" spans="1:135" ht="15.75" customHeight="1" x14ac:dyDescent="0.25">
      <c r="B105" s="296"/>
      <c r="C105" s="577"/>
      <c r="D105" s="365" t="s">
        <v>115</v>
      </c>
      <c r="E105" s="317">
        <f>COUNTIF(DATA8!$L$9:$L$58,$E$40)</f>
        <v>0</v>
      </c>
      <c r="F105" s="317">
        <f>COUNTIF(DATA8!$L$9:$L$58,$F$40)</f>
        <v>0</v>
      </c>
      <c r="G105" s="317">
        <f>COUNTIF(DATA8!$L$9:$L$58,$G$40)</f>
        <v>0</v>
      </c>
      <c r="H105" s="317">
        <f>COUNTIF(DATA8!$L$9:$L$58,$H$40)</f>
        <v>0</v>
      </c>
      <c r="I105" s="317">
        <f>COUNTIF(DATA8!$L$9:$L$58,$I$40)</f>
        <v>0</v>
      </c>
      <c r="J105" s="317">
        <f>COUNTIF(DATA8!$L$9:$L$58,$J$40)</f>
        <v>0</v>
      </c>
      <c r="K105" s="317">
        <f>COUNTIF(DATA8!$L$9:$L$58,$K$40)</f>
        <v>0</v>
      </c>
      <c r="L105" s="317">
        <f>COUNTIF(DATA8!$L$9:$L$58,$L$40)</f>
        <v>0</v>
      </c>
      <c r="M105" s="317">
        <f>COUNTIF(DATA8!$L$9:$L$58,$M$40)</f>
        <v>0</v>
      </c>
      <c r="N105" s="317">
        <f>COUNTIF(DATA8!$L$9:$L$58,$N$40)</f>
        <v>0</v>
      </c>
      <c r="O105" s="317">
        <f>COUNTIF(DATA8!$L$9:$L$58,$O$40)</f>
        <v>0</v>
      </c>
      <c r="P105" s="317">
        <f>COUNTIF(DATA8!$L$9:$L$58,$P$40)</f>
        <v>0</v>
      </c>
      <c r="Q105" s="317">
        <f>COUNTIF(DATA8!$L$9:$L$58,$Q$40)</f>
        <v>0</v>
      </c>
      <c r="R105" s="317">
        <f>COUNTIF(DATA8!$L$9:$L$58,$R$40)</f>
        <v>0</v>
      </c>
      <c r="S105" s="317">
        <f>COUNTIF(DATA8!$L$9:$L$58,$S$40)</f>
        <v>0</v>
      </c>
      <c r="T105" s="317">
        <f>COUNTIF(DATA8!$L$9:$L$58,$T$40)</f>
        <v>0</v>
      </c>
      <c r="U105" s="317">
        <f>COUNTIF(DATA8!$L$9:$L$58,$U$40)</f>
        <v>0</v>
      </c>
      <c r="V105" s="317">
        <f>COUNTIF(DATA8!$L$9:$L$58,$V$40)</f>
        <v>0</v>
      </c>
      <c r="W105" s="317">
        <f>COUNTIF(DATA8!$L$9:$L$58,$W$40)</f>
        <v>0</v>
      </c>
      <c r="X105" s="366">
        <f>COUNTIF(DATA8!$L$9:$L$58,$X$40)</f>
        <v>0</v>
      </c>
      <c r="AA105" s="296"/>
      <c r="AB105" s="378"/>
      <c r="AC105" s="379"/>
      <c r="AD105" s="308"/>
      <c r="AE105" s="296"/>
      <c r="AF105" s="296"/>
      <c r="AG105" s="296"/>
      <c r="AH105" s="296"/>
      <c r="AI105" s="296"/>
      <c r="AJ105" s="296"/>
      <c r="AK105" s="372"/>
      <c r="AL105" s="319"/>
      <c r="AM105" s="555" t="b">
        <f>IF(B102+AA102=2,FALSE,TRUE)</f>
        <v>1</v>
      </c>
      <c r="AN105" s="555"/>
      <c r="AO105" s="556" t="s">
        <v>116</v>
      </c>
      <c r="AP105" s="556"/>
      <c r="AQ105" s="296"/>
      <c r="AR105" s="296">
        <f>BB105</f>
        <v>0</v>
      </c>
      <c r="AS105" s="373" t="s">
        <v>132</v>
      </c>
      <c r="AT105" s="296"/>
      <c r="AU105" s="296"/>
      <c r="AV105" s="557" t="b">
        <f>FALSE</f>
        <v>0</v>
      </c>
      <c r="AW105" s="557"/>
      <c r="AX105" s="308" t="s">
        <v>117</v>
      </c>
      <c r="AY105" s="296"/>
      <c r="AZ105" s="296"/>
      <c r="BA105" s="372"/>
      <c r="BB105" s="319">
        <f>AV104+AV106+AV108</f>
        <v>0</v>
      </c>
      <c r="BC105" s="372">
        <f>IF(BB105=0,0,BB105)</f>
        <v>0</v>
      </c>
      <c r="BD105" s="373" t="s">
        <v>118</v>
      </c>
      <c r="BE105" s="380"/>
      <c r="BF105" s="380"/>
      <c r="BG105" s="380"/>
      <c r="BH105" s="380"/>
      <c r="BI105" s="380"/>
      <c r="BJ105" s="380"/>
      <c r="BK105" s="380"/>
      <c r="BL105" s="308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296"/>
      <c r="CA105" s="296"/>
      <c r="CB105" s="296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V105" s="296"/>
      <c r="CY105" s="406" t="s">
        <v>144</v>
      </c>
    </row>
    <row r="106" spans="1:135" ht="15" x14ac:dyDescent="0.25">
      <c r="B106" s="296"/>
      <c r="C106" s="577"/>
      <c r="D106" s="365" t="s">
        <v>119</v>
      </c>
      <c r="E106" s="317">
        <f>COUNTIF(DATA8!$Q$9:$Q$58,$E$40)</f>
        <v>0</v>
      </c>
      <c r="F106" s="317">
        <f>COUNTIF(DATA8!$Q$9:$Q$58,$F$40)</f>
        <v>0</v>
      </c>
      <c r="G106" s="317">
        <f>COUNTIF(DATA8!$Q$9:$Q$58,$G$40)</f>
        <v>0</v>
      </c>
      <c r="H106" s="317">
        <f>COUNTIF(DATA8!$Q$9:$Q$58,$H$40)</f>
        <v>0</v>
      </c>
      <c r="I106" s="317">
        <f>COUNTIF(DATA8!$Q$9:$Q$58,$I$40)</f>
        <v>0</v>
      </c>
      <c r="J106" s="317">
        <f>COUNTIF(DATA8!$Q$9:$Q$58,$J$40)</f>
        <v>0</v>
      </c>
      <c r="K106" s="317">
        <f>COUNTIF(DATA8!$Q$9:$Q$58,$K$40)</f>
        <v>0</v>
      </c>
      <c r="L106" s="317">
        <f>COUNTIF(DATA8!$Q$9:$Q$58,$L$40)</f>
        <v>0</v>
      </c>
      <c r="M106" s="317">
        <f>COUNTIF(DATA8!$Q$9:$Q$58,$M$40)</f>
        <v>0</v>
      </c>
      <c r="N106" s="317">
        <f>COUNTIF(DATA8!$Q$9:$Q$58,$N$40)</f>
        <v>0</v>
      </c>
      <c r="O106" s="317">
        <f>COUNTIF(DATA8!$Q$9:$Q$58,$O$40)</f>
        <v>0</v>
      </c>
      <c r="P106" s="317">
        <f>COUNTIF(DATA8!$Q$9:$Q$58,$P$40)</f>
        <v>0</v>
      </c>
      <c r="Q106" s="317">
        <f>COUNTIF(DATA8!$Q$9:$Q$58,$Q$40)</f>
        <v>0</v>
      </c>
      <c r="R106" s="317">
        <f>COUNTIF(DATA8!$Q$9:$Q$58,$R$40)</f>
        <v>0</v>
      </c>
      <c r="S106" s="317">
        <f>COUNTIF(DATA8!$Q$9:$Q$58,$S$40)</f>
        <v>0</v>
      </c>
      <c r="T106" s="317">
        <f>COUNTIF(DATA8!$Q$9:$Q$58,$T$40)</f>
        <v>0</v>
      </c>
      <c r="U106" s="317">
        <f>COUNTIF(DATA8!$Q$9:$Q$58,$U$40)</f>
        <v>0</v>
      </c>
      <c r="V106" s="317">
        <f>COUNTIF(DATA8!$Q$9:$Q$58,$V$40)</f>
        <v>0</v>
      </c>
      <c r="W106" s="317">
        <f>COUNTIF(DATA8!$Q$9:$Q$58,$W$40)</f>
        <v>0</v>
      </c>
      <c r="X106" s="366">
        <f>COUNTIF(DATA8!$Q$9:$Q$58,$X$40)</f>
        <v>0</v>
      </c>
      <c r="AA106" s="296"/>
      <c r="AB106" s="558">
        <f>DR90</f>
        <v>0</v>
      </c>
      <c r="AC106" s="558"/>
      <c r="AD106" s="381" t="s">
        <v>120</v>
      </c>
      <c r="AE106" s="382"/>
      <c r="AF106" s="382"/>
      <c r="AG106" s="382"/>
      <c r="AH106" s="383"/>
      <c r="AI106" s="296"/>
      <c r="AJ106" s="296"/>
      <c r="AK106" s="372"/>
      <c r="AL106" s="319"/>
      <c r="AM106" s="296">
        <f>IF(AM105=TRUE,1,0)</f>
        <v>1</v>
      </c>
      <c r="AN106" s="296"/>
      <c r="AO106" s="556"/>
      <c r="AP106" s="556"/>
      <c r="AQ106" s="296"/>
      <c r="AR106" s="308">
        <f>AR103+AR104</f>
        <v>0</v>
      </c>
      <c r="AS106" s="373"/>
      <c r="AT106" s="296"/>
      <c r="AU106" s="296"/>
      <c r="AV106" s="296">
        <f>IF(AV105=TRUE,1,0)</f>
        <v>0</v>
      </c>
      <c r="AW106" s="296"/>
      <c r="AX106" s="308"/>
      <c r="AY106" s="296"/>
      <c r="AZ106" s="296"/>
      <c r="BA106" s="372"/>
      <c r="BB106" s="319">
        <f>SUM(E104:X108)</f>
        <v>0</v>
      </c>
      <c r="BC106" s="372">
        <f>IF(BB106=0,0,1)</f>
        <v>0</v>
      </c>
      <c r="BD106" s="373" t="s">
        <v>121</v>
      </c>
      <c r="BE106" s="380"/>
      <c r="BF106" s="380"/>
      <c r="BG106" s="380"/>
      <c r="BH106" s="380"/>
      <c r="BI106" s="380"/>
      <c r="BJ106" s="380"/>
      <c r="BK106" s="380"/>
      <c r="BL106" s="308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296"/>
      <c r="CA106" s="296"/>
      <c r="CB106" s="296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296"/>
      <c r="CM106" s="296"/>
      <c r="CN106" s="296"/>
      <c r="CO106" s="296"/>
      <c r="CP106" s="296"/>
      <c r="CQ106" s="296"/>
      <c r="CR106" s="296"/>
      <c r="CS106" s="296"/>
      <c r="CT106" s="296"/>
      <c r="CV106" s="296"/>
      <c r="CY106" s="406" t="s">
        <v>145</v>
      </c>
    </row>
    <row r="107" spans="1:135" ht="15" x14ac:dyDescent="0.25">
      <c r="B107" s="296"/>
      <c r="C107" s="577"/>
      <c r="D107" s="365" t="s">
        <v>122</v>
      </c>
      <c r="E107" s="317">
        <f>COUNTIF(DATA8!$V$9:$V$58,$E$40)</f>
        <v>0</v>
      </c>
      <c r="F107" s="317">
        <f>COUNTIF(DATA8!$V$9:$V$58,$F$40)</f>
        <v>0</v>
      </c>
      <c r="G107" s="317">
        <f>COUNTIF(DATA8!$V$9:$V$58,$G$40)</f>
        <v>0</v>
      </c>
      <c r="H107" s="317">
        <f>COUNTIF(DATA8!$V$9:$V$58,$H$40)</f>
        <v>0</v>
      </c>
      <c r="I107" s="317">
        <f>COUNTIF(DATA8!$V$9:$V$58,$I$40)</f>
        <v>0</v>
      </c>
      <c r="J107" s="317">
        <f>COUNTIF(DATA8!$V$9:$V$58,$J$40)</f>
        <v>0</v>
      </c>
      <c r="K107" s="317">
        <f>COUNTIF(DATA8!$V$9:$V$58,$K$40)</f>
        <v>0</v>
      </c>
      <c r="L107" s="317">
        <f>COUNTIF(DATA8!$V$9:$V$58,$L$40)</f>
        <v>0</v>
      </c>
      <c r="M107" s="317">
        <f>COUNTIF(DATA8!$V$9:$V$58,$M$40)</f>
        <v>0</v>
      </c>
      <c r="N107" s="317">
        <f>COUNTIF(DATA8!$V$9:$V$58,$N$40)</f>
        <v>0</v>
      </c>
      <c r="O107" s="317">
        <f>COUNTIF(DATA8!$V$9:$V$58,$O$40)</f>
        <v>0</v>
      </c>
      <c r="P107" s="317">
        <f>COUNTIF(DATA8!$V$9:$V$58,$P$40)</f>
        <v>0</v>
      </c>
      <c r="Q107" s="317">
        <f>COUNTIF(DATA8!$V$9:$V$58,$Q$40)</f>
        <v>0</v>
      </c>
      <c r="R107" s="317">
        <f>COUNTIF(DATA8!$V$9:$V$58,$R$40)</f>
        <v>0</v>
      </c>
      <c r="S107" s="317">
        <f>COUNTIF(DATA8!$V$9:$V$58,$S$40)</f>
        <v>0</v>
      </c>
      <c r="T107" s="317">
        <f>COUNTIF(DATA8!$V$9:$V$58,$T$40)</f>
        <v>0</v>
      </c>
      <c r="U107" s="317">
        <f>COUNTIF(DATA8!$V$9:$V$58,$U$40)</f>
        <v>0</v>
      </c>
      <c r="V107" s="317">
        <f>COUNTIF(DATA8!$V$9:$V$58,$V$40)</f>
        <v>0</v>
      </c>
      <c r="W107" s="317">
        <f>COUNTIF(DATA8!$V$9:$V$58,$W$40)</f>
        <v>0</v>
      </c>
      <c r="X107" s="366">
        <f>COUNTIF(DATA8!$V$9:$V$58,$X$40)</f>
        <v>0</v>
      </c>
      <c r="AA107" s="296"/>
      <c r="AB107" s="558">
        <f>DS90</f>
        <v>0</v>
      </c>
      <c r="AC107" s="558"/>
      <c r="AD107" s="381" t="s">
        <v>123</v>
      </c>
      <c r="AE107" s="382"/>
      <c r="AF107" s="382"/>
      <c r="AG107" s="382"/>
      <c r="AH107" s="384"/>
      <c r="AI107" s="296"/>
      <c r="AJ107" s="296"/>
      <c r="AK107" s="372"/>
      <c r="AL107" s="319"/>
      <c r="AM107" s="296"/>
      <c r="AN107" s="296"/>
      <c r="AO107" s="296"/>
      <c r="AP107" s="296"/>
      <c r="AQ107" s="296"/>
      <c r="AT107" s="296"/>
      <c r="AU107" s="296"/>
      <c r="AV107" s="557" t="b">
        <v>0</v>
      </c>
      <c r="AW107" s="557"/>
      <c r="AX107" s="308" t="s">
        <v>124</v>
      </c>
      <c r="AY107" s="296"/>
      <c r="AZ107" s="296"/>
      <c r="BA107" s="372"/>
      <c r="BB107" s="385"/>
      <c r="BC107" s="386">
        <f>SUM(BC105:BC106)</f>
        <v>0</v>
      </c>
      <c r="BD107" s="373" t="s">
        <v>125</v>
      </c>
      <c r="BE107" s="380"/>
      <c r="BF107" s="380"/>
      <c r="BG107" s="380"/>
      <c r="BH107" s="380"/>
      <c r="BI107" s="380"/>
      <c r="BJ107" s="380"/>
      <c r="BK107" s="380"/>
      <c r="BL107" s="308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296"/>
      <c r="CA107" s="296"/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296"/>
      <c r="CM107" s="296"/>
      <c r="CN107" s="296"/>
      <c r="CO107" s="296"/>
      <c r="CP107" s="296"/>
      <c r="CQ107" s="296"/>
      <c r="CR107" s="296"/>
      <c r="CS107" s="296"/>
      <c r="CT107" s="296"/>
      <c r="CV107" s="296"/>
      <c r="CY107" s="406" t="s">
        <v>146</v>
      </c>
    </row>
    <row r="108" spans="1:135" ht="15" customHeight="1" x14ac:dyDescent="0.25">
      <c r="C108" s="577"/>
      <c r="D108" s="388" t="s">
        <v>126</v>
      </c>
      <c r="E108" s="389">
        <f>COUNTIF(DATA8!$AA$9:$AA$58,$E$40)</f>
        <v>0</v>
      </c>
      <c r="F108" s="389">
        <f>COUNTIF(DATA8!$AA$9:$AA$58,$F$40)</f>
        <v>0</v>
      </c>
      <c r="G108" s="389">
        <f>COUNTIF(DATA8!$AA$9:$AA$58,$G$40)</f>
        <v>0</v>
      </c>
      <c r="H108" s="389">
        <f>COUNTIF(DATA8!$AA$9:$AA$58,$H$40)</f>
        <v>0</v>
      </c>
      <c r="I108" s="389">
        <f>COUNTIF(DATA8!$AA$9:$AA$58,$I$40)</f>
        <v>0</v>
      </c>
      <c r="J108" s="389">
        <f>COUNTIF(DATA8!$AA$9:$AA$58,$J$40)</f>
        <v>0</v>
      </c>
      <c r="K108" s="389">
        <f>COUNTIF(DATA8!$AA$9:$AA$58,$K$40)</f>
        <v>0</v>
      </c>
      <c r="L108" s="389">
        <f>COUNTIF(DATA8!$AA$9:$AA$58,$L$40)</f>
        <v>0</v>
      </c>
      <c r="M108" s="389">
        <f>COUNTIF(DATA8!$AA$9:$AA$58,$M$40)</f>
        <v>0</v>
      </c>
      <c r="N108" s="389">
        <f>COUNTIF(DATA8!$AA$9:$AA$58,$N$40)</f>
        <v>0</v>
      </c>
      <c r="O108" s="389">
        <f>COUNTIF(DATA8!$AA$9:$AA$58,$O$40)</f>
        <v>0</v>
      </c>
      <c r="P108" s="389">
        <f>COUNTIF(DATA8!$AA$9:$AA$58,$P$40)</f>
        <v>0</v>
      </c>
      <c r="Q108" s="389">
        <f>COUNTIF(DATA8!$AA$9:$AA$58,$Q$40)</f>
        <v>0</v>
      </c>
      <c r="R108" s="389">
        <f>COUNTIF(DATA8!$AA$9:$AA$58,$R$40)</f>
        <v>0</v>
      </c>
      <c r="S108" s="389">
        <f>COUNTIF(DATA8!$AA$9:$AA$58,$S$40)</f>
        <v>0</v>
      </c>
      <c r="T108" s="389">
        <f>COUNTIF(DATA8!$AA$9:$AA$58,$T$40)</f>
        <v>0</v>
      </c>
      <c r="U108" s="389">
        <f>COUNTIF(DATA8!$AA$9:$AA$58,$U$40)</f>
        <v>0</v>
      </c>
      <c r="V108" s="389">
        <f>COUNTIF(DATA8!$AA$9:$AA$58,$V$40)</f>
        <v>0</v>
      </c>
      <c r="W108" s="389">
        <f>COUNTIF(DATA8!$AA$9:$AA$58,$W$40)</f>
        <v>0</v>
      </c>
      <c r="X108" s="390">
        <f>COUNTIF(DATA8!$AA$9:$AA$58,$X$40)</f>
        <v>0</v>
      </c>
      <c r="AA108" s="296"/>
      <c r="AB108" s="558">
        <f>DT90</f>
        <v>0</v>
      </c>
      <c r="AC108" s="558"/>
      <c r="AD108" s="381" t="s">
        <v>127</v>
      </c>
      <c r="AE108" s="382"/>
      <c r="AF108" s="382"/>
      <c r="AG108" s="382"/>
      <c r="AH108" s="384"/>
      <c r="AI108" s="296"/>
      <c r="AJ108" s="296"/>
      <c r="AK108" s="372"/>
      <c r="AL108" s="572" t="s">
        <v>128</v>
      </c>
      <c r="AM108" s="572"/>
      <c r="AN108" s="572"/>
      <c r="AO108" s="572"/>
      <c r="AP108" s="572"/>
      <c r="AQ108" s="572"/>
      <c r="AR108" s="575">
        <f>IF((AM104+AM106=1),Y103-A103,0)</f>
        <v>0</v>
      </c>
      <c r="AS108" s="575"/>
      <c r="AT108" s="323"/>
      <c r="AU108" s="323"/>
      <c r="AV108" s="323">
        <f>IF(AV107=TRUE,1,0)</f>
        <v>0</v>
      </c>
      <c r="AW108" s="323"/>
      <c r="AX108" s="323"/>
      <c r="AY108" s="323"/>
      <c r="AZ108" s="323"/>
      <c r="BA108" s="391"/>
      <c r="BB108" s="296"/>
      <c r="BC108" s="296"/>
      <c r="BD108" s="296"/>
      <c r="BE108" s="392"/>
      <c r="BF108" s="393"/>
      <c r="BG108" s="296"/>
      <c r="BH108" s="296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6"/>
      <c r="BX108" s="296"/>
      <c r="BY108" s="296">
        <f>HOUR(AR108)</f>
        <v>0</v>
      </c>
      <c r="BZ108" s="296">
        <f>MINUTE(AR108)</f>
        <v>0</v>
      </c>
      <c r="CA108" s="296"/>
      <c r="CB108" s="296"/>
      <c r="CC108" s="296"/>
      <c r="CD108" s="296"/>
      <c r="CE108" s="296"/>
      <c r="CF108" s="296"/>
      <c r="CG108" s="296"/>
      <c r="CH108" s="296"/>
      <c r="CI108" s="296"/>
      <c r="CJ108" s="296"/>
      <c r="CK108" s="296"/>
      <c r="CL108" s="296"/>
      <c r="CM108" s="296"/>
      <c r="CN108" s="296"/>
      <c r="CO108" s="296"/>
      <c r="CP108" s="296"/>
      <c r="CQ108" s="296"/>
      <c r="CR108" s="296"/>
      <c r="CS108" s="296"/>
      <c r="CT108" s="296"/>
      <c r="CV108" s="296"/>
      <c r="CY108" s="406" t="s">
        <v>147</v>
      </c>
    </row>
    <row r="109" spans="1:135" x14ac:dyDescent="0.2">
      <c r="B109" s="296"/>
      <c r="C109" s="297"/>
      <c r="D109" s="296"/>
      <c r="E109" s="296"/>
      <c r="F109" s="296"/>
      <c r="G109" s="296"/>
      <c r="H109" s="296"/>
      <c r="I109" s="296"/>
      <c r="J109" s="296"/>
      <c r="K109" s="296"/>
      <c r="L109" s="296"/>
      <c r="M109" s="296"/>
      <c r="N109" s="296"/>
      <c r="O109" s="296"/>
      <c r="P109" s="296"/>
      <c r="Q109" s="296"/>
      <c r="AA109" s="296"/>
      <c r="AB109" s="296"/>
      <c r="AC109" s="394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395"/>
      <c r="BF109" s="396"/>
      <c r="BG109" s="551" t="b">
        <f>IF(SUM(E104:P108)&gt;0,TRUE,FALSE)</f>
        <v>0</v>
      </c>
      <c r="BH109" s="551"/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/>
      <c r="CA109" s="296"/>
      <c r="CB109" s="296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V109" s="296"/>
      <c r="CY109" s="406" t="s">
        <v>148</v>
      </c>
    </row>
    <row r="110" spans="1:135" ht="15" x14ac:dyDescent="0.25">
      <c r="AA110" s="397" t="str">
        <f>$AC$572</f>
        <v/>
      </c>
      <c r="AB110" s="397" t="str">
        <f>$AC$573</f>
        <v/>
      </c>
      <c r="AC110" s="397" t="str">
        <f>$AC$574</f>
        <v/>
      </c>
      <c r="AD110" s="397" t="str">
        <f>$AC$575</f>
        <v/>
      </c>
      <c r="AE110" s="397" t="str">
        <f>$AC$576</f>
        <v/>
      </c>
      <c r="AF110" s="397" t="str">
        <f>$AC$577</f>
        <v/>
      </c>
      <c r="AG110" s="397" t="str">
        <f>$AC$578</f>
        <v/>
      </c>
      <c r="AH110" s="397" t="str">
        <f>$AC$579</f>
        <v/>
      </c>
      <c r="AI110" s="397" t="str">
        <f>$AC$580</f>
        <v/>
      </c>
      <c r="AJ110" s="397" t="str">
        <f>$AC$581</f>
        <v/>
      </c>
      <c r="AK110" s="397" t="str">
        <f>$AC$582</f>
        <v/>
      </c>
      <c r="AL110" s="397" t="str">
        <f>$AC$583</f>
        <v/>
      </c>
      <c r="AM110" s="397" t="str">
        <f>$AC$584</f>
        <v/>
      </c>
      <c r="AN110" s="397" t="str">
        <f>$AC$585</f>
        <v/>
      </c>
      <c r="AO110" s="397" t="str">
        <f>$AC$586</f>
        <v/>
      </c>
      <c r="AP110" s="397" t="str">
        <f>$AC$587</f>
        <v/>
      </c>
      <c r="AQ110" s="397" t="str">
        <f>$AC$588</f>
        <v/>
      </c>
      <c r="AR110" s="397" t="str">
        <f>$AC$589</f>
        <v/>
      </c>
      <c r="AS110" s="397" t="str">
        <f>$AC$590</f>
        <v/>
      </c>
      <c r="AT110" s="397" t="str">
        <f>$AC$591</f>
        <v/>
      </c>
      <c r="AU110" s="397" t="str">
        <f>$AC$592</f>
        <v/>
      </c>
      <c r="AV110" s="397" t="str">
        <f>$AC$593</f>
        <v/>
      </c>
      <c r="AW110" s="397" t="str">
        <f>$AC$594</f>
        <v/>
      </c>
      <c r="AX110" s="397" t="str">
        <f>$AC$595</f>
        <v/>
      </c>
      <c r="AY110" s="397" t="str">
        <f>$AC$596</f>
        <v/>
      </c>
      <c r="AZ110" s="397" t="str">
        <f>$AC$597</f>
        <v/>
      </c>
      <c r="BA110" s="397" t="str">
        <f>$AC$598</f>
        <v/>
      </c>
      <c r="BB110" s="397" t="str">
        <f>$AC$599</f>
        <v/>
      </c>
      <c r="BC110" s="397" t="str">
        <f>$AC$600</f>
        <v/>
      </c>
      <c r="BD110" s="397" t="str">
        <f>$AC$601</f>
        <v/>
      </c>
      <c r="BE110" s="397" t="str">
        <f>$AC$602</f>
        <v/>
      </c>
      <c r="BF110" s="397" t="str">
        <f>$AC$603</f>
        <v/>
      </c>
      <c r="BG110" s="397" t="str">
        <f>$AC$604</f>
        <v/>
      </c>
      <c r="BH110" s="397" t="str">
        <f>$AC$605</f>
        <v/>
      </c>
      <c r="BI110" s="397" t="str">
        <f>$AC$606</f>
        <v/>
      </c>
      <c r="BJ110" s="397" t="str">
        <f>$AC$607</f>
        <v/>
      </c>
      <c r="BK110" s="397" t="str">
        <f>$AC$608</f>
        <v/>
      </c>
      <c r="BL110" s="397" t="str">
        <f>$AC$609</f>
        <v/>
      </c>
      <c r="BM110" s="397" t="str">
        <f>$AC$610</f>
        <v/>
      </c>
      <c r="BN110" s="397" t="str">
        <f>$AC$611</f>
        <v/>
      </c>
      <c r="BO110" s="397" t="str">
        <f>$AC$612</f>
        <v/>
      </c>
      <c r="BP110" s="397" t="str">
        <f>$AC$613</f>
        <v/>
      </c>
      <c r="BQ110" s="397" t="str">
        <f>$AC$614</f>
        <v/>
      </c>
      <c r="BR110" s="397" t="str">
        <f>$AC$615</f>
        <v/>
      </c>
      <c r="BS110" s="397" t="str">
        <f>$AC$616</f>
        <v/>
      </c>
      <c r="BT110" s="397" t="str">
        <f>$AC$617</f>
        <v/>
      </c>
      <c r="BU110" s="397" t="str">
        <f>$AC$618</f>
        <v/>
      </c>
      <c r="BV110" s="397" t="str">
        <f>$AC$619</f>
        <v/>
      </c>
      <c r="BW110" s="397" t="str">
        <f>$AC$620</f>
        <v/>
      </c>
      <c r="BX110" s="398" t="str">
        <f>$AC$621</f>
        <v/>
      </c>
      <c r="BY110" s="552">
        <f>SUM(AA110:BU110)</f>
        <v>0</v>
      </c>
      <c r="BZ110" s="552"/>
      <c r="CA110" s="552"/>
      <c r="CB110" s="282" t="s">
        <v>129</v>
      </c>
      <c r="CV110" s="296"/>
      <c r="CY110" s="406" t="s">
        <v>149</v>
      </c>
    </row>
    <row r="111" spans="1:135" x14ac:dyDescent="0.2">
      <c r="B111" s="331">
        <f>IF(A112=$A$37,1,2)</f>
        <v>2</v>
      </c>
      <c r="C111" s="332" t="s">
        <v>95</v>
      </c>
      <c r="E111" s="330"/>
      <c r="F111" s="333"/>
      <c r="G111" s="333"/>
      <c r="H111" s="333"/>
      <c r="I111" s="333"/>
      <c r="J111" s="333"/>
      <c r="K111" s="333"/>
      <c r="L111" s="333"/>
      <c r="M111" s="333"/>
      <c r="N111" s="333"/>
      <c r="O111" s="333"/>
      <c r="P111" s="333"/>
      <c r="Q111" s="333"/>
      <c r="R111" s="333"/>
      <c r="S111" s="333"/>
      <c r="U111" s="333"/>
      <c r="V111" s="333"/>
      <c r="AA111" s="331">
        <f>IF($Y$37=Y112,1,2)</f>
        <v>1</v>
      </c>
      <c r="AB111" s="332" t="s">
        <v>95</v>
      </c>
      <c r="AC111" s="283"/>
      <c r="AD111" s="332"/>
      <c r="CV111" s="296"/>
      <c r="CY111" s="406" t="s">
        <v>150</v>
      </c>
    </row>
    <row r="112" spans="1:135" ht="16.5" customHeight="1" x14ac:dyDescent="0.25">
      <c r="A112" s="576">
        <f>IF(DATA9!$E$2="",DateTime!$R$12,(IF(HOUR(DATA9!$E$2)&lt;6,HOUR(DATA9!$E$2)+12&amp;":"&amp;MINUTE(DATA9!$E$2),DATA9!$E$2)))</f>
        <v>0</v>
      </c>
      <c r="B112" s="576"/>
      <c r="C112" s="577" t="s">
        <v>107</v>
      </c>
      <c r="D112" s="346">
        <f>DU38</f>
        <v>5</v>
      </c>
      <c r="E112" s="347" t="s">
        <v>28</v>
      </c>
      <c r="F112" s="348" t="s">
        <v>29</v>
      </c>
      <c r="G112" s="349" t="s">
        <v>30</v>
      </c>
      <c r="H112" s="349" t="s">
        <v>31</v>
      </c>
      <c r="I112" s="349" t="s">
        <v>32</v>
      </c>
      <c r="J112" s="349" t="s">
        <v>33</v>
      </c>
      <c r="K112" s="349" t="s">
        <v>34</v>
      </c>
      <c r="L112" s="349" t="s">
        <v>35</v>
      </c>
      <c r="M112" s="349" t="s">
        <v>36</v>
      </c>
      <c r="N112" s="349" t="s">
        <v>37</v>
      </c>
      <c r="O112" s="349" t="s">
        <v>38</v>
      </c>
      <c r="P112" s="349" t="s">
        <v>39</v>
      </c>
      <c r="Q112" s="350" t="s">
        <v>43</v>
      </c>
      <c r="R112" s="351" t="s">
        <v>58</v>
      </c>
      <c r="S112" s="351" t="s">
        <v>60</v>
      </c>
      <c r="T112" s="349" t="s">
        <v>63</v>
      </c>
      <c r="U112" s="351" t="s">
        <v>65</v>
      </c>
      <c r="V112" s="351" t="s">
        <v>71</v>
      </c>
      <c r="W112" s="351" t="s">
        <v>76</v>
      </c>
      <c r="X112" s="352" t="s">
        <v>69</v>
      </c>
      <c r="Y112" s="578" t="str">
        <f>IF(DATA9!$E$3="",(IF(HOUR(DateTime!$W$12)&lt;6,HOUR(DateTime!$W$12)+12&amp;":"&amp;MINUTE(DateTime!$W$12),DateTime!$W$12)),(IF(HOUR(DATA9!$E$3)&lt;6,HOUR(DATA9!$E$3)+12&amp;":"&amp;MINUTE(DATA9!$E$3),DATA9!$E$3)))</f>
        <v>12:0</v>
      </c>
      <c r="Z112" s="578"/>
      <c r="AA112" s="353"/>
      <c r="AB112" s="579" t="b">
        <v>0</v>
      </c>
      <c r="AC112" s="579"/>
      <c r="AD112" s="354" t="s">
        <v>108</v>
      </c>
      <c r="AE112" s="353"/>
      <c r="AF112" s="355"/>
      <c r="AG112" s="355"/>
      <c r="AH112" s="355"/>
      <c r="AI112" s="356"/>
      <c r="AJ112" s="355"/>
      <c r="AK112" s="357"/>
      <c r="AL112" s="358"/>
      <c r="AM112" s="580" t="b">
        <f>IF(BC114=1,FALSE,IF(AND(B111+AA111+AB113+BC115=3),TRUE,FALSE))</f>
        <v>1</v>
      </c>
      <c r="AN112" s="580"/>
      <c r="AO112" s="559" t="s">
        <v>109</v>
      </c>
      <c r="AP112" s="559"/>
      <c r="AQ112" s="355"/>
      <c r="AR112" s="359">
        <f>BC115</f>
        <v>0</v>
      </c>
      <c r="AS112" s="360" t="s">
        <v>121</v>
      </c>
      <c r="AT112" s="355"/>
      <c r="AU112" s="355"/>
      <c r="AV112" s="560" t="b">
        <v>0</v>
      </c>
      <c r="AW112" s="560"/>
      <c r="AX112" s="359" t="s">
        <v>110</v>
      </c>
      <c r="AY112" s="355"/>
      <c r="AZ112" s="355"/>
      <c r="BA112" s="357"/>
      <c r="BB112" s="561" t="s">
        <v>151</v>
      </c>
      <c r="BC112" s="561"/>
      <c r="BD112" s="355"/>
      <c r="BE112" s="361"/>
      <c r="BF112" s="361"/>
      <c r="BG112" s="361"/>
      <c r="BH112" s="361"/>
      <c r="BI112" s="361"/>
      <c r="BJ112" s="361"/>
      <c r="BK112" s="361"/>
      <c r="BL112" s="355"/>
      <c r="BM112" s="355"/>
      <c r="BN112" s="355"/>
      <c r="BO112" s="355"/>
      <c r="BP112" s="355"/>
      <c r="BQ112" s="355"/>
      <c r="BR112" s="355"/>
      <c r="BS112" s="355"/>
      <c r="BT112" s="355"/>
      <c r="BU112" s="355"/>
      <c r="BV112" s="355"/>
      <c r="BW112" s="355"/>
      <c r="BX112" s="355"/>
      <c r="BY112" s="355"/>
      <c r="BZ112" s="355"/>
      <c r="CA112" s="355"/>
      <c r="CB112" s="355"/>
      <c r="CC112" s="355"/>
      <c r="CD112" s="355"/>
      <c r="CE112" s="355"/>
      <c r="CF112" s="355"/>
      <c r="CG112" s="355"/>
      <c r="CH112" s="355"/>
      <c r="CI112" s="355"/>
      <c r="CJ112" s="355"/>
      <c r="CK112" s="355"/>
      <c r="CL112" s="355"/>
      <c r="CM112" s="355"/>
      <c r="CN112" s="355"/>
      <c r="CO112" s="355"/>
      <c r="CP112" s="355"/>
      <c r="CQ112" s="562">
        <f>SUM(E115:X115)</f>
        <v>0</v>
      </c>
      <c r="CR112" s="562"/>
      <c r="CS112" s="355">
        <f>WEEKDAY(D112)</f>
        <v>5</v>
      </c>
      <c r="CT112" s="355">
        <f>IF(OR(AM113=1,AB113=1,AM115=1),CS112,"")</f>
        <v>5</v>
      </c>
      <c r="CU112" s="355" t="e">
        <f>IF(CT112=CS112,MAX($CU$40:CU111)+1,0)</f>
        <v>#NUM!</v>
      </c>
      <c r="CV112" s="296"/>
      <c r="CY112" s="406" t="s">
        <v>152</v>
      </c>
    </row>
    <row r="113" spans="1:103" ht="15.75" customHeight="1" x14ac:dyDescent="0.25">
      <c r="A113" s="563">
        <f>IF(DATA9!$E$2="",'9'!$A$38,DATA9!$E$2)</f>
        <v>0</v>
      </c>
      <c r="B113" s="563"/>
      <c r="C113" s="577"/>
      <c r="D113" s="365" t="s">
        <v>112</v>
      </c>
      <c r="E113" s="317">
        <f>COUNTIF(DATA9!$G$9:$G$58,$E$40)</f>
        <v>0</v>
      </c>
      <c r="F113" s="317">
        <f>COUNTIF(DATA9!$G$9:$G$58,$F$40)</f>
        <v>0</v>
      </c>
      <c r="G113" s="317">
        <f>COUNTIF(DATA9!$G$9:$G$58,$G$40)</f>
        <v>0</v>
      </c>
      <c r="H113" s="317">
        <f>COUNTIF(DATA9!$G$9:$G$58,$H$40)</f>
        <v>0</v>
      </c>
      <c r="I113" s="317">
        <f>COUNTIF(DATA9!$G$9:$G$58,$I$40)</f>
        <v>0</v>
      </c>
      <c r="J113" s="317">
        <f>COUNTIF(DATA9!$G$9:$G$58,$J$40)</f>
        <v>0</v>
      </c>
      <c r="K113" s="317">
        <f>COUNTIF(DATA9!$G$9:$G$58,$K$40)</f>
        <v>0</v>
      </c>
      <c r="L113" s="317">
        <f>COUNTIF(DATA9!$G$9:$G$58,$L$40)</f>
        <v>0</v>
      </c>
      <c r="M113" s="317">
        <f>COUNTIF(DATA9!$G$9:$G$58,$M$40)</f>
        <v>0</v>
      </c>
      <c r="N113" s="317">
        <f>COUNTIF(DATA9!$G$9:$G$58,$N$40)</f>
        <v>0</v>
      </c>
      <c r="O113" s="317">
        <f>COUNTIF(DATA9!$G$9:$G$58,$O$40)</f>
        <v>0</v>
      </c>
      <c r="P113" s="317">
        <f>COUNTIF(DATA9!$G$9:$G$58,$P$40)</f>
        <v>0</v>
      </c>
      <c r="Q113" s="317">
        <f>COUNTIF(DATA9!$G$9:$G$58,$Q$40)</f>
        <v>0</v>
      </c>
      <c r="R113" s="317">
        <f>COUNTIF(DATA9!$G$9:$G$58,$R$40)</f>
        <v>0</v>
      </c>
      <c r="S113" s="317">
        <f>COUNTIF(DATA9!$G$9:$G$58,$S$40)</f>
        <v>0</v>
      </c>
      <c r="T113" s="317">
        <f>COUNTIF(DATA9!$G$9:$G$58,$T$40)</f>
        <v>0</v>
      </c>
      <c r="U113" s="317">
        <f>COUNTIF(DATA9!$G$9:$G$58,$U$40)</f>
        <v>0</v>
      </c>
      <c r="V113" s="317">
        <f>COUNTIF(DATA9!$G$9:$G$58,$V$40)</f>
        <v>0</v>
      </c>
      <c r="W113" s="317">
        <f>COUNTIF(DATA9!$G$9:$G$58,$W$40)</f>
        <v>0</v>
      </c>
      <c r="X113" s="366">
        <f>COUNTIF(DATA9!$G$9:$G$58,$X$40)</f>
        <v>0</v>
      </c>
      <c r="Y113" s="563">
        <f>IF(DATA9!$E$3="",'9'!Y110,DATA9!$E$3)</f>
        <v>0</v>
      </c>
      <c r="Z113" s="563"/>
      <c r="AA113" s="296"/>
      <c r="AB113" s="367">
        <f>IF(AB112=TRUE,1,0)</f>
        <v>0</v>
      </c>
      <c r="AC113" s="368"/>
      <c r="AD113" s="369" t="s">
        <v>113</v>
      </c>
      <c r="AE113" s="370"/>
      <c r="AF113" s="370"/>
      <c r="AG113" s="370"/>
      <c r="AH113" s="370"/>
      <c r="AI113" s="371"/>
      <c r="AJ113" s="296"/>
      <c r="AK113" s="372"/>
      <c r="AL113" s="319"/>
      <c r="AM113" s="296">
        <f>IF(AM112=TRUE,1,0)</f>
        <v>1</v>
      </c>
      <c r="AN113" s="296"/>
      <c r="AO113" s="559"/>
      <c r="AP113" s="559"/>
      <c r="AQ113" s="296"/>
      <c r="AS113" s="373" t="s">
        <v>131</v>
      </c>
      <c r="AT113" s="296"/>
      <c r="AU113" s="296"/>
      <c r="AV113" s="296">
        <f>IF(AV112=TRUE,1,0)</f>
        <v>0</v>
      </c>
      <c r="AW113" s="296"/>
      <c r="AX113" s="308"/>
      <c r="AY113" s="296"/>
      <c r="AZ113" s="296"/>
      <c r="BA113" s="372"/>
      <c r="BB113" s="564" t="s">
        <v>114</v>
      </c>
      <c r="BC113" s="564"/>
      <c r="BD113" s="296"/>
      <c r="BE113" s="374"/>
      <c r="BF113" s="374"/>
      <c r="BG113" s="374"/>
      <c r="BH113" s="374"/>
      <c r="BI113" s="374"/>
      <c r="BJ113" s="374"/>
      <c r="BK113" s="374"/>
      <c r="BL113" s="308"/>
      <c r="BM113" s="296"/>
      <c r="BN113" s="296"/>
      <c r="BO113" s="296"/>
      <c r="BP113" s="296"/>
      <c r="BQ113" s="296"/>
      <c r="BR113" s="296"/>
      <c r="BS113" s="296"/>
      <c r="BT113" s="296"/>
      <c r="BU113" s="296"/>
      <c r="BV113" s="296"/>
      <c r="BW113" s="296"/>
      <c r="BX113" s="296"/>
      <c r="BY113" s="296"/>
      <c r="BZ113" s="296"/>
      <c r="CA113" s="296"/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Y113" s="406" t="s">
        <v>153</v>
      </c>
    </row>
    <row r="114" spans="1:103" ht="15.75" customHeight="1" x14ac:dyDescent="0.25">
      <c r="B114" s="296"/>
      <c r="C114" s="577"/>
      <c r="D114" s="365" t="s">
        <v>115</v>
      </c>
      <c r="E114" s="317">
        <f>COUNTIF(DATA9!$L$9:$L$58,$E$40)</f>
        <v>0</v>
      </c>
      <c r="F114" s="317">
        <f>COUNTIF(DATA9!$L$9:$L$58,$F$40)</f>
        <v>0</v>
      </c>
      <c r="G114" s="317">
        <f>COUNTIF(DATA9!$L$9:$L$58,$G$40)</f>
        <v>0</v>
      </c>
      <c r="H114" s="317">
        <f>COUNTIF(DATA9!$L$9:$L$58,$H$40)</f>
        <v>0</v>
      </c>
      <c r="I114" s="317">
        <f>COUNTIF(DATA9!$L$9:$L$58,$I$40)</f>
        <v>0</v>
      </c>
      <c r="J114" s="317">
        <f>COUNTIF(DATA9!$L$9:$L$58,$J$40)</f>
        <v>0</v>
      </c>
      <c r="K114" s="317">
        <f>COUNTIF(DATA9!$L$9:$L$58,$K$40)</f>
        <v>0</v>
      </c>
      <c r="L114" s="317">
        <f>COUNTIF(DATA9!$L$9:$L$58,$L$40)</f>
        <v>0</v>
      </c>
      <c r="M114" s="317">
        <f>COUNTIF(DATA9!$L$9:$L$58,$M$40)</f>
        <v>0</v>
      </c>
      <c r="N114" s="317">
        <f>COUNTIF(DATA9!$L$9:$L$58,$N$40)</f>
        <v>0</v>
      </c>
      <c r="O114" s="317">
        <f>COUNTIF(DATA9!$L$9:$L$58,$O$40)</f>
        <v>0</v>
      </c>
      <c r="P114" s="317">
        <f>COUNTIF(DATA9!$L$9:$L$58,$P$40)</f>
        <v>0</v>
      </c>
      <c r="Q114" s="317">
        <f>COUNTIF(DATA9!$L$9:$L$58,$Q$40)</f>
        <v>0</v>
      </c>
      <c r="R114" s="317">
        <f>COUNTIF(DATA9!$L$9:$L$58,$R$40)</f>
        <v>0</v>
      </c>
      <c r="S114" s="317">
        <f>COUNTIF(DATA9!$L$9:$L$58,$S$40)</f>
        <v>0</v>
      </c>
      <c r="T114" s="317">
        <f>COUNTIF(DATA9!$L$9:$L$58,$T$40)</f>
        <v>0</v>
      </c>
      <c r="U114" s="317">
        <f>COUNTIF(DATA9!$L$9:$L$58,$U$40)</f>
        <v>0</v>
      </c>
      <c r="V114" s="317">
        <f>COUNTIF(DATA9!$L$9:$L$58,$V$40)</f>
        <v>0</v>
      </c>
      <c r="W114" s="317">
        <f>COUNTIF(DATA9!$L$9:$L$58,$W$40)</f>
        <v>0</v>
      </c>
      <c r="X114" s="366">
        <f>COUNTIF(DATA9!$L$9:$L$58,$X$40)</f>
        <v>0</v>
      </c>
      <c r="AA114" s="296"/>
      <c r="AB114" s="378"/>
      <c r="AC114" s="379"/>
      <c r="AD114" s="308"/>
      <c r="AE114" s="296"/>
      <c r="AF114" s="296"/>
      <c r="AG114" s="296"/>
      <c r="AH114" s="296"/>
      <c r="AI114" s="296"/>
      <c r="AJ114" s="296"/>
      <c r="AK114" s="372"/>
      <c r="AL114" s="319"/>
      <c r="AM114" s="555" t="b">
        <f>IF(B111+AA111=2,FALSE,TRUE)</f>
        <v>1</v>
      </c>
      <c r="AN114" s="555"/>
      <c r="AO114" s="556" t="s">
        <v>116</v>
      </c>
      <c r="AP114" s="556"/>
      <c r="AQ114" s="296"/>
      <c r="AR114" s="296">
        <f>BB114</f>
        <v>0</v>
      </c>
      <c r="AS114" s="373" t="s">
        <v>132</v>
      </c>
      <c r="AT114" s="296"/>
      <c r="AU114" s="296"/>
      <c r="AV114" s="557" t="b">
        <f>FALSE</f>
        <v>0</v>
      </c>
      <c r="AW114" s="557"/>
      <c r="AX114" s="308" t="s">
        <v>117</v>
      </c>
      <c r="AY114" s="296"/>
      <c r="AZ114" s="296"/>
      <c r="BA114" s="372"/>
      <c r="BB114" s="319">
        <f>AV113+AV115+AV117</f>
        <v>0</v>
      </c>
      <c r="BC114" s="372">
        <f>IF(BB114=0,0,BB114)</f>
        <v>0</v>
      </c>
      <c r="BD114" s="373" t="s">
        <v>118</v>
      </c>
      <c r="BE114" s="380"/>
      <c r="BF114" s="380"/>
      <c r="BG114" s="380"/>
      <c r="BH114" s="380"/>
      <c r="BI114" s="380"/>
      <c r="BJ114" s="380"/>
      <c r="BK114" s="380"/>
      <c r="BL114" s="308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296"/>
      <c r="CA114" s="296"/>
      <c r="CB114" s="296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Y114" s="406" t="s">
        <v>154</v>
      </c>
    </row>
    <row r="115" spans="1:103" ht="15" x14ac:dyDescent="0.25">
      <c r="B115" s="296"/>
      <c r="C115" s="577"/>
      <c r="D115" s="365" t="s">
        <v>119</v>
      </c>
      <c r="E115" s="317">
        <f>COUNTIF(DATA9!$Q$9:$Q$58,$E$40)</f>
        <v>0</v>
      </c>
      <c r="F115" s="317">
        <f>COUNTIF(DATA9!$Q$9:$Q$58,$F$40)</f>
        <v>0</v>
      </c>
      <c r="G115" s="317">
        <f>COUNTIF(DATA9!$Q$9:$Q$58,$G$40)</f>
        <v>0</v>
      </c>
      <c r="H115" s="317">
        <f>COUNTIF(DATA9!$Q$9:$Q$58,$H$40)</f>
        <v>0</v>
      </c>
      <c r="I115" s="317">
        <f>COUNTIF(DATA9!$Q$9:$Q$58,$I$40)</f>
        <v>0</v>
      </c>
      <c r="J115" s="317">
        <f>COUNTIF(DATA9!$Q$9:$Q$58,$J$40)</f>
        <v>0</v>
      </c>
      <c r="K115" s="317">
        <f>COUNTIF(DATA9!$Q$9:$Q$58,$K$40)</f>
        <v>0</v>
      </c>
      <c r="L115" s="317">
        <f>COUNTIF(DATA9!$Q$9:$Q$58,$L$40)</f>
        <v>0</v>
      </c>
      <c r="M115" s="317">
        <f>COUNTIF(DATA9!$Q$9:$Q$58,$M$40)</f>
        <v>0</v>
      </c>
      <c r="N115" s="317">
        <f>COUNTIF(DATA9!$Q$9:$Q$58,$N$40)</f>
        <v>0</v>
      </c>
      <c r="O115" s="317">
        <f>COUNTIF(DATA9!$Q$9:$Q$58,$O$40)</f>
        <v>0</v>
      </c>
      <c r="P115" s="317">
        <f>COUNTIF(DATA9!$Q$9:$Q$58,$P$40)</f>
        <v>0</v>
      </c>
      <c r="Q115" s="317">
        <f>COUNTIF(DATA9!$Q$9:$Q$58,$Q$40)</f>
        <v>0</v>
      </c>
      <c r="R115" s="317">
        <f>COUNTIF(DATA9!$Q$9:$Q$58,$R$40)</f>
        <v>0</v>
      </c>
      <c r="S115" s="317">
        <f>COUNTIF(DATA9!$Q$9:$Q$58,$S$40)</f>
        <v>0</v>
      </c>
      <c r="T115" s="317">
        <f>COUNTIF(DATA9!$Q$9:$Q$58,$T$40)</f>
        <v>0</v>
      </c>
      <c r="U115" s="317">
        <f>COUNTIF(DATA9!$Q$9:$Q$58,$U$40)</f>
        <v>0</v>
      </c>
      <c r="V115" s="317">
        <f>COUNTIF(DATA9!$Q$9:$Q$58,$V$40)</f>
        <v>0</v>
      </c>
      <c r="W115" s="317">
        <f>COUNTIF(DATA9!$Q$9:$Q$58,$W$40)</f>
        <v>0</v>
      </c>
      <c r="X115" s="366">
        <f>COUNTIF(DATA9!$Q$9:$Q$58,$X$40)</f>
        <v>0</v>
      </c>
      <c r="AA115" s="296"/>
      <c r="AB115" s="558">
        <f>DU90</f>
        <v>0</v>
      </c>
      <c r="AC115" s="558"/>
      <c r="AD115" s="381" t="s">
        <v>120</v>
      </c>
      <c r="AE115" s="382"/>
      <c r="AF115" s="382"/>
      <c r="AG115" s="382"/>
      <c r="AH115" s="383"/>
      <c r="AI115" s="296"/>
      <c r="AJ115" s="296"/>
      <c r="AK115" s="372"/>
      <c r="AL115" s="319"/>
      <c r="AM115" s="296">
        <f>IF(AM114=TRUE,1,0)</f>
        <v>1</v>
      </c>
      <c r="AN115" s="296"/>
      <c r="AO115" s="556"/>
      <c r="AP115" s="556"/>
      <c r="AQ115" s="296"/>
      <c r="AR115" s="308">
        <f>AR112+AR113</f>
        <v>0</v>
      </c>
      <c r="AS115" s="373"/>
      <c r="AT115" s="296"/>
      <c r="AU115" s="296"/>
      <c r="AV115" s="296">
        <f>IF(AV114=TRUE,1,0)</f>
        <v>0</v>
      </c>
      <c r="AW115" s="296"/>
      <c r="AX115" s="308"/>
      <c r="AY115" s="296"/>
      <c r="AZ115" s="296"/>
      <c r="BA115" s="372"/>
      <c r="BB115" s="319">
        <f>SUM(E113:X117)</f>
        <v>0</v>
      </c>
      <c r="BC115" s="372">
        <f>IF(BB115=0,0,1)</f>
        <v>0</v>
      </c>
      <c r="BD115" s="373" t="s">
        <v>121</v>
      </c>
      <c r="BE115" s="380"/>
      <c r="BF115" s="380"/>
      <c r="BG115" s="380"/>
      <c r="BH115" s="380"/>
      <c r="BI115" s="380"/>
      <c r="BJ115" s="380"/>
      <c r="BK115" s="380"/>
      <c r="BL115" s="308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296"/>
      <c r="CA115" s="296"/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Y115" s="406" t="s">
        <v>155</v>
      </c>
    </row>
    <row r="116" spans="1:103" ht="15" x14ac:dyDescent="0.25">
      <c r="B116" s="296"/>
      <c r="C116" s="577"/>
      <c r="D116" s="365" t="s">
        <v>122</v>
      </c>
      <c r="E116" s="317">
        <f>COUNTIF(DATA9!$V$9:$V$58,$E$40)</f>
        <v>0</v>
      </c>
      <c r="F116" s="317">
        <f>COUNTIF(DATA9!$V$9:$V$58,$F$40)</f>
        <v>0</v>
      </c>
      <c r="G116" s="317">
        <f>COUNTIF(DATA9!$V$9:$V$58,$G$40)</f>
        <v>0</v>
      </c>
      <c r="H116" s="317">
        <f>COUNTIF(DATA9!$V$9:$V$58,$H$40)</f>
        <v>0</v>
      </c>
      <c r="I116" s="317">
        <f>COUNTIF(DATA9!$V$9:$V$58,$I$40)</f>
        <v>0</v>
      </c>
      <c r="J116" s="317">
        <f>COUNTIF(DATA9!$V$9:$V$58,$J$40)</f>
        <v>0</v>
      </c>
      <c r="K116" s="317">
        <f>COUNTIF(DATA9!$V$9:$V$58,$K$40)</f>
        <v>0</v>
      </c>
      <c r="L116" s="317">
        <f>COUNTIF(DATA9!$V$9:$V$58,$L$40)</f>
        <v>0</v>
      </c>
      <c r="M116" s="317">
        <f>COUNTIF(DATA9!$V$9:$V$58,$M$40)</f>
        <v>0</v>
      </c>
      <c r="N116" s="317">
        <f>COUNTIF(DATA9!$V$9:$V$58,$N$40)</f>
        <v>0</v>
      </c>
      <c r="O116" s="317">
        <f>COUNTIF(DATA9!$V$9:$V$58,$O$40)</f>
        <v>0</v>
      </c>
      <c r="P116" s="317">
        <f>COUNTIF(DATA9!$V$9:$V$58,$P$40)</f>
        <v>0</v>
      </c>
      <c r="Q116" s="317">
        <f>COUNTIF(DATA9!$V$9:$V$58,$Q$40)</f>
        <v>0</v>
      </c>
      <c r="R116" s="317">
        <f>COUNTIF(DATA9!$V$9:$V$58,$R$40)</f>
        <v>0</v>
      </c>
      <c r="S116" s="317">
        <f>COUNTIF(DATA9!$V$9:$V$58,$S$40)</f>
        <v>0</v>
      </c>
      <c r="T116" s="317">
        <f>COUNTIF(DATA9!$V$9:$V$58,$T$40)</f>
        <v>0</v>
      </c>
      <c r="U116" s="317">
        <f>COUNTIF(DATA9!$V$9:$V$58,$U$40)</f>
        <v>0</v>
      </c>
      <c r="V116" s="317">
        <f>COUNTIF(DATA9!$V$9:$V$58,$V$40)</f>
        <v>0</v>
      </c>
      <c r="W116" s="317">
        <f>COUNTIF(DATA9!$V$9:$V$58,$W$40)</f>
        <v>0</v>
      </c>
      <c r="X116" s="366">
        <f>COUNTIF(DATA9!$V$9:$V$58,$X$40)</f>
        <v>0</v>
      </c>
      <c r="AA116" s="296"/>
      <c r="AB116" s="558">
        <f>DV90</f>
        <v>0</v>
      </c>
      <c r="AC116" s="558"/>
      <c r="AD116" s="381" t="s">
        <v>123</v>
      </c>
      <c r="AE116" s="382"/>
      <c r="AF116" s="382"/>
      <c r="AG116" s="382"/>
      <c r="AH116" s="384"/>
      <c r="AI116" s="296"/>
      <c r="AJ116" s="296"/>
      <c r="AK116" s="372"/>
      <c r="AL116" s="319"/>
      <c r="AM116" s="296"/>
      <c r="AN116" s="296"/>
      <c r="AO116" s="296"/>
      <c r="AP116" s="296"/>
      <c r="AQ116" s="296"/>
      <c r="AT116" s="296"/>
      <c r="AU116" s="296"/>
      <c r="AV116" s="557" t="b">
        <v>0</v>
      </c>
      <c r="AW116" s="557"/>
      <c r="AX116" s="308" t="s">
        <v>124</v>
      </c>
      <c r="AY116" s="296"/>
      <c r="AZ116" s="296"/>
      <c r="BA116" s="372"/>
      <c r="BB116" s="385"/>
      <c r="BC116" s="386">
        <f>SUM(BC114:BC115)</f>
        <v>0</v>
      </c>
      <c r="BD116" s="373" t="s">
        <v>125</v>
      </c>
      <c r="BE116" s="380"/>
      <c r="BF116" s="380"/>
      <c r="BG116" s="380"/>
      <c r="BH116" s="380"/>
      <c r="BI116" s="380"/>
      <c r="BJ116" s="380"/>
      <c r="BK116" s="380"/>
      <c r="BL116" s="308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296"/>
      <c r="CA116" s="296"/>
      <c r="CB116" s="296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Y116" s="406" t="s">
        <v>156</v>
      </c>
    </row>
    <row r="117" spans="1:103" ht="15" customHeight="1" x14ac:dyDescent="0.25">
      <c r="C117" s="577"/>
      <c r="D117" s="388" t="s">
        <v>126</v>
      </c>
      <c r="E117" s="389">
        <f>COUNTIF(DATA9!$AA$9:$AA$58,$E$40)</f>
        <v>0</v>
      </c>
      <c r="F117" s="389">
        <f>COUNTIF(DATA9!$AA$9:$AA$58,$F$40)</f>
        <v>0</v>
      </c>
      <c r="G117" s="389">
        <f>COUNTIF(DATA9!$AA$9:$AA$58,$G$40)</f>
        <v>0</v>
      </c>
      <c r="H117" s="389">
        <f>COUNTIF(DATA9!$AA$9:$AA$58,$H$40)</f>
        <v>0</v>
      </c>
      <c r="I117" s="389">
        <f>COUNTIF(DATA9!$AA$9:$AA$58,$I$40)</f>
        <v>0</v>
      </c>
      <c r="J117" s="389">
        <f>COUNTIF(DATA9!$AA$9:$AA$58,$J$40)</f>
        <v>0</v>
      </c>
      <c r="K117" s="389">
        <f>COUNTIF(DATA9!$AA$9:$AA$58,$K$40)</f>
        <v>0</v>
      </c>
      <c r="L117" s="389">
        <f>COUNTIF(DATA9!$AA$9:$AA$58,$L$40)</f>
        <v>0</v>
      </c>
      <c r="M117" s="389">
        <f>COUNTIF(DATA9!$AA$9:$AA$58,$M$40)</f>
        <v>0</v>
      </c>
      <c r="N117" s="389">
        <f>COUNTIF(DATA9!$AA$9:$AA$58,$N$40)</f>
        <v>0</v>
      </c>
      <c r="O117" s="389">
        <f>COUNTIF(DATA9!$AA$9:$AA$58,$O$40)</f>
        <v>0</v>
      </c>
      <c r="P117" s="389">
        <f>COUNTIF(DATA9!$AA$9:$AA$58,$P$40)</f>
        <v>0</v>
      </c>
      <c r="Q117" s="389">
        <f>COUNTIF(DATA9!$AA$9:$AA$58,$Q$40)</f>
        <v>0</v>
      </c>
      <c r="R117" s="389">
        <f>COUNTIF(DATA9!$AA$9:$AA$58,$R$40)</f>
        <v>0</v>
      </c>
      <c r="S117" s="389">
        <f>COUNTIF(DATA9!$AA$9:$AA$58,$S$40)</f>
        <v>0</v>
      </c>
      <c r="T117" s="389">
        <f>COUNTIF(DATA9!$AA$9:$AA$58,$T$40)</f>
        <v>0</v>
      </c>
      <c r="U117" s="389">
        <f>COUNTIF(DATA9!$AA$9:$AA$58,$U$40)</f>
        <v>0</v>
      </c>
      <c r="V117" s="389">
        <f>COUNTIF(DATA9!$AA$9:$AA$58,$V$40)</f>
        <v>0</v>
      </c>
      <c r="W117" s="389">
        <f>COUNTIF(DATA9!$AA$9:$AA$58,$W$40)</f>
        <v>0</v>
      </c>
      <c r="X117" s="390">
        <f>COUNTIF(DATA9!$AA$9:$AA$58,$X$40)</f>
        <v>0</v>
      </c>
      <c r="AA117" s="296"/>
      <c r="AB117" s="558">
        <f>DW90</f>
        <v>0</v>
      </c>
      <c r="AC117" s="558"/>
      <c r="AD117" s="381" t="s">
        <v>127</v>
      </c>
      <c r="AE117" s="382"/>
      <c r="AF117" s="382"/>
      <c r="AG117" s="382"/>
      <c r="AH117" s="384"/>
      <c r="AI117" s="296"/>
      <c r="AJ117" s="296"/>
      <c r="AK117" s="372"/>
      <c r="AL117" s="572" t="s">
        <v>128</v>
      </c>
      <c r="AM117" s="572"/>
      <c r="AN117" s="572"/>
      <c r="AO117" s="572"/>
      <c r="AP117" s="572"/>
      <c r="AQ117" s="572"/>
      <c r="AR117" s="575">
        <f>IF((AM113+AM115=1),Y112-A112,0)</f>
        <v>0</v>
      </c>
      <c r="AS117" s="575"/>
      <c r="AT117" s="323"/>
      <c r="AU117" s="323"/>
      <c r="AV117" s="323">
        <f>IF(AV116=TRUE,1,0)</f>
        <v>0</v>
      </c>
      <c r="AW117" s="323"/>
      <c r="AX117" s="323"/>
      <c r="AY117" s="323"/>
      <c r="AZ117" s="323"/>
      <c r="BA117" s="391"/>
      <c r="BB117" s="296"/>
      <c r="BC117" s="296"/>
      <c r="BD117" s="296"/>
      <c r="BE117" s="392"/>
      <c r="BF117" s="393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>
        <f>HOUR(AR117)</f>
        <v>0</v>
      </c>
      <c r="BZ117" s="296">
        <f>MINUTE(AR117)</f>
        <v>0</v>
      </c>
      <c r="CA117" s="296"/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</row>
    <row r="118" spans="1:103" x14ac:dyDescent="0.2">
      <c r="B118" s="296"/>
      <c r="C118" s="297"/>
      <c r="D118" s="296"/>
      <c r="E118" s="296"/>
      <c r="F118" s="296"/>
      <c r="G118" s="296"/>
      <c r="H118" s="296"/>
      <c r="I118" s="296"/>
      <c r="J118" s="296"/>
      <c r="K118" s="296"/>
      <c r="L118" s="296"/>
      <c r="M118" s="296"/>
      <c r="N118" s="296"/>
      <c r="O118" s="296"/>
      <c r="P118" s="296"/>
      <c r="Q118" s="296"/>
      <c r="AA118" s="296"/>
      <c r="AB118" s="296"/>
      <c r="AC118" s="394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6"/>
      <c r="AS118" s="296"/>
      <c r="AT118" s="296"/>
      <c r="AU118" s="296"/>
      <c r="AV118" s="296"/>
      <c r="AW118" s="296"/>
      <c r="AX118" s="296"/>
      <c r="AY118" s="296"/>
      <c r="AZ118" s="296"/>
      <c r="BA118" s="296"/>
      <c r="BB118" s="296"/>
      <c r="BC118" s="296"/>
      <c r="BD118" s="296"/>
      <c r="BE118" s="395"/>
      <c r="BF118" s="396"/>
      <c r="BG118" s="551" t="b">
        <f>IF(SUM(E113:P117)&gt;0,TRUE,FALSE)</f>
        <v>0</v>
      </c>
      <c r="BH118" s="551"/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6"/>
      <c r="BU118" s="296"/>
      <c r="BV118" s="296"/>
      <c r="BW118" s="296"/>
      <c r="BX118" s="296"/>
      <c r="BY118" s="296"/>
      <c r="BZ118" s="296"/>
      <c r="CA118" s="296"/>
      <c r="CB118" s="296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</row>
    <row r="119" spans="1:103" ht="15" x14ac:dyDescent="0.25">
      <c r="AA119" s="397" t="str">
        <f>$AC$622</f>
        <v/>
      </c>
      <c r="AB119" s="397" t="str">
        <f>$AC$623</f>
        <v/>
      </c>
      <c r="AC119" s="397" t="str">
        <f>$AC$624</f>
        <v/>
      </c>
      <c r="AD119" s="397" t="str">
        <f>$AC$625</f>
        <v/>
      </c>
      <c r="AE119" s="397" t="str">
        <f>$AC$626</f>
        <v/>
      </c>
      <c r="AF119" s="397" t="str">
        <f>$AC$627</f>
        <v/>
      </c>
      <c r="AG119" s="397" t="str">
        <f>$AC$628</f>
        <v/>
      </c>
      <c r="AH119" s="397" t="str">
        <f>$AC$629</f>
        <v/>
      </c>
      <c r="AI119" s="397" t="str">
        <f>$AC$630</f>
        <v/>
      </c>
      <c r="AJ119" s="397" t="str">
        <f>$AC$631</f>
        <v/>
      </c>
      <c r="AK119" s="397" t="str">
        <f>$AC$632</f>
        <v/>
      </c>
      <c r="AL119" s="397" t="str">
        <f>$AC$633</f>
        <v/>
      </c>
      <c r="AM119" s="397" t="str">
        <f>$AC$634</f>
        <v/>
      </c>
      <c r="AN119" s="397" t="str">
        <f>$AC$635</f>
        <v/>
      </c>
      <c r="AO119" s="397" t="str">
        <f>$AC$636</f>
        <v/>
      </c>
      <c r="AP119" s="397" t="str">
        <f>$AC$637</f>
        <v/>
      </c>
      <c r="AQ119" s="397" t="str">
        <f>$AC$638</f>
        <v/>
      </c>
      <c r="AR119" s="397" t="str">
        <f>$AC$639</f>
        <v/>
      </c>
      <c r="AS119" s="397" t="str">
        <f>$AC$640</f>
        <v/>
      </c>
      <c r="AT119" s="397" t="str">
        <f>$AC$641</f>
        <v/>
      </c>
      <c r="AU119" s="397" t="str">
        <f>$AC$642</f>
        <v/>
      </c>
      <c r="AV119" s="397" t="str">
        <f>$AC$643</f>
        <v/>
      </c>
      <c r="AW119" s="397" t="str">
        <f>$AC$644</f>
        <v/>
      </c>
      <c r="AX119" s="397" t="str">
        <f>$AC$645</f>
        <v/>
      </c>
      <c r="AY119" s="397" t="str">
        <f>$AC$646</f>
        <v/>
      </c>
      <c r="AZ119" s="397" t="str">
        <f>$AC$647</f>
        <v/>
      </c>
      <c r="BA119" s="397" t="str">
        <f>$AC$648</f>
        <v/>
      </c>
      <c r="BB119" s="397" t="str">
        <f>$AC$649</f>
        <v/>
      </c>
      <c r="BC119" s="397" t="str">
        <f>$AC$650</f>
        <v/>
      </c>
      <c r="BD119" s="397" t="str">
        <f>$AC$651</f>
        <v/>
      </c>
      <c r="BE119" s="397" t="str">
        <f>$AC$652</f>
        <v/>
      </c>
      <c r="BF119" s="397" t="str">
        <f>$AC$653</f>
        <v/>
      </c>
      <c r="BG119" s="397" t="str">
        <f>$AC$654</f>
        <v/>
      </c>
      <c r="BH119" s="397" t="str">
        <f>$AC$655</f>
        <v/>
      </c>
      <c r="BI119" s="397" t="str">
        <f>$AC$656</f>
        <v/>
      </c>
      <c r="BJ119" s="397" t="str">
        <f>$AC$657</f>
        <v/>
      </c>
      <c r="BK119" s="397" t="str">
        <f>$AC$658</f>
        <v/>
      </c>
      <c r="BL119" s="397" t="str">
        <f>$AC$659</f>
        <v/>
      </c>
      <c r="BM119" s="397" t="str">
        <f>$AC$660</f>
        <v/>
      </c>
      <c r="BN119" s="397" t="str">
        <f>$AC$661</f>
        <v/>
      </c>
      <c r="BO119" s="397" t="str">
        <f>$AC$662</f>
        <v/>
      </c>
      <c r="BP119" s="397" t="str">
        <f>$AC$663</f>
        <v/>
      </c>
      <c r="BQ119" s="397" t="str">
        <f>$AC$664</f>
        <v/>
      </c>
      <c r="BR119" s="397" t="str">
        <f>$AC$665</f>
        <v/>
      </c>
      <c r="BS119" s="397" t="str">
        <f>$AC$666</f>
        <v/>
      </c>
      <c r="BT119" s="397" t="str">
        <f>$AC$667</f>
        <v/>
      </c>
      <c r="BU119" s="397" t="str">
        <f>$AC$668</f>
        <v/>
      </c>
      <c r="BV119" s="397" t="str">
        <f>$AC$669</f>
        <v/>
      </c>
      <c r="BW119" s="397" t="str">
        <f>$AC$670</f>
        <v/>
      </c>
      <c r="BX119" s="398" t="str">
        <f>$AC$671</f>
        <v/>
      </c>
      <c r="BY119" s="552">
        <f>SUM(AA119:BU119)</f>
        <v>0</v>
      </c>
      <c r="BZ119" s="552"/>
      <c r="CA119" s="552"/>
      <c r="CB119" s="282" t="s">
        <v>129</v>
      </c>
    </row>
    <row r="120" spans="1:103" x14ac:dyDescent="0.2">
      <c r="B120" s="331">
        <f>IF(A121=$A$37,1,2)</f>
        <v>2</v>
      </c>
      <c r="C120" s="332" t="s">
        <v>95</v>
      </c>
      <c r="E120" s="330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U120" s="333"/>
      <c r="V120" s="333"/>
      <c r="AA120" s="331">
        <f>IF($Y$37=Y121,1,2)</f>
        <v>1</v>
      </c>
      <c r="AB120" s="332" t="s">
        <v>95</v>
      </c>
      <c r="AC120" s="283"/>
      <c r="AD120" s="332"/>
    </row>
    <row r="121" spans="1:103" ht="16.5" customHeight="1" x14ac:dyDescent="0.25">
      <c r="A121" s="576">
        <f>IF(DATA10!$E$2="",DateTime!$R$12,(IF(HOUR(DATA10!$E$2)&lt;6,HOUR(DATA10!$E$2)+12&amp;":"&amp;MINUTE(DATA10!$E$2),DATA10!$E$2)))</f>
        <v>0</v>
      </c>
      <c r="B121" s="576"/>
      <c r="C121" s="577" t="s">
        <v>107</v>
      </c>
      <c r="D121" s="346">
        <f>DX38</f>
        <v>6</v>
      </c>
      <c r="E121" s="347" t="s">
        <v>28</v>
      </c>
      <c r="F121" s="348" t="s">
        <v>29</v>
      </c>
      <c r="G121" s="349" t="s">
        <v>30</v>
      </c>
      <c r="H121" s="349" t="s">
        <v>31</v>
      </c>
      <c r="I121" s="349" t="s">
        <v>32</v>
      </c>
      <c r="J121" s="349" t="s">
        <v>33</v>
      </c>
      <c r="K121" s="349" t="s">
        <v>34</v>
      </c>
      <c r="L121" s="349" t="s">
        <v>35</v>
      </c>
      <c r="M121" s="349" t="s">
        <v>36</v>
      </c>
      <c r="N121" s="349" t="s">
        <v>37</v>
      </c>
      <c r="O121" s="349" t="s">
        <v>38</v>
      </c>
      <c r="P121" s="349" t="s">
        <v>39</v>
      </c>
      <c r="Q121" s="350" t="s">
        <v>43</v>
      </c>
      <c r="R121" s="351" t="s">
        <v>58</v>
      </c>
      <c r="S121" s="351" t="s">
        <v>60</v>
      </c>
      <c r="T121" s="349" t="s">
        <v>63</v>
      </c>
      <c r="U121" s="351" t="s">
        <v>65</v>
      </c>
      <c r="V121" s="351" t="s">
        <v>71</v>
      </c>
      <c r="W121" s="351" t="s">
        <v>76</v>
      </c>
      <c r="X121" s="352" t="s">
        <v>69</v>
      </c>
      <c r="Y121" s="578" t="str">
        <f>IF(DATA10!$E$3="",(IF(HOUR(DateTime!$W$12)&lt;6,HOUR(DateTime!$W$12)+12&amp;":"&amp;MINUTE(DateTime!$W$12),DateTime!$W$12)),(IF(HOUR(DATA10!$E$3)&lt;6,HOUR(DATA10!$E$3)+12&amp;":"&amp;MINUTE(DATA10!$E$3),DATA10!$E$3)))</f>
        <v>12:0</v>
      </c>
      <c r="Z121" s="578"/>
      <c r="AA121" s="353"/>
      <c r="AB121" s="579" t="b">
        <f>FALSE</f>
        <v>0</v>
      </c>
      <c r="AC121" s="579"/>
      <c r="AD121" s="354" t="s">
        <v>108</v>
      </c>
      <c r="AE121" s="353"/>
      <c r="AF121" s="355"/>
      <c r="AG121" s="355"/>
      <c r="AH121" s="355"/>
      <c r="AI121" s="356"/>
      <c r="AJ121" s="355"/>
      <c r="AK121" s="357"/>
      <c r="AL121" s="358"/>
      <c r="AM121" s="580" t="b">
        <f>IF(BC123=1,FALSE,IF(AND(B120+AA120+AB122+BC124=3),TRUE,FALSE))</f>
        <v>1</v>
      </c>
      <c r="AN121" s="580"/>
      <c r="AO121" s="559" t="s">
        <v>109</v>
      </c>
      <c r="AP121" s="559"/>
      <c r="AQ121" s="355"/>
      <c r="AR121" s="359">
        <f>BC124</f>
        <v>0</v>
      </c>
      <c r="AS121" s="360" t="s">
        <v>121</v>
      </c>
      <c r="AT121" s="355"/>
      <c r="AU121" s="355"/>
      <c r="AV121" s="560" t="b">
        <f>FALSE</f>
        <v>0</v>
      </c>
      <c r="AW121" s="560"/>
      <c r="AX121" s="359" t="s">
        <v>110</v>
      </c>
      <c r="AY121" s="355"/>
      <c r="AZ121" s="355"/>
      <c r="BA121" s="357"/>
      <c r="BB121" s="561" t="s">
        <v>157</v>
      </c>
      <c r="BC121" s="561"/>
      <c r="BD121" s="355"/>
      <c r="BE121" s="361"/>
      <c r="BF121" s="361"/>
      <c r="BG121" s="361"/>
      <c r="BH121" s="361"/>
      <c r="BI121" s="361"/>
      <c r="BJ121" s="361"/>
      <c r="BK121" s="361"/>
      <c r="BL121" s="355"/>
      <c r="BM121" s="355"/>
      <c r="BN121" s="355"/>
      <c r="BO121" s="355"/>
      <c r="BP121" s="355"/>
      <c r="BQ121" s="355"/>
      <c r="BR121" s="355"/>
      <c r="BS121" s="355"/>
      <c r="BT121" s="355"/>
      <c r="BU121" s="355"/>
      <c r="BV121" s="355"/>
      <c r="BW121" s="355"/>
      <c r="BX121" s="355"/>
      <c r="BY121" s="355"/>
      <c r="BZ121" s="355"/>
      <c r="CA121" s="355"/>
      <c r="CB121" s="355"/>
      <c r="CC121" s="355"/>
      <c r="CD121" s="355"/>
      <c r="CE121" s="355"/>
      <c r="CF121" s="355"/>
      <c r="CG121" s="355"/>
      <c r="CH121" s="355"/>
      <c r="CI121" s="355"/>
      <c r="CJ121" s="355"/>
      <c r="CK121" s="355"/>
      <c r="CL121" s="355"/>
      <c r="CM121" s="355"/>
      <c r="CN121" s="355"/>
      <c r="CO121" s="355"/>
      <c r="CP121" s="355"/>
      <c r="CQ121" s="562">
        <f>SUM(E124:X124)</f>
        <v>0</v>
      </c>
      <c r="CR121" s="562"/>
      <c r="CS121" s="355">
        <f>WEEKDAY(D121)</f>
        <v>6</v>
      </c>
      <c r="CT121" s="355">
        <f>IF(OR(AM122=1,AB122=1,AM124=1),CS121,"")</f>
        <v>6</v>
      </c>
      <c r="CU121" s="355" t="e">
        <f>IF(CT121=CS121,MAX($CU$40:CU120)+1,0)</f>
        <v>#NUM!</v>
      </c>
    </row>
    <row r="122" spans="1:103" ht="15.75" customHeight="1" x14ac:dyDescent="0.25">
      <c r="A122" s="563">
        <f>IF(DATA10!$E$2="",'9'!$A$38,DATA10!$E$2)</f>
        <v>0</v>
      </c>
      <c r="B122" s="563"/>
      <c r="C122" s="577"/>
      <c r="D122" s="365" t="s">
        <v>112</v>
      </c>
      <c r="E122" s="317">
        <f>COUNTIF(DATA10!$G$9:$G$58,$E$40)</f>
        <v>0</v>
      </c>
      <c r="F122" s="317">
        <f>COUNTIF(DATA10!$G$9:$G$58,$F$40)</f>
        <v>0</v>
      </c>
      <c r="G122" s="317">
        <f>COUNTIF(DATA10!$G$9:$G$58,$G$40)</f>
        <v>0</v>
      </c>
      <c r="H122" s="317">
        <f>COUNTIF(DATA10!$G$9:$G$58,$H$40)</f>
        <v>0</v>
      </c>
      <c r="I122" s="317">
        <f>COUNTIF(DATA10!$G$9:$G$58,$I$40)</f>
        <v>0</v>
      </c>
      <c r="J122" s="317">
        <f>COUNTIF(DATA10!$G$9:$G$58,$J$40)</f>
        <v>0</v>
      </c>
      <c r="K122" s="317">
        <f>COUNTIF(DATA10!$G$9:$G$58,$K$40)</f>
        <v>0</v>
      </c>
      <c r="L122" s="317">
        <f>COUNTIF(DATA10!$G$9:$G$58,$L$40)</f>
        <v>0</v>
      </c>
      <c r="M122" s="317">
        <f>COUNTIF(DATA10!$G$9:$G$58,$M$40)</f>
        <v>0</v>
      </c>
      <c r="N122" s="317">
        <f>COUNTIF(DATA10!$G$9:$G$58,$N$40)</f>
        <v>0</v>
      </c>
      <c r="O122" s="317">
        <f>COUNTIF(DATA10!$G$9:$G$58,$O$40)</f>
        <v>0</v>
      </c>
      <c r="P122" s="317">
        <f>COUNTIF(DATA10!$G$9:$G$58,$P$40)</f>
        <v>0</v>
      </c>
      <c r="Q122" s="317">
        <f>COUNTIF(DATA10!$G$9:$G$58,$Q$40)</f>
        <v>0</v>
      </c>
      <c r="R122" s="317">
        <f>COUNTIF(DATA10!$G$9:$G$58,$R$40)</f>
        <v>0</v>
      </c>
      <c r="S122" s="317">
        <f>COUNTIF(DATA10!$G$9:$G$58,$S$40)</f>
        <v>0</v>
      </c>
      <c r="T122" s="317">
        <f>COUNTIF(DATA10!$G$9:$G$58,$T$40)</f>
        <v>0</v>
      </c>
      <c r="U122" s="317">
        <f>COUNTIF(DATA10!$G$9:$G$58,$U$40)</f>
        <v>0</v>
      </c>
      <c r="V122" s="317">
        <f>COUNTIF(DATA10!$G$9:$G$58,$V$40)</f>
        <v>0</v>
      </c>
      <c r="W122" s="317">
        <f>COUNTIF(DATA10!$G$9:$G$58,$W$40)</f>
        <v>0</v>
      </c>
      <c r="X122" s="366">
        <f>COUNTIF(DATA10!$G$9:$G$58,$X$40)</f>
        <v>0</v>
      </c>
      <c r="Y122" s="563">
        <f>IF(DATA10!$E$3="",'9'!Y119,DATA10!$E$3)</f>
        <v>0</v>
      </c>
      <c r="Z122" s="563"/>
      <c r="AA122" s="296"/>
      <c r="AB122" s="367">
        <f>IF(AB121=TRUE,1,0)</f>
        <v>0</v>
      </c>
      <c r="AC122" s="368"/>
      <c r="AD122" s="369" t="s">
        <v>113</v>
      </c>
      <c r="AE122" s="370"/>
      <c r="AF122" s="370"/>
      <c r="AG122" s="370"/>
      <c r="AH122" s="370"/>
      <c r="AI122" s="371"/>
      <c r="AJ122" s="296"/>
      <c r="AK122" s="372"/>
      <c r="AL122" s="319"/>
      <c r="AM122" s="296">
        <f>IF(AM121=TRUE,1,0)</f>
        <v>1</v>
      </c>
      <c r="AN122" s="296"/>
      <c r="AO122" s="559"/>
      <c r="AP122" s="559"/>
      <c r="AQ122" s="296"/>
      <c r="AS122" s="373" t="s">
        <v>131</v>
      </c>
      <c r="AT122" s="296"/>
      <c r="AU122" s="296"/>
      <c r="AV122" s="296">
        <f>IF(AV121=TRUE,1,0)</f>
        <v>0</v>
      </c>
      <c r="AW122" s="296"/>
      <c r="AX122" s="308"/>
      <c r="AY122" s="296"/>
      <c r="AZ122" s="296"/>
      <c r="BA122" s="372"/>
      <c r="BB122" s="564" t="s">
        <v>114</v>
      </c>
      <c r="BC122" s="564"/>
      <c r="BD122" s="296"/>
      <c r="BE122" s="374"/>
      <c r="BF122" s="374"/>
      <c r="BG122" s="374"/>
      <c r="BH122" s="374"/>
      <c r="BI122" s="374"/>
      <c r="BJ122" s="374"/>
      <c r="BK122" s="374"/>
      <c r="BL122" s="308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</row>
    <row r="123" spans="1:103" ht="15.75" customHeight="1" x14ac:dyDescent="0.25">
      <c r="B123" s="296"/>
      <c r="C123" s="577"/>
      <c r="D123" s="365" t="s">
        <v>115</v>
      </c>
      <c r="E123" s="317">
        <f>COUNTIF(DATA10!$L$9:$L$58,$E$40)</f>
        <v>0</v>
      </c>
      <c r="F123" s="317">
        <f>COUNTIF(DATA10!$L$9:$L$58,$F$40)</f>
        <v>0</v>
      </c>
      <c r="G123" s="317">
        <f>COUNTIF(DATA10!$L$9:$L$58,$G$40)</f>
        <v>0</v>
      </c>
      <c r="H123" s="317">
        <f>COUNTIF(DATA10!$L$9:$L$58,$H$40)</f>
        <v>0</v>
      </c>
      <c r="I123" s="317">
        <f>COUNTIF(DATA10!$L$9:$L$58,$I$40)</f>
        <v>0</v>
      </c>
      <c r="J123" s="317">
        <f>COUNTIF(DATA10!$L$9:$L$58,$J$40)</f>
        <v>0</v>
      </c>
      <c r="K123" s="317">
        <f>COUNTIF(DATA10!$L$9:$L$58,$K$40)</f>
        <v>0</v>
      </c>
      <c r="L123" s="317">
        <f>COUNTIF(DATA10!$L$9:$L$58,$L$40)</f>
        <v>0</v>
      </c>
      <c r="M123" s="317">
        <f>COUNTIF(DATA10!$L$9:$L$58,$M$40)</f>
        <v>0</v>
      </c>
      <c r="N123" s="317">
        <f>COUNTIF(DATA10!$L$9:$L$58,$N$40)</f>
        <v>0</v>
      </c>
      <c r="O123" s="317">
        <f>COUNTIF(DATA10!$L$9:$L$58,$O$40)</f>
        <v>0</v>
      </c>
      <c r="P123" s="317">
        <f>COUNTIF(DATA10!$L$9:$L$58,$P$40)</f>
        <v>0</v>
      </c>
      <c r="Q123" s="317">
        <f>COUNTIF(DATA10!$L$9:$L$58,$Q$40)</f>
        <v>0</v>
      </c>
      <c r="R123" s="317">
        <f>COUNTIF(DATA10!$L$9:$L$58,$R$40)</f>
        <v>0</v>
      </c>
      <c r="S123" s="317">
        <f>COUNTIF(DATA10!$L$9:$L$58,$S$40)</f>
        <v>0</v>
      </c>
      <c r="T123" s="317">
        <f>COUNTIF(DATA10!$L$9:$L$58,$T$40)</f>
        <v>0</v>
      </c>
      <c r="U123" s="317">
        <f>COUNTIF(DATA10!$L$9:$L$58,$U$40)</f>
        <v>0</v>
      </c>
      <c r="V123" s="317">
        <f>COUNTIF(DATA10!$L$9:$L$58,$V$40)</f>
        <v>0</v>
      </c>
      <c r="W123" s="317">
        <f>COUNTIF(DATA10!$L$9:$L$58,$W$40)</f>
        <v>0</v>
      </c>
      <c r="X123" s="366">
        <f>COUNTIF(DATA10!$L$9:$L$58,$X$40)</f>
        <v>0</v>
      </c>
      <c r="AA123" s="296"/>
      <c r="AB123" s="378"/>
      <c r="AC123" s="379"/>
      <c r="AD123" s="308"/>
      <c r="AE123" s="296"/>
      <c r="AF123" s="296"/>
      <c r="AG123" s="296"/>
      <c r="AH123" s="296"/>
      <c r="AI123" s="296"/>
      <c r="AJ123" s="296"/>
      <c r="AK123" s="372"/>
      <c r="AL123" s="319"/>
      <c r="AM123" s="555" t="b">
        <f>IF(B120+AA120=2,FALSE,TRUE)</f>
        <v>1</v>
      </c>
      <c r="AN123" s="555"/>
      <c r="AO123" s="556" t="s">
        <v>116</v>
      </c>
      <c r="AP123" s="556"/>
      <c r="AQ123" s="296"/>
      <c r="AR123" s="296">
        <f>BB123</f>
        <v>0</v>
      </c>
      <c r="AS123" s="373" t="s">
        <v>132</v>
      </c>
      <c r="AT123" s="296"/>
      <c r="AU123" s="296"/>
      <c r="AV123" s="557" t="b">
        <f>FALSE</f>
        <v>0</v>
      </c>
      <c r="AW123" s="557"/>
      <c r="AX123" s="308" t="s">
        <v>117</v>
      </c>
      <c r="AY123" s="296"/>
      <c r="AZ123" s="296"/>
      <c r="BA123" s="372"/>
      <c r="BB123" s="319">
        <f>AV122+AV124+AV126</f>
        <v>0</v>
      </c>
      <c r="BC123" s="372">
        <f>IF(BB123=0,0,BB123)</f>
        <v>0</v>
      </c>
      <c r="BD123" s="373" t="s">
        <v>118</v>
      </c>
      <c r="BE123" s="380"/>
      <c r="BF123" s="380"/>
      <c r="BG123" s="380"/>
      <c r="BH123" s="380"/>
      <c r="BI123" s="380"/>
      <c r="BJ123" s="380"/>
      <c r="BK123" s="380"/>
      <c r="BL123" s="308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296"/>
      <c r="CA123" s="296"/>
      <c r="CB123" s="296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</row>
    <row r="124" spans="1:103" ht="15" x14ac:dyDescent="0.25">
      <c r="B124" s="296"/>
      <c r="C124" s="577"/>
      <c r="D124" s="365" t="s">
        <v>119</v>
      </c>
      <c r="E124" s="317">
        <f>COUNTIF(DATA10!$Q$9:$Q$58,$E$40)</f>
        <v>0</v>
      </c>
      <c r="F124" s="317">
        <f>COUNTIF(DATA10!$Q$9:$Q$58,$F$40)</f>
        <v>0</v>
      </c>
      <c r="G124" s="317">
        <f>COUNTIF(DATA10!$Q$9:$Q$58,$G$40)</f>
        <v>0</v>
      </c>
      <c r="H124" s="317">
        <f>COUNTIF(DATA10!$Q$9:$Q$58,$H$40)</f>
        <v>0</v>
      </c>
      <c r="I124" s="317">
        <f>COUNTIF(DATA10!$Q$9:$Q$58,$I$40)</f>
        <v>0</v>
      </c>
      <c r="J124" s="317">
        <f>COUNTIF(DATA10!$Q$9:$Q$58,$J$40)</f>
        <v>0</v>
      </c>
      <c r="K124" s="317">
        <f>COUNTIF(DATA10!$Q$9:$Q$58,$K$40)</f>
        <v>0</v>
      </c>
      <c r="L124" s="317">
        <f>COUNTIF(DATA10!$Q$9:$Q$58,$L$40)</f>
        <v>0</v>
      </c>
      <c r="M124" s="317">
        <f>COUNTIF(DATA10!$Q$9:$Q$58,$M$40)</f>
        <v>0</v>
      </c>
      <c r="N124" s="317">
        <f>COUNTIF(DATA10!$Q$9:$Q$58,$N$40)</f>
        <v>0</v>
      </c>
      <c r="O124" s="317">
        <f>COUNTIF(DATA10!$Q$9:$Q$58,$O$40)</f>
        <v>0</v>
      </c>
      <c r="P124" s="317">
        <f>COUNTIF(DATA10!$Q$9:$Q$58,$P$40)</f>
        <v>0</v>
      </c>
      <c r="Q124" s="317">
        <f>COUNTIF(DATA10!$Q$9:$Q$58,$Q$40)</f>
        <v>0</v>
      </c>
      <c r="R124" s="317">
        <f>COUNTIF(DATA10!$Q$9:$Q$58,$R$40)</f>
        <v>0</v>
      </c>
      <c r="S124" s="317">
        <f>COUNTIF(DATA10!$Q$9:$Q$58,$S$40)</f>
        <v>0</v>
      </c>
      <c r="T124" s="317">
        <f>COUNTIF(DATA10!$Q$9:$Q$58,$T$40)</f>
        <v>0</v>
      </c>
      <c r="U124" s="317">
        <f>COUNTIF(DATA10!$Q$9:$Q$58,$U$40)</f>
        <v>0</v>
      </c>
      <c r="V124" s="317">
        <f>COUNTIF(DATA10!$Q$9:$Q$58,$V$40)</f>
        <v>0</v>
      </c>
      <c r="W124" s="317">
        <f>COUNTIF(DATA10!$Q$9:$Q$58,$W$40)</f>
        <v>0</v>
      </c>
      <c r="X124" s="366">
        <f>COUNTIF(DATA10!$Q$9:$Q$58,$X$40)</f>
        <v>0</v>
      </c>
      <c r="AA124" s="296"/>
      <c r="AB124" s="558">
        <f>DX90</f>
        <v>0</v>
      </c>
      <c r="AC124" s="558"/>
      <c r="AD124" s="381" t="s">
        <v>120</v>
      </c>
      <c r="AE124" s="382"/>
      <c r="AF124" s="382"/>
      <c r="AG124" s="382"/>
      <c r="AH124" s="383"/>
      <c r="AI124" s="296"/>
      <c r="AJ124" s="296"/>
      <c r="AK124" s="372"/>
      <c r="AL124" s="319"/>
      <c r="AM124" s="296">
        <f>IF(AM123=TRUE,1,0)</f>
        <v>1</v>
      </c>
      <c r="AN124" s="296"/>
      <c r="AO124" s="556"/>
      <c r="AP124" s="556"/>
      <c r="AQ124" s="296"/>
      <c r="AR124" s="308">
        <f>AR121+AR122</f>
        <v>0</v>
      </c>
      <c r="AS124" s="373"/>
      <c r="AT124" s="296"/>
      <c r="AU124" s="296"/>
      <c r="AV124" s="296">
        <f>IF(AV123=TRUE,1,0)</f>
        <v>0</v>
      </c>
      <c r="AW124" s="296"/>
      <c r="AX124" s="308"/>
      <c r="AY124" s="296"/>
      <c r="AZ124" s="296"/>
      <c r="BA124" s="372"/>
      <c r="BB124" s="319">
        <f>SUM(E122:X126)</f>
        <v>0</v>
      </c>
      <c r="BC124" s="372">
        <f>IF(BB124=0,0,1)</f>
        <v>0</v>
      </c>
      <c r="BD124" s="373" t="s">
        <v>121</v>
      </c>
      <c r="BE124" s="380"/>
      <c r="BF124" s="380"/>
      <c r="BG124" s="380"/>
      <c r="BH124" s="380"/>
      <c r="BI124" s="380"/>
      <c r="BJ124" s="380"/>
      <c r="BK124" s="380"/>
      <c r="BL124" s="308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296"/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</row>
    <row r="125" spans="1:103" ht="15" x14ac:dyDescent="0.25">
      <c r="B125" s="296"/>
      <c r="C125" s="577"/>
      <c r="D125" s="365" t="s">
        <v>122</v>
      </c>
      <c r="E125" s="317">
        <f>COUNTIF(DATA10!$V$9:$V$58,$E$40)</f>
        <v>0</v>
      </c>
      <c r="F125" s="317">
        <f>COUNTIF(DATA10!$V$9:$V$58,$F$40)</f>
        <v>0</v>
      </c>
      <c r="G125" s="317">
        <f>COUNTIF(DATA10!$V$9:$V$58,$G$40)</f>
        <v>0</v>
      </c>
      <c r="H125" s="317">
        <f>COUNTIF(DATA10!$V$9:$V$58,$H$40)</f>
        <v>0</v>
      </c>
      <c r="I125" s="317">
        <f>COUNTIF(DATA10!$V$9:$V$58,$I$40)</f>
        <v>0</v>
      </c>
      <c r="J125" s="317">
        <f>COUNTIF(DATA10!$V$9:$V$58,$J$40)</f>
        <v>0</v>
      </c>
      <c r="K125" s="317">
        <f>COUNTIF(DATA10!$V$9:$V$58,$K$40)</f>
        <v>0</v>
      </c>
      <c r="L125" s="317">
        <f>COUNTIF(DATA10!$V$9:$V$58,$L$40)</f>
        <v>0</v>
      </c>
      <c r="M125" s="317">
        <f>COUNTIF(DATA10!$V$9:$V$58,$M$40)</f>
        <v>0</v>
      </c>
      <c r="N125" s="317">
        <f>COUNTIF(DATA10!$V$9:$V$58,$N$40)</f>
        <v>0</v>
      </c>
      <c r="O125" s="317">
        <f>COUNTIF(DATA10!$V$9:$V$58,$O$40)</f>
        <v>0</v>
      </c>
      <c r="P125" s="317">
        <f>COUNTIF(DATA10!$V$9:$V$58,$P$40)</f>
        <v>0</v>
      </c>
      <c r="Q125" s="317">
        <f>COUNTIF(DATA10!$V$9:$V$58,$Q$40)</f>
        <v>0</v>
      </c>
      <c r="R125" s="317">
        <f>COUNTIF(DATA10!$V$9:$V$58,$R$40)</f>
        <v>0</v>
      </c>
      <c r="S125" s="317">
        <f>COUNTIF(DATA10!$V$9:$V$58,$S$40)</f>
        <v>0</v>
      </c>
      <c r="T125" s="317">
        <f>COUNTIF(DATA10!$V$9:$V$58,$T$40)</f>
        <v>0</v>
      </c>
      <c r="U125" s="317">
        <f>COUNTIF(DATA10!$V$9:$V$58,$U$40)</f>
        <v>0</v>
      </c>
      <c r="V125" s="317">
        <f>COUNTIF(DATA10!$V$9:$V$58,$V$40)</f>
        <v>0</v>
      </c>
      <c r="W125" s="317">
        <f>COUNTIF(DATA10!$V$9:$V$58,$W$40)</f>
        <v>0</v>
      </c>
      <c r="X125" s="366">
        <f>COUNTIF(DATA10!$V$9:$V$58,$X$40)</f>
        <v>0</v>
      </c>
      <c r="AA125" s="296"/>
      <c r="AB125" s="558">
        <f>DY90</f>
        <v>0</v>
      </c>
      <c r="AC125" s="558"/>
      <c r="AD125" s="381" t="s">
        <v>123</v>
      </c>
      <c r="AE125" s="382"/>
      <c r="AF125" s="382"/>
      <c r="AG125" s="382"/>
      <c r="AH125" s="384"/>
      <c r="AI125" s="296"/>
      <c r="AJ125" s="296"/>
      <c r="AK125" s="372"/>
      <c r="AL125" s="319"/>
      <c r="AM125" s="296"/>
      <c r="AN125" s="296"/>
      <c r="AO125" s="296"/>
      <c r="AP125" s="296"/>
      <c r="AQ125" s="296"/>
      <c r="AT125" s="296"/>
      <c r="AU125" s="296"/>
      <c r="AV125" s="557" t="b">
        <v>0</v>
      </c>
      <c r="AW125" s="557"/>
      <c r="AX125" s="308" t="s">
        <v>124</v>
      </c>
      <c r="AY125" s="296"/>
      <c r="AZ125" s="296"/>
      <c r="BA125" s="372"/>
      <c r="BB125" s="385"/>
      <c r="BC125" s="386">
        <f>SUM(BC123:BC124)</f>
        <v>0</v>
      </c>
      <c r="BD125" s="373" t="s">
        <v>125</v>
      </c>
      <c r="BE125" s="380"/>
      <c r="BF125" s="380"/>
      <c r="BG125" s="380"/>
      <c r="BH125" s="380"/>
      <c r="BI125" s="380"/>
      <c r="BJ125" s="380"/>
      <c r="BK125" s="380"/>
      <c r="BL125" s="308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296"/>
      <c r="CA125" s="296"/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296"/>
      <c r="CM125" s="296"/>
      <c r="CN125" s="296"/>
      <c r="CO125" s="296"/>
      <c r="CP125" s="296"/>
      <c r="CQ125" s="296"/>
      <c r="CR125" s="296"/>
      <c r="CS125" s="296"/>
      <c r="CT125" s="296"/>
    </row>
    <row r="126" spans="1:103" ht="15" customHeight="1" x14ac:dyDescent="0.25">
      <c r="C126" s="577"/>
      <c r="D126" s="388" t="s">
        <v>126</v>
      </c>
      <c r="E126" s="389">
        <f>COUNTIF(DATA10!$AA$9:$AA$58,$E$40)</f>
        <v>0</v>
      </c>
      <c r="F126" s="389">
        <f>COUNTIF(DATA10!$AA$9:$AA$58,$F$40)</f>
        <v>0</v>
      </c>
      <c r="G126" s="389">
        <f>COUNTIF(DATA10!$AA$9:$AA$58,$G$40)</f>
        <v>0</v>
      </c>
      <c r="H126" s="389">
        <f>COUNTIF(DATA10!$AA$9:$AA$58,$H$40)</f>
        <v>0</v>
      </c>
      <c r="I126" s="389">
        <f>COUNTIF(DATA10!$AA$9:$AA$58,$I$40)</f>
        <v>0</v>
      </c>
      <c r="J126" s="389">
        <f>COUNTIF(DATA10!$AA$9:$AA$58,$J$40)</f>
        <v>0</v>
      </c>
      <c r="K126" s="389">
        <f>COUNTIF(DATA10!$AA$9:$AA$58,$K$40)</f>
        <v>0</v>
      </c>
      <c r="L126" s="389">
        <f>COUNTIF(DATA10!$AA$9:$AA$58,$L$40)</f>
        <v>0</v>
      </c>
      <c r="M126" s="389">
        <f>COUNTIF(DATA10!$AA$9:$AA$58,$M$40)</f>
        <v>0</v>
      </c>
      <c r="N126" s="389">
        <f>COUNTIF(DATA10!$AA$9:$AA$58,$N$40)</f>
        <v>0</v>
      </c>
      <c r="O126" s="389">
        <f>COUNTIF(DATA10!$AA$9:$AA$58,$O$40)</f>
        <v>0</v>
      </c>
      <c r="P126" s="389">
        <f>COUNTIF(DATA10!$AA$9:$AA$58,$P$40)</f>
        <v>0</v>
      </c>
      <c r="Q126" s="389">
        <f>COUNTIF(DATA10!$AA$9:$AA$58,$Q$40)</f>
        <v>0</v>
      </c>
      <c r="R126" s="389">
        <f>COUNTIF(DATA10!$AA$9:$AA$58,$R$40)</f>
        <v>0</v>
      </c>
      <c r="S126" s="389">
        <f>COUNTIF(DATA10!$AA$9:$AA$58,$S$40)</f>
        <v>0</v>
      </c>
      <c r="T126" s="389">
        <f>COUNTIF(DATA10!$AA$9:$AA$58,$T$40)</f>
        <v>0</v>
      </c>
      <c r="U126" s="389">
        <f>COUNTIF(DATA10!$AA$9:$AA$58,$U$40)</f>
        <v>0</v>
      </c>
      <c r="V126" s="389">
        <f>COUNTIF(DATA10!$AA$9:$AA$58,$V$40)</f>
        <v>0</v>
      </c>
      <c r="W126" s="389">
        <f>COUNTIF(DATA10!$AA$9:$AA$58,$W$40)</f>
        <v>0</v>
      </c>
      <c r="X126" s="390">
        <f>COUNTIF(DATA10!$AA$9:$AA$58,$X$40)</f>
        <v>0</v>
      </c>
      <c r="AA126" s="296"/>
      <c r="AB126" s="558">
        <f>DZ90</f>
        <v>0</v>
      </c>
      <c r="AC126" s="558"/>
      <c r="AD126" s="381" t="s">
        <v>127</v>
      </c>
      <c r="AE126" s="382"/>
      <c r="AF126" s="382"/>
      <c r="AG126" s="382"/>
      <c r="AH126" s="384"/>
      <c r="AI126" s="296"/>
      <c r="AJ126" s="296"/>
      <c r="AK126" s="372"/>
      <c r="AL126" s="572" t="s">
        <v>128</v>
      </c>
      <c r="AM126" s="572"/>
      <c r="AN126" s="572"/>
      <c r="AO126" s="572"/>
      <c r="AP126" s="572"/>
      <c r="AQ126" s="572"/>
      <c r="AR126" s="575">
        <f>IF((AM122+AM124=1),Y121-A121,0)</f>
        <v>0</v>
      </c>
      <c r="AS126" s="575"/>
      <c r="AT126" s="323"/>
      <c r="AU126" s="323"/>
      <c r="AV126" s="323">
        <f>IF(AV125=TRUE,1,0)</f>
        <v>0</v>
      </c>
      <c r="AW126" s="323"/>
      <c r="AX126" s="323"/>
      <c r="AY126" s="323"/>
      <c r="AZ126" s="323"/>
      <c r="BA126" s="391"/>
      <c r="BB126" s="296"/>
      <c r="BC126" s="296"/>
      <c r="BD126" s="296"/>
      <c r="BE126" s="392"/>
      <c r="BF126" s="393"/>
      <c r="BG126" s="296"/>
      <c r="BH126" s="296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>
        <f>HOUR(AR126)</f>
        <v>0</v>
      </c>
      <c r="BZ126" s="296">
        <f>MINUTE(AR126)</f>
        <v>0</v>
      </c>
      <c r="CA126" s="296"/>
      <c r="CB126" s="296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</row>
    <row r="127" spans="1:103" x14ac:dyDescent="0.2">
      <c r="B127" s="296"/>
      <c r="C127" s="297"/>
      <c r="D127" s="296"/>
      <c r="E127" s="296"/>
      <c r="F127" s="296"/>
      <c r="G127" s="296"/>
      <c r="H127" s="296"/>
      <c r="I127" s="296"/>
      <c r="J127" s="296"/>
      <c r="K127" s="296"/>
      <c r="L127" s="296"/>
      <c r="M127" s="296"/>
      <c r="N127" s="296"/>
      <c r="O127" s="296"/>
      <c r="P127" s="296"/>
      <c r="Q127" s="296"/>
      <c r="AA127" s="296"/>
      <c r="AB127" s="296"/>
      <c r="AC127" s="394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395"/>
      <c r="BF127" s="396"/>
      <c r="BG127" s="551" t="b">
        <f>IF(SUM(E122:P126)&gt;0,TRUE,FALSE)</f>
        <v>0</v>
      </c>
      <c r="BH127" s="551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</row>
    <row r="128" spans="1:103" ht="15" x14ac:dyDescent="0.25">
      <c r="AA128" s="397" t="str">
        <f>$AC$672</f>
        <v/>
      </c>
      <c r="AB128" s="397" t="str">
        <f>$AC$673</f>
        <v/>
      </c>
      <c r="AC128" s="397" t="str">
        <f>$AC$674</f>
        <v/>
      </c>
      <c r="AD128" s="397" t="str">
        <f>$AC$675</f>
        <v/>
      </c>
      <c r="AE128" s="397" t="str">
        <f>$AC$676</f>
        <v/>
      </c>
      <c r="AF128" s="397" t="str">
        <f>$AC$677</f>
        <v/>
      </c>
      <c r="AG128" s="397" t="str">
        <f>$AC$678</f>
        <v/>
      </c>
      <c r="AH128" s="397" t="str">
        <f>$AC$679</f>
        <v/>
      </c>
      <c r="AI128" s="397" t="str">
        <f>$AC$680</f>
        <v/>
      </c>
      <c r="AJ128" s="397" t="str">
        <f>$AC$681</f>
        <v/>
      </c>
      <c r="AK128" s="397" t="str">
        <f>$AC$682</f>
        <v/>
      </c>
      <c r="AL128" s="397" t="str">
        <f>$AC$683</f>
        <v/>
      </c>
      <c r="AM128" s="397" t="str">
        <f>$AC$684</f>
        <v/>
      </c>
      <c r="AN128" s="397" t="str">
        <f>$AC$685</f>
        <v/>
      </c>
      <c r="AO128" s="397" t="str">
        <f>$AC$686</f>
        <v/>
      </c>
      <c r="AP128" s="397" t="str">
        <f>$AC$687</f>
        <v/>
      </c>
      <c r="AQ128" s="397" t="str">
        <f>$AC$688</f>
        <v/>
      </c>
      <c r="AR128" s="397" t="str">
        <f>$AC$689</f>
        <v/>
      </c>
      <c r="AS128" s="397" t="str">
        <f>$AC$690</f>
        <v/>
      </c>
      <c r="AT128" s="397" t="str">
        <f>$AC$691</f>
        <v/>
      </c>
      <c r="AU128" s="397" t="str">
        <f>$AC$692</f>
        <v/>
      </c>
      <c r="AV128" s="397" t="str">
        <f>$AC$693</f>
        <v/>
      </c>
      <c r="AW128" s="397" t="str">
        <f>$AC$694</f>
        <v/>
      </c>
      <c r="AX128" s="397" t="str">
        <f>$AC$695</f>
        <v/>
      </c>
      <c r="AY128" s="397" t="str">
        <f>$AC$696</f>
        <v/>
      </c>
      <c r="AZ128" s="397" t="str">
        <f>$AC$697</f>
        <v/>
      </c>
      <c r="BA128" s="397" t="str">
        <f>$AC$698</f>
        <v/>
      </c>
      <c r="BB128" s="397" t="str">
        <f>$AC$699</f>
        <v/>
      </c>
      <c r="BC128" s="397" t="str">
        <f>$AC$700</f>
        <v/>
      </c>
      <c r="BD128" s="397" t="str">
        <f>$AC$701</f>
        <v/>
      </c>
      <c r="BE128" s="397" t="str">
        <f>$AC$702</f>
        <v/>
      </c>
      <c r="BF128" s="397" t="str">
        <f>$AC$703</f>
        <v/>
      </c>
      <c r="BG128" s="397" t="str">
        <f>$AC$704</f>
        <v/>
      </c>
      <c r="BH128" s="397" t="str">
        <f>$AC$705</f>
        <v/>
      </c>
      <c r="BI128" s="397" t="str">
        <f>$AC$706</f>
        <v/>
      </c>
      <c r="BJ128" s="397" t="str">
        <f>$AC$707</f>
        <v/>
      </c>
      <c r="BK128" s="397" t="str">
        <f>$AC$708</f>
        <v/>
      </c>
      <c r="BL128" s="397" t="str">
        <f>$AC$709</f>
        <v/>
      </c>
      <c r="BM128" s="397" t="str">
        <f>$AC$710</f>
        <v/>
      </c>
      <c r="BN128" s="397" t="str">
        <f>$AC$711</f>
        <v/>
      </c>
      <c r="BO128" s="397" t="str">
        <f>$AC$712</f>
        <v/>
      </c>
      <c r="BP128" s="397" t="str">
        <f>$AC$713</f>
        <v/>
      </c>
      <c r="BQ128" s="397" t="str">
        <f>$AC$714</f>
        <v/>
      </c>
      <c r="BR128" s="397" t="str">
        <f>$AC$715</f>
        <v/>
      </c>
      <c r="BS128" s="397" t="str">
        <f>$AC$716</f>
        <v/>
      </c>
      <c r="BT128" s="397" t="str">
        <f>$AC$717</f>
        <v/>
      </c>
      <c r="BU128" s="397" t="str">
        <f>$AC$718</f>
        <v/>
      </c>
      <c r="BV128" s="397" t="str">
        <f>$AC$719</f>
        <v/>
      </c>
      <c r="BW128" s="397" t="str">
        <f>$AC$720</f>
        <v/>
      </c>
      <c r="BX128" s="398" t="str">
        <f>$AC$721</f>
        <v/>
      </c>
      <c r="BY128" s="552">
        <f>SUM(AA128:BU128)</f>
        <v>0</v>
      </c>
      <c r="BZ128" s="552"/>
      <c r="CA128" s="552"/>
      <c r="CB128" s="282" t="s">
        <v>129</v>
      </c>
    </row>
    <row r="129" spans="1:99" x14ac:dyDescent="0.2">
      <c r="B129" s="331">
        <f>IF(A130=$A$37,1,2)</f>
        <v>2</v>
      </c>
      <c r="C129" s="332" t="s">
        <v>95</v>
      </c>
      <c r="E129" s="330"/>
      <c r="F129" s="333"/>
      <c r="G129" s="333"/>
      <c r="H129" s="333"/>
      <c r="I129" s="333"/>
      <c r="J129" s="333"/>
      <c r="K129" s="333"/>
      <c r="L129" s="333"/>
      <c r="M129" s="333"/>
      <c r="N129" s="333"/>
      <c r="O129" s="333"/>
      <c r="P129" s="333"/>
      <c r="Q129" s="333"/>
      <c r="R129" s="333"/>
      <c r="S129" s="333"/>
      <c r="U129" s="333"/>
      <c r="V129" s="333"/>
      <c r="AA129" s="331">
        <f>IF($Y$37=Y130,1,2)</f>
        <v>1</v>
      </c>
      <c r="AB129" s="332" t="s">
        <v>95</v>
      </c>
      <c r="AC129" s="283"/>
      <c r="AD129" s="332"/>
    </row>
    <row r="130" spans="1:99" ht="16.5" customHeight="1" x14ac:dyDescent="0.25">
      <c r="A130" s="576">
        <f>IF(DATA11!$E$2="",DateTime!$R$12,(IF(HOUR(DATA11!$E$2)&lt;6,HOUR(DATA11!$E$2)+12&amp;":"&amp;MINUTE(DATA11!$E$2),DATA11!$E$2)))</f>
        <v>0</v>
      </c>
      <c r="B130" s="576"/>
      <c r="C130" s="577" t="s">
        <v>107</v>
      </c>
      <c r="D130" s="346">
        <f>EA38</f>
        <v>9</v>
      </c>
      <c r="E130" s="347" t="s">
        <v>28</v>
      </c>
      <c r="F130" s="348" t="s">
        <v>29</v>
      </c>
      <c r="G130" s="349" t="s">
        <v>30</v>
      </c>
      <c r="H130" s="349" t="s">
        <v>31</v>
      </c>
      <c r="I130" s="349" t="s">
        <v>32</v>
      </c>
      <c r="J130" s="349" t="s">
        <v>33</v>
      </c>
      <c r="K130" s="349" t="s">
        <v>34</v>
      </c>
      <c r="L130" s="349" t="s">
        <v>35</v>
      </c>
      <c r="M130" s="349" t="s">
        <v>36</v>
      </c>
      <c r="N130" s="349" t="s">
        <v>37</v>
      </c>
      <c r="O130" s="349" t="s">
        <v>38</v>
      </c>
      <c r="P130" s="349" t="s">
        <v>39</v>
      </c>
      <c r="Q130" s="350" t="s">
        <v>43</v>
      </c>
      <c r="R130" s="351" t="s">
        <v>58</v>
      </c>
      <c r="S130" s="351" t="s">
        <v>60</v>
      </c>
      <c r="T130" s="349" t="s">
        <v>63</v>
      </c>
      <c r="U130" s="351" t="s">
        <v>65</v>
      </c>
      <c r="V130" s="351" t="s">
        <v>71</v>
      </c>
      <c r="W130" s="351" t="s">
        <v>76</v>
      </c>
      <c r="X130" s="352" t="s">
        <v>69</v>
      </c>
      <c r="Y130" s="578" t="str">
        <f>IF(DATA11!$E$3="",(IF(HOUR(DateTime!$W$12)&lt;6,HOUR(DateTime!$W$12)+12&amp;":"&amp;MINUTE(DateTime!$W$12),DateTime!$W$12)),(IF(HOUR(DATA11!$E$3)&lt;6,HOUR(DATA11!$E$3)+12&amp;":"&amp;MINUTE(DATA11!$E$3),DATA11!$E$3)))</f>
        <v>12:0</v>
      </c>
      <c r="Z130" s="578"/>
      <c r="AA130" s="353"/>
      <c r="AB130" s="579" t="b">
        <f>FALSE</f>
        <v>0</v>
      </c>
      <c r="AC130" s="579"/>
      <c r="AD130" s="354" t="s">
        <v>108</v>
      </c>
      <c r="AE130" s="353"/>
      <c r="AF130" s="355"/>
      <c r="AG130" s="355"/>
      <c r="AH130" s="355"/>
      <c r="AI130" s="356"/>
      <c r="AJ130" s="355"/>
      <c r="AK130" s="357"/>
      <c r="AL130" s="358"/>
      <c r="AM130" s="580" t="b">
        <f>IF(BC132=1,FALSE,IF(AND(B129+AA129+AB131+BC133=3),TRUE,FALSE))</f>
        <v>1</v>
      </c>
      <c r="AN130" s="580"/>
      <c r="AO130" s="559" t="s">
        <v>109</v>
      </c>
      <c r="AP130" s="559"/>
      <c r="AQ130" s="355"/>
      <c r="AR130" s="359">
        <f>BC133</f>
        <v>0</v>
      </c>
      <c r="AS130" s="360" t="s">
        <v>121</v>
      </c>
      <c r="AT130" s="355"/>
      <c r="AU130" s="355"/>
      <c r="AV130" s="560" t="b">
        <f>FALSE</f>
        <v>0</v>
      </c>
      <c r="AW130" s="560"/>
      <c r="AX130" s="359" t="s">
        <v>110</v>
      </c>
      <c r="AY130" s="355"/>
      <c r="AZ130" s="355"/>
      <c r="BA130" s="357"/>
      <c r="BB130" s="561" t="s">
        <v>158</v>
      </c>
      <c r="BC130" s="561"/>
      <c r="BD130" s="355"/>
      <c r="BE130" s="361"/>
      <c r="BF130" s="361"/>
      <c r="BG130" s="361"/>
      <c r="BH130" s="361"/>
      <c r="BI130" s="361"/>
      <c r="BJ130" s="361"/>
      <c r="BK130" s="361"/>
      <c r="BL130" s="355"/>
      <c r="BM130" s="355"/>
      <c r="BN130" s="355"/>
      <c r="BO130" s="355"/>
      <c r="BP130" s="355"/>
      <c r="BQ130" s="355"/>
      <c r="BR130" s="355"/>
      <c r="BS130" s="355"/>
      <c r="BT130" s="355"/>
      <c r="BU130" s="355"/>
      <c r="BV130" s="355"/>
      <c r="BW130" s="355"/>
      <c r="BX130" s="355"/>
      <c r="BY130" s="355"/>
      <c r="BZ130" s="355"/>
      <c r="CA130" s="355"/>
      <c r="CB130" s="355"/>
      <c r="CC130" s="355"/>
      <c r="CD130" s="355"/>
      <c r="CE130" s="355"/>
      <c r="CF130" s="355"/>
      <c r="CG130" s="355"/>
      <c r="CH130" s="355"/>
      <c r="CI130" s="355"/>
      <c r="CJ130" s="355"/>
      <c r="CK130" s="355"/>
      <c r="CL130" s="355"/>
      <c r="CM130" s="355"/>
      <c r="CN130" s="355"/>
      <c r="CO130" s="355"/>
      <c r="CP130" s="355"/>
      <c r="CQ130" s="562">
        <f>SUM(E133:X133)</f>
        <v>0</v>
      </c>
      <c r="CR130" s="562"/>
      <c r="CS130" s="355">
        <f>WEEKDAY(D130)</f>
        <v>2</v>
      </c>
      <c r="CT130" s="355">
        <f>IF(OR(AM131=1,AB131=1,AM133=1),CS130,"")</f>
        <v>2</v>
      </c>
      <c r="CU130" s="355" t="e">
        <f>IF(CT130=CS130,MAX($CU$40:CU129)+1,0)</f>
        <v>#NUM!</v>
      </c>
    </row>
    <row r="131" spans="1:99" ht="15.75" customHeight="1" x14ac:dyDescent="0.25">
      <c r="A131" s="563">
        <f>IF(DATA11!$E$2="",'9'!$A$38,DATA11!$E$2)</f>
        <v>0</v>
      </c>
      <c r="B131" s="563"/>
      <c r="C131" s="577"/>
      <c r="D131" s="365" t="s">
        <v>112</v>
      </c>
      <c r="E131" s="317">
        <f>COUNTIF(DATA11!$G$9:$G$58,$E$40)</f>
        <v>0</v>
      </c>
      <c r="F131" s="317">
        <f>COUNTIF(DATA11!$G$9:$G$58,$F$40)</f>
        <v>0</v>
      </c>
      <c r="G131" s="317">
        <f>COUNTIF(DATA11!$G$9:$G$58,$G$40)</f>
        <v>0</v>
      </c>
      <c r="H131" s="317">
        <f>COUNTIF(DATA11!$G$9:$G$58,$H$40)</f>
        <v>0</v>
      </c>
      <c r="I131" s="317">
        <f>COUNTIF(DATA11!$G$9:$G$58,$I$40)</f>
        <v>0</v>
      </c>
      <c r="J131" s="317">
        <f>COUNTIF(DATA11!$G$9:$G$58,$J$40)</f>
        <v>0</v>
      </c>
      <c r="K131" s="317">
        <f>COUNTIF(DATA11!$G$9:$G$58,$K$40)</f>
        <v>0</v>
      </c>
      <c r="L131" s="317">
        <f>COUNTIF(DATA11!$G$9:$G$58,$L$40)</f>
        <v>0</v>
      </c>
      <c r="M131" s="317">
        <f>COUNTIF(DATA11!$G$9:$G$58,$M$40)</f>
        <v>0</v>
      </c>
      <c r="N131" s="317">
        <f>COUNTIF(DATA11!$G$9:$G$58,$N$40)</f>
        <v>0</v>
      </c>
      <c r="O131" s="317">
        <f>COUNTIF(DATA11!$G$9:$G$58,$O$40)</f>
        <v>0</v>
      </c>
      <c r="P131" s="317">
        <f>COUNTIF(DATA11!$G$9:$G$58,$P$40)</f>
        <v>0</v>
      </c>
      <c r="Q131" s="317">
        <f>COUNTIF(DATA11!$G$9:$G$58,$Q$40)</f>
        <v>0</v>
      </c>
      <c r="R131" s="317">
        <f>COUNTIF(DATA11!$G$9:$G$58,$R$40)</f>
        <v>0</v>
      </c>
      <c r="S131" s="317">
        <f>COUNTIF(DATA11!$G$9:$G$58,$S$40)</f>
        <v>0</v>
      </c>
      <c r="T131" s="317">
        <f>COUNTIF(DATA11!$G$9:$G$58,$T$40)</f>
        <v>0</v>
      </c>
      <c r="U131" s="317">
        <f>COUNTIF(DATA11!$G$9:$G$58,$U$40)</f>
        <v>0</v>
      </c>
      <c r="V131" s="317">
        <f>COUNTIF(DATA11!$G$9:$G$58,$V$40)</f>
        <v>0</v>
      </c>
      <c r="W131" s="317">
        <f>COUNTIF(DATA11!$G$9:$G$58,$W$40)</f>
        <v>0</v>
      </c>
      <c r="X131" s="366">
        <f>COUNTIF(DATA11!$G$9:$G$58,$X$40)</f>
        <v>0</v>
      </c>
      <c r="Y131" s="563">
        <f>IF(DATA11!$E$3="",'9'!Y128,DATA11!$E$3)</f>
        <v>0</v>
      </c>
      <c r="Z131" s="563"/>
      <c r="AA131" s="296"/>
      <c r="AB131" s="367">
        <f>IF(AB130=TRUE,1,0)</f>
        <v>0</v>
      </c>
      <c r="AC131" s="368"/>
      <c r="AD131" s="369" t="s">
        <v>113</v>
      </c>
      <c r="AE131" s="370"/>
      <c r="AF131" s="370"/>
      <c r="AG131" s="370"/>
      <c r="AH131" s="370"/>
      <c r="AI131" s="371"/>
      <c r="AJ131" s="296"/>
      <c r="AK131" s="372"/>
      <c r="AL131" s="319"/>
      <c r="AM131" s="296">
        <f>IF(AM130=TRUE,1,0)</f>
        <v>1</v>
      </c>
      <c r="AN131" s="296"/>
      <c r="AO131" s="559"/>
      <c r="AP131" s="559"/>
      <c r="AQ131" s="296"/>
      <c r="AS131" s="373" t="s">
        <v>131</v>
      </c>
      <c r="AT131" s="296"/>
      <c r="AU131" s="296"/>
      <c r="AV131" s="296">
        <f>IF(AV130=TRUE,1,0)</f>
        <v>0</v>
      </c>
      <c r="AW131" s="296"/>
      <c r="AX131" s="308"/>
      <c r="AY131" s="296"/>
      <c r="AZ131" s="296"/>
      <c r="BA131" s="372"/>
      <c r="BB131" s="564" t="s">
        <v>114</v>
      </c>
      <c r="BC131" s="564"/>
      <c r="BD131" s="296"/>
      <c r="BE131" s="374"/>
      <c r="BF131" s="374"/>
      <c r="BG131" s="374"/>
      <c r="BH131" s="374"/>
      <c r="BI131" s="374"/>
      <c r="BJ131" s="374"/>
      <c r="BK131" s="374"/>
      <c r="BL131" s="308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296"/>
      <c r="CA131" s="296"/>
      <c r="CB131" s="296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</row>
    <row r="132" spans="1:99" ht="15.75" customHeight="1" x14ac:dyDescent="0.25">
      <c r="B132" s="296"/>
      <c r="C132" s="577"/>
      <c r="D132" s="365" t="s">
        <v>115</v>
      </c>
      <c r="E132" s="317">
        <f>COUNTIF(DATA11!$L$9:$L$58,$E$40)</f>
        <v>0</v>
      </c>
      <c r="F132" s="317">
        <f>COUNTIF(DATA11!$L$9:$L$58,$F$40)</f>
        <v>0</v>
      </c>
      <c r="G132" s="317">
        <f>COUNTIF(DATA11!$L$9:$L$58,$G$40)</f>
        <v>0</v>
      </c>
      <c r="H132" s="317">
        <f>COUNTIF(DATA11!$L$9:$L$58,$H$40)</f>
        <v>0</v>
      </c>
      <c r="I132" s="317">
        <f>COUNTIF(DATA11!$L$9:$L$58,$I$40)</f>
        <v>0</v>
      </c>
      <c r="J132" s="317">
        <f>COUNTIF(DATA11!$L$9:$L$58,$J$40)</f>
        <v>0</v>
      </c>
      <c r="K132" s="317">
        <f>COUNTIF(DATA11!$L$9:$L$58,$K$40)</f>
        <v>0</v>
      </c>
      <c r="L132" s="317">
        <f>COUNTIF(DATA11!$L$9:$L$58,$L$40)</f>
        <v>0</v>
      </c>
      <c r="M132" s="317">
        <f>COUNTIF(DATA11!$L$9:$L$58,$M$40)</f>
        <v>0</v>
      </c>
      <c r="N132" s="317">
        <f>COUNTIF(DATA11!$L$9:$L$58,$N$40)</f>
        <v>0</v>
      </c>
      <c r="O132" s="317">
        <f>COUNTIF(DATA11!$L$9:$L$58,$O$40)</f>
        <v>0</v>
      </c>
      <c r="P132" s="317">
        <f>COUNTIF(DATA11!$L$9:$L$58,$P$40)</f>
        <v>0</v>
      </c>
      <c r="Q132" s="317">
        <f>COUNTIF(DATA11!$L$9:$L$58,$Q$40)</f>
        <v>0</v>
      </c>
      <c r="R132" s="317">
        <f>COUNTIF(DATA11!$L$9:$L$58,$R$40)</f>
        <v>0</v>
      </c>
      <c r="S132" s="317">
        <f>COUNTIF(DATA11!$L$9:$L$58,$S$40)</f>
        <v>0</v>
      </c>
      <c r="T132" s="317">
        <f>COUNTIF(DATA11!$L$9:$L$58,$T$40)</f>
        <v>0</v>
      </c>
      <c r="U132" s="317">
        <f>COUNTIF(DATA11!$L$9:$L$58,$U$40)</f>
        <v>0</v>
      </c>
      <c r="V132" s="317">
        <f>COUNTIF(DATA11!$L$9:$L$58,$V$40)</f>
        <v>0</v>
      </c>
      <c r="W132" s="317">
        <f>COUNTIF(DATA11!$L$9:$L$58,$W$40)</f>
        <v>0</v>
      </c>
      <c r="X132" s="366">
        <f>COUNTIF(DATA11!$L$9:$L$58,$X$40)</f>
        <v>0</v>
      </c>
      <c r="AA132" s="296"/>
      <c r="AB132" s="378"/>
      <c r="AC132" s="379"/>
      <c r="AD132" s="308"/>
      <c r="AE132" s="296"/>
      <c r="AF132" s="296"/>
      <c r="AG132" s="296"/>
      <c r="AH132" s="296"/>
      <c r="AI132" s="296"/>
      <c r="AJ132" s="296"/>
      <c r="AK132" s="372"/>
      <c r="AL132" s="319"/>
      <c r="AM132" s="555" t="b">
        <f>IF(B129+AA129=2,FALSE,TRUE)</f>
        <v>1</v>
      </c>
      <c r="AN132" s="555"/>
      <c r="AO132" s="556" t="s">
        <v>116</v>
      </c>
      <c r="AP132" s="556"/>
      <c r="AQ132" s="296"/>
      <c r="AR132" s="296">
        <f>BB132</f>
        <v>0</v>
      </c>
      <c r="AS132" s="373" t="s">
        <v>132</v>
      </c>
      <c r="AT132" s="296"/>
      <c r="AU132" s="296"/>
      <c r="AV132" s="557" t="b">
        <v>0</v>
      </c>
      <c r="AW132" s="557"/>
      <c r="AX132" s="308" t="s">
        <v>117</v>
      </c>
      <c r="AY132" s="296"/>
      <c r="AZ132" s="296"/>
      <c r="BA132" s="372"/>
      <c r="BB132" s="319">
        <f>AV131+AV133+AV135</f>
        <v>0</v>
      </c>
      <c r="BC132" s="372">
        <f>IF(BB132=0,0,BB132)</f>
        <v>0</v>
      </c>
      <c r="BD132" s="373" t="s">
        <v>118</v>
      </c>
      <c r="BE132" s="380"/>
      <c r="BF132" s="380"/>
      <c r="BG132" s="380"/>
      <c r="BH132" s="380"/>
      <c r="BI132" s="380"/>
      <c r="BJ132" s="380"/>
      <c r="BK132" s="380"/>
      <c r="BL132" s="308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296"/>
      <c r="CA132" s="296"/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</row>
    <row r="133" spans="1:99" ht="15" x14ac:dyDescent="0.25">
      <c r="B133" s="296"/>
      <c r="C133" s="577"/>
      <c r="D133" s="365" t="s">
        <v>119</v>
      </c>
      <c r="E133" s="317">
        <f>COUNTIF(DATA11!$Q$9:$Q$58,$E$40)</f>
        <v>0</v>
      </c>
      <c r="F133" s="317">
        <f>COUNTIF(DATA11!$Q$9:$Q$58,$F$40)</f>
        <v>0</v>
      </c>
      <c r="G133" s="317">
        <f>COUNTIF(DATA11!$Q$9:$Q$58,$G$40)</f>
        <v>0</v>
      </c>
      <c r="H133" s="317">
        <f>COUNTIF(DATA11!$Q$9:$Q$58,$H$40)</f>
        <v>0</v>
      </c>
      <c r="I133" s="317">
        <f>COUNTIF(DATA11!$Q$9:$Q$58,$I$40)</f>
        <v>0</v>
      </c>
      <c r="J133" s="317">
        <f>COUNTIF(DATA11!$Q$9:$Q$58,$J$40)</f>
        <v>0</v>
      </c>
      <c r="K133" s="317">
        <f>COUNTIF(DATA11!$Q$9:$Q$58,$K$40)</f>
        <v>0</v>
      </c>
      <c r="L133" s="317">
        <f>COUNTIF(DATA11!$Q$9:$Q$58,$L$40)</f>
        <v>0</v>
      </c>
      <c r="M133" s="317">
        <f>COUNTIF(DATA11!$Q$9:$Q$58,$M$40)</f>
        <v>0</v>
      </c>
      <c r="N133" s="317">
        <f>COUNTIF(DATA11!$Q$9:$Q$58,$N$40)</f>
        <v>0</v>
      </c>
      <c r="O133" s="317">
        <f>COUNTIF(DATA11!$Q$9:$Q$58,$O$40)</f>
        <v>0</v>
      </c>
      <c r="P133" s="317">
        <f>COUNTIF(DATA11!$Q$9:$Q$58,$P$40)</f>
        <v>0</v>
      </c>
      <c r="Q133" s="317">
        <f>COUNTIF(DATA11!$Q$9:$Q$58,$Q$40)</f>
        <v>0</v>
      </c>
      <c r="R133" s="317">
        <f>COUNTIF(DATA11!$Q$9:$Q$58,$R$40)</f>
        <v>0</v>
      </c>
      <c r="S133" s="317">
        <f>COUNTIF(DATA11!$Q$9:$Q$58,$S$40)</f>
        <v>0</v>
      </c>
      <c r="T133" s="317">
        <f>COUNTIF(DATA11!$Q$9:$Q$58,$T$40)</f>
        <v>0</v>
      </c>
      <c r="U133" s="317">
        <f>COUNTIF(DATA11!$Q$9:$Q$58,$U$40)</f>
        <v>0</v>
      </c>
      <c r="V133" s="317">
        <f>COUNTIF(DATA11!$Q$9:$Q$58,$V$40)</f>
        <v>0</v>
      </c>
      <c r="W133" s="317">
        <f>COUNTIF(DATA11!$Q$9:$Q$58,$W$40)</f>
        <v>0</v>
      </c>
      <c r="X133" s="366">
        <f>COUNTIF(DATA11!$Q$9:$Q$58,$X$40)</f>
        <v>0</v>
      </c>
      <c r="AA133" s="296"/>
      <c r="AB133" s="558">
        <f>EA90</f>
        <v>0</v>
      </c>
      <c r="AC133" s="558"/>
      <c r="AD133" s="381" t="s">
        <v>120</v>
      </c>
      <c r="AE133" s="382"/>
      <c r="AF133" s="382"/>
      <c r="AG133" s="382"/>
      <c r="AH133" s="383"/>
      <c r="AI133" s="296"/>
      <c r="AJ133" s="296"/>
      <c r="AK133" s="372"/>
      <c r="AL133" s="319"/>
      <c r="AM133" s="296">
        <f>IF(AM132=TRUE,1,0)</f>
        <v>1</v>
      </c>
      <c r="AN133" s="296"/>
      <c r="AO133" s="556"/>
      <c r="AP133" s="556"/>
      <c r="AQ133" s="296"/>
      <c r="AR133" s="308">
        <f>AR130+AR131</f>
        <v>0</v>
      </c>
      <c r="AS133" s="373"/>
      <c r="AT133" s="296"/>
      <c r="AU133" s="296"/>
      <c r="AV133" s="296">
        <f>IF(AV132=TRUE,1,0)</f>
        <v>0</v>
      </c>
      <c r="AW133" s="296"/>
      <c r="AX133" s="308"/>
      <c r="AY133" s="296"/>
      <c r="AZ133" s="296"/>
      <c r="BA133" s="372"/>
      <c r="BB133" s="319">
        <f>SUM(E131:X135)</f>
        <v>0</v>
      </c>
      <c r="BC133" s="372">
        <f>IF(BB133=0,0,1)</f>
        <v>0</v>
      </c>
      <c r="BD133" s="373" t="s">
        <v>121</v>
      </c>
      <c r="BE133" s="380"/>
      <c r="BF133" s="380"/>
      <c r="BG133" s="380"/>
      <c r="BH133" s="380"/>
      <c r="BI133" s="380"/>
      <c r="BJ133" s="380"/>
      <c r="BK133" s="380"/>
      <c r="BL133" s="308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/>
      <c r="CO133" s="296"/>
      <c r="CP133" s="296"/>
      <c r="CQ133" s="296"/>
      <c r="CR133" s="296"/>
      <c r="CS133" s="296"/>
      <c r="CT133" s="296"/>
    </row>
    <row r="134" spans="1:99" ht="15" x14ac:dyDescent="0.25">
      <c r="B134" s="296"/>
      <c r="C134" s="577"/>
      <c r="D134" s="365" t="s">
        <v>122</v>
      </c>
      <c r="E134" s="317">
        <f>COUNTIF(DATA11!$V$9:$V$58,$E$40)</f>
        <v>0</v>
      </c>
      <c r="F134" s="317">
        <f>COUNTIF(DATA11!$V$9:$V$58,$F$40)</f>
        <v>0</v>
      </c>
      <c r="G134" s="317">
        <f>COUNTIF(DATA11!$V$9:$V$58,$G$40)</f>
        <v>0</v>
      </c>
      <c r="H134" s="317">
        <f>COUNTIF(DATA11!$V$9:$V$58,$H$40)</f>
        <v>0</v>
      </c>
      <c r="I134" s="317">
        <f>COUNTIF(DATA11!$V$9:$V$58,$I$40)</f>
        <v>0</v>
      </c>
      <c r="J134" s="317">
        <f>COUNTIF(DATA11!$V$9:$V$58,$J$40)</f>
        <v>0</v>
      </c>
      <c r="K134" s="317">
        <f>COUNTIF(DATA11!$V$9:$V$58,$K$40)</f>
        <v>0</v>
      </c>
      <c r="L134" s="317">
        <f>COUNTIF(DATA11!$V$9:$V$58,$L$40)</f>
        <v>0</v>
      </c>
      <c r="M134" s="317">
        <f>COUNTIF(DATA11!$V$9:$V$58,$M$40)</f>
        <v>0</v>
      </c>
      <c r="N134" s="317">
        <f>COUNTIF(DATA11!$V$9:$V$58,$N$40)</f>
        <v>0</v>
      </c>
      <c r="O134" s="317">
        <f>COUNTIF(DATA11!$V$9:$V$58,$O$40)</f>
        <v>0</v>
      </c>
      <c r="P134" s="317">
        <f>COUNTIF(DATA11!$V$9:$V$58,$P$40)</f>
        <v>0</v>
      </c>
      <c r="Q134" s="317">
        <f>COUNTIF(DATA11!$V$9:$V$58,$Q$40)</f>
        <v>0</v>
      </c>
      <c r="R134" s="317">
        <f>COUNTIF(DATA11!$V$9:$V$58,$R$40)</f>
        <v>0</v>
      </c>
      <c r="S134" s="317">
        <f>COUNTIF(DATA11!$V$9:$V$58,$S$40)</f>
        <v>0</v>
      </c>
      <c r="T134" s="317">
        <f>COUNTIF(DATA11!$V$9:$V$58,$T$40)</f>
        <v>0</v>
      </c>
      <c r="U134" s="317">
        <f>COUNTIF(DATA11!$V$9:$V$58,$U$40)</f>
        <v>0</v>
      </c>
      <c r="V134" s="317">
        <f>COUNTIF(DATA11!$V$9:$V$58,$V$40)</f>
        <v>0</v>
      </c>
      <c r="W134" s="317">
        <f>COUNTIF(DATA11!$V$9:$V$58,$W$40)</f>
        <v>0</v>
      </c>
      <c r="X134" s="366">
        <f>COUNTIF(DATA11!$V$9:$V$58,$X$40)</f>
        <v>0</v>
      </c>
      <c r="AA134" s="296"/>
      <c r="AB134" s="558">
        <f>EB90</f>
        <v>0</v>
      </c>
      <c r="AC134" s="558"/>
      <c r="AD134" s="381" t="s">
        <v>123</v>
      </c>
      <c r="AE134" s="382"/>
      <c r="AF134" s="382"/>
      <c r="AG134" s="382"/>
      <c r="AH134" s="384"/>
      <c r="AI134" s="296"/>
      <c r="AJ134" s="296"/>
      <c r="AK134" s="372"/>
      <c r="AL134" s="319"/>
      <c r="AM134" s="296"/>
      <c r="AN134" s="296"/>
      <c r="AO134" s="296"/>
      <c r="AP134" s="296"/>
      <c r="AQ134" s="296"/>
      <c r="AT134" s="296"/>
      <c r="AU134" s="296"/>
      <c r="AV134" s="557" t="b">
        <f>FALSE</f>
        <v>0</v>
      </c>
      <c r="AW134" s="557"/>
      <c r="AX134" s="308" t="s">
        <v>124</v>
      </c>
      <c r="AY134" s="296"/>
      <c r="AZ134" s="296"/>
      <c r="BA134" s="372"/>
      <c r="BB134" s="385"/>
      <c r="BC134" s="386">
        <f>SUM(BC132:BC133)</f>
        <v>0</v>
      </c>
      <c r="BD134" s="373" t="s">
        <v>125</v>
      </c>
      <c r="BE134" s="380"/>
      <c r="BF134" s="380"/>
      <c r="BG134" s="380"/>
      <c r="BH134" s="380"/>
      <c r="BI134" s="380"/>
      <c r="BJ134" s="380"/>
      <c r="BK134" s="380"/>
      <c r="BL134" s="308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  <c r="CD134" s="296"/>
      <c r="CE134" s="296"/>
      <c r="CF134" s="296"/>
      <c r="CG134" s="296"/>
      <c r="CH134" s="296"/>
      <c r="CI134" s="296"/>
      <c r="CJ134" s="296"/>
      <c r="CK134" s="296"/>
      <c r="CL134" s="296"/>
      <c r="CM134" s="296"/>
      <c r="CN134" s="296"/>
      <c r="CO134" s="296"/>
      <c r="CP134" s="296"/>
      <c r="CQ134" s="296"/>
      <c r="CR134" s="296"/>
      <c r="CS134" s="296"/>
      <c r="CT134" s="296"/>
    </row>
    <row r="135" spans="1:99" ht="15" customHeight="1" x14ac:dyDescent="0.25">
      <c r="C135" s="577"/>
      <c r="D135" s="388" t="s">
        <v>126</v>
      </c>
      <c r="E135" s="389">
        <f>COUNTIF(DATA11!$AA$9:$AA$58,$E$40)</f>
        <v>0</v>
      </c>
      <c r="F135" s="389">
        <f>COUNTIF(DATA11!$AA$9:$AA$58,$F$40)</f>
        <v>0</v>
      </c>
      <c r="G135" s="389">
        <f>COUNTIF(DATA11!$AA$9:$AA$58,$G$40)</f>
        <v>0</v>
      </c>
      <c r="H135" s="389">
        <f>COUNTIF(DATA11!$AA$9:$AA$58,$H$40)</f>
        <v>0</v>
      </c>
      <c r="I135" s="389">
        <f>COUNTIF(DATA11!$AA$9:$AA$58,$I$40)</f>
        <v>0</v>
      </c>
      <c r="J135" s="389">
        <f>COUNTIF(DATA11!$AA$9:$AA$58,$J$40)</f>
        <v>0</v>
      </c>
      <c r="K135" s="389">
        <f>COUNTIF(DATA11!$AA$9:$AA$58,$K$40)</f>
        <v>0</v>
      </c>
      <c r="L135" s="389">
        <f>COUNTIF(DATA11!$AA$9:$AA$58,$L$40)</f>
        <v>0</v>
      </c>
      <c r="M135" s="389">
        <f>COUNTIF(DATA11!$AA$9:$AA$58,$M$40)</f>
        <v>0</v>
      </c>
      <c r="N135" s="389">
        <f>COUNTIF(DATA11!$AA$9:$AA$58,$N$40)</f>
        <v>0</v>
      </c>
      <c r="O135" s="389">
        <f>COUNTIF(DATA11!$AA$9:$AA$58,$O$40)</f>
        <v>0</v>
      </c>
      <c r="P135" s="389">
        <f>COUNTIF(DATA11!$AA$9:$AA$58,$P$40)</f>
        <v>0</v>
      </c>
      <c r="Q135" s="389">
        <f>COUNTIF(DATA11!$AA$9:$AA$58,$Q$40)</f>
        <v>0</v>
      </c>
      <c r="R135" s="389">
        <f>COUNTIF(DATA11!$AA$9:$AA$58,$R$40)</f>
        <v>0</v>
      </c>
      <c r="S135" s="389">
        <f>COUNTIF(DATA11!$AA$9:$AA$58,$S$40)</f>
        <v>0</v>
      </c>
      <c r="T135" s="389">
        <f>COUNTIF(DATA11!$AA$9:$AA$58,$T$40)</f>
        <v>0</v>
      </c>
      <c r="U135" s="389">
        <f>COUNTIF(DATA11!$AA$9:$AA$58,$U$40)</f>
        <v>0</v>
      </c>
      <c r="V135" s="389">
        <f>COUNTIF(DATA11!$AA$9:$AA$58,$V$40)</f>
        <v>0</v>
      </c>
      <c r="W135" s="389">
        <f>COUNTIF(DATA11!$AA$9:$AA$58,$W$40)</f>
        <v>0</v>
      </c>
      <c r="X135" s="390">
        <f>COUNTIF(DATA11!$AA$9:$AA$58,$X$40)</f>
        <v>0</v>
      </c>
      <c r="AA135" s="296"/>
      <c r="AB135" s="558">
        <f>EC90</f>
        <v>0</v>
      </c>
      <c r="AC135" s="558"/>
      <c r="AD135" s="381" t="s">
        <v>127</v>
      </c>
      <c r="AE135" s="382"/>
      <c r="AF135" s="382"/>
      <c r="AG135" s="382"/>
      <c r="AH135" s="384"/>
      <c r="AI135" s="296"/>
      <c r="AJ135" s="296"/>
      <c r="AK135" s="372"/>
      <c r="AL135" s="572" t="s">
        <v>128</v>
      </c>
      <c r="AM135" s="572"/>
      <c r="AN135" s="572"/>
      <c r="AO135" s="572"/>
      <c r="AP135" s="572"/>
      <c r="AQ135" s="572"/>
      <c r="AR135" s="575">
        <f>IF((AM131+AM133=1),Y130-A130,0)</f>
        <v>0</v>
      </c>
      <c r="AS135" s="575"/>
      <c r="AT135" s="323"/>
      <c r="AU135" s="323"/>
      <c r="AV135" s="323">
        <f>IF(AV134=TRUE,1,0)</f>
        <v>0</v>
      </c>
      <c r="AW135" s="323"/>
      <c r="AX135" s="323"/>
      <c r="AY135" s="323"/>
      <c r="AZ135" s="323"/>
      <c r="BA135" s="391"/>
      <c r="BB135" s="296"/>
      <c r="BC135" s="296"/>
      <c r="BD135" s="296"/>
      <c r="BE135" s="392"/>
      <c r="BF135" s="393"/>
      <c r="BG135" s="296"/>
      <c r="BH135" s="296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>
        <f>HOUR(AR135)</f>
        <v>0</v>
      </c>
      <c r="BZ135" s="296">
        <f>MINUTE(AR135)</f>
        <v>0</v>
      </c>
      <c r="CA135" s="296"/>
      <c r="CB135" s="296"/>
      <c r="CC135" s="296"/>
      <c r="CD135" s="296"/>
      <c r="CE135" s="296"/>
      <c r="CF135" s="296"/>
      <c r="CG135" s="296"/>
      <c r="CH135" s="296"/>
      <c r="CI135" s="296"/>
      <c r="CJ135" s="296"/>
      <c r="CK135" s="296"/>
      <c r="CL135" s="296"/>
      <c r="CM135" s="296"/>
      <c r="CN135" s="296"/>
      <c r="CO135" s="296"/>
      <c r="CP135" s="296"/>
      <c r="CQ135" s="296"/>
      <c r="CR135" s="296"/>
      <c r="CS135" s="296"/>
      <c r="CT135" s="296"/>
    </row>
    <row r="136" spans="1:99" x14ac:dyDescent="0.2">
      <c r="B136" s="296"/>
      <c r="C136" s="297"/>
      <c r="D136" s="296"/>
      <c r="E136" s="296"/>
      <c r="F136" s="296"/>
      <c r="G136" s="296"/>
      <c r="H136" s="296"/>
      <c r="I136" s="296"/>
      <c r="J136" s="296"/>
      <c r="K136" s="296"/>
      <c r="L136" s="296"/>
      <c r="M136" s="296"/>
      <c r="N136" s="296"/>
      <c r="O136" s="296"/>
      <c r="P136" s="296"/>
      <c r="Q136" s="296"/>
      <c r="AA136" s="296"/>
      <c r="AB136" s="296"/>
      <c r="AC136" s="394"/>
      <c r="AD136" s="296"/>
      <c r="AE136" s="296"/>
      <c r="AF136" s="296"/>
      <c r="AG136" s="296"/>
      <c r="AH136" s="296"/>
      <c r="AI136" s="296"/>
      <c r="AJ136" s="296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395"/>
      <c r="BF136" s="396"/>
      <c r="BG136" s="551" t="b">
        <f>IF(SUM(E131:P135)&gt;0,TRUE,FALSE)</f>
        <v>0</v>
      </c>
      <c r="BH136" s="551"/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  <c r="BT136" s="296"/>
      <c r="BU136" s="296"/>
      <c r="BV136" s="296"/>
      <c r="BW136" s="296"/>
      <c r="BX136" s="296"/>
      <c r="BY136" s="296"/>
      <c r="BZ136" s="296"/>
      <c r="CA136" s="296"/>
      <c r="CB136" s="296"/>
      <c r="CC136" s="296"/>
      <c r="CD136" s="296"/>
      <c r="CE136" s="296"/>
      <c r="CF136" s="296"/>
      <c r="CG136" s="296"/>
      <c r="CH136" s="296"/>
      <c r="CI136" s="296"/>
      <c r="CJ136" s="296"/>
      <c r="CK136" s="296"/>
      <c r="CL136" s="296"/>
      <c r="CM136" s="296"/>
      <c r="CN136" s="296"/>
      <c r="CO136" s="296"/>
      <c r="CP136" s="296"/>
      <c r="CQ136" s="296"/>
      <c r="CR136" s="296"/>
      <c r="CS136" s="296"/>
      <c r="CT136" s="296"/>
    </row>
    <row r="137" spans="1:99" ht="15" x14ac:dyDescent="0.25">
      <c r="AA137" s="397" t="str">
        <f>$AC$722</f>
        <v/>
      </c>
      <c r="AB137" s="397" t="str">
        <f>$AC$723</f>
        <v/>
      </c>
      <c r="AC137" s="397" t="str">
        <f>$AC$724</f>
        <v/>
      </c>
      <c r="AD137" s="397" t="str">
        <f>$AC$725</f>
        <v/>
      </c>
      <c r="AE137" s="397" t="str">
        <f>$AC$726</f>
        <v/>
      </c>
      <c r="AF137" s="397" t="str">
        <f>$AC$727</f>
        <v/>
      </c>
      <c r="AG137" s="397" t="str">
        <f>$AC$728</f>
        <v/>
      </c>
      <c r="AH137" s="397" t="str">
        <f>$AC$729</f>
        <v/>
      </c>
      <c r="AI137" s="397" t="str">
        <f>$AC$730</f>
        <v/>
      </c>
      <c r="AJ137" s="397" t="str">
        <f>$AC$731</f>
        <v/>
      </c>
      <c r="AK137" s="397" t="str">
        <f>$AC$732</f>
        <v/>
      </c>
      <c r="AL137" s="397" t="str">
        <f>$AC$733</f>
        <v/>
      </c>
      <c r="AM137" s="397" t="str">
        <f>$AC$734</f>
        <v/>
      </c>
      <c r="AN137" s="397" t="str">
        <f>$AC$735</f>
        <v/>
      </c>
      <c r="AO137" s="397" t="str">
        <f>$AC$736</f>
        <v/>
      </c>
      <c r="AP137" s="397" t="str">
        <f>$AC$737</f>
        <v/>
      </c>
      <c r="AQ137" s="397" t="str">
        <f>$AC$738</f>
        <v/>
      </c>
      <c r="AR137" s="397" t="str">
        <f>$AC$739</f>
        <v/>
      </c>
      <c r="AS137" s="397" t="str">
        <f>$AC$740</f>
        <v/>
      </c>
      <c r="AT137" s="397" t="str">
        <f>$AC$741</f>
        <v/>
      </c>
      <c r="AU137" s="397" t="str">
        <f>$AC$742</f>
        <v/>
      </c>
      <c r="AV137" s="397" t="str">
        <f>$AC$743</f>
        <v/>
      </c>
      <c r="AW137" s="397" t="str">
        <f>$AC$744</f>
        <v/>
      </c>
      <c r="AX137" s="397" t="str">
        <f>$AC$745</f>
        <v/>
      </c>
      <c r="AY137" s="397" t="str">
        <f>$AC$746</f>
        <v/>
      </c>
      <c r="AZ137" s="397" t="str">
        <f>$AC$747</f>
        <v/>
      </c>
      <c r="BA137" s="397" t="str">
        <f>$AC$748</f>
        <v/>
      </c>
      <c r="BB137" s="397" t="str">
        <f>$AC$749</f>
        <v/>
      </c>
      <c r="BC137" s="397" t="str">
        <f>$AC$750</f>
        <v/>
      </c>
      <c r="BD137" s="397" t="str">
        <f>$AC$751</f>
        <v/>
      </c>
      <c r="BE137" s="397" t="str">
        <f>$AC$752</f>
        <v/>
      </c>
      <c r="BF137" s="397" t="str">
        <f>$AC$753</f>
        <v/>
      </c>
      <c r="BG137" s="397" t="str">
        <f>$AC$754</f>
        <v/>
      </c>
      <c r="BH137" s="397" t="str">
        <f>$AC$755</f>
        <v/>
      </c>
      <c r="BI137" s="397" t="str">
        <f>$AC$756</f>
        <v/>
      </c>
      <c r="BJ137" s="397" t="str">
        <f>$AC$757</f>
        <v/>
      </c>
      <c r="BK137" s="397" t="str">
        <f>$AC$758</f>
        <v/>
      </c>
      <c r="BL137" s="397" t="str">
        <f>$AC$759</f>
        <v/>
      </c>
      <c r="BM137" s="397" t="str">
        <f>$AC$760</f>
        <v/>
      </c>
      <c r="BN137" s="397" t="str">
        <f>$AC$761</f>
        <v/>
      </c>
      <c r="BO137" s="397" t="str">
        <f>$AC$762</f>
        <v/>
      </c>
      <c r="BP137" s="397" t="str">
        <f>$AC$763</f>
        <v/>
      </c>
      <c r="BQ137" s="397" t="str">
        <f>$AC$764</f>
        <v/>
      </c>
      <c r="BR137" s="397" t="str">
        <f>$AC$765</f>
        <v/>
      </c>
      <c r="BS137" s="397" t="str">
        <f>$AC$766</f>
        <v/>
      </c>
      <c r="BT137" s="397" t="str">
        <f>$AC$767</f>
        <v/>
      </c>
      <c r="BU137" s="397" t="str">
        <f>$AC$768</f>
        <v/>
      </c>
      <c r="BV137" s="397" t="str">
        <f>$AC$769</f>
        <v/>
      </c>
      <c r="BW137" s="397" t="str">
        <f>$AC$770</f>
        <v/>
      </c>
      <c r="BX137" s="398" t="str">
        <f>$AC$771</f>
        <v/>
      </c>
      <c r="BY137" s="552">
        <f>SUM(AA137:BU137)</f>
        <v>0</v>
      </c>
      <c r="BZ137" s="552"/>
      <c r="CA137" s="552"/>
      <c r="CB137" s="282" t="s">
        <v>129</v>
      </c>
    </row>
    <row r="138" spans="1:99" x14ac:dyDescent="0.2">
      <c r="B138" s="331">
        <f>IF(A139=$A$37,1,2)</f>
        <v>2</v>
      </c>
      <c r="C138" s="332" t="s">
        <v>95</v>
      </c>
      <c r="E138" s="330"/>
      <c r="F138" s="333"/>
      <c r="G138" s="333"/>
      <c r="H138" s="333"/>
      <c r="I138" s="333"/>
      <c r="J138" s="333"/>
      <c r="K138" s="333"/>
      <c r="L138" s="333"/>
      <c r="M138" s="333"/>
      <c r="N138" s="333"/>
      <c r="O138" s="333"/>
      <c r="P138" s="333"/>
      <c r="Q138" s="333"/>
      <c r="R138" s="333"/>
      <c r="S138" s="333"/>
      <c r="U138" s="333"/>
      <c r="V138" s="333"/>
      <c r="AA138" s="331">
        <f>IF($Y$37=Y139,1,2)</f>
        <v>1</v>
      </c>
      <c r="AB138" s="332" t="s">
        <v>95</v>
      </c>
      <c r="AC138" s="283"/>
      <c r="AD138" s="332"/>
    </row>
    <row r="139" spans="1:99" ht="16.5" customHeight="1" x14ac:dyDescent="0.25">
      <c r="A139" s="576">
        <f>IF(DATA12!$E$2="",DateTime!$R$12,(IF(HOUR(DATA12!$E$2)&lt;6,HOUR(DATA12!$E$2)+12&amp;":"&amp;MINUTE(DATA12!$E$2),DATA12!$E$2)))</f>
        <v>0</v>
      </c>
      <c r="B139" s="576"/>
      <c r="C139" s="577" t="s">
        <v>107</v>
      </c>
      <c r="D139" s="346">
        <f>ED38</f>
        <v>10</v>
      </c>
      <c r="E139" s="347" t="s">
        <v>28</v>
      </c>
      <c r="F139" s="348" t="s">
        <v>29</v>
      </c>
      <c r="G139" s="349" t="s">
        <v>30</v>
      </c>
      <c r="H139" s="349" t="s">
        <v>31</v>
      </c>
      <c r="I139" s="349" t="s">
        <v>32</v>
      </c>
      <c r="J139" s="349" t="s">
        <v>33</v>
      </c>
      <c r="K139" s="349" t="s">
        <v>34</v>
      </c>
      <c r="L139" s="349" t="s">
        <v>35</v>
      </c>
      <c r="M139" s="349" t="s">
        <v>36</v>
      </c>
      <c r="N139" s="349" t="s">
        <v>37</v>
      </c>
      <c r="O139" s="349" t="s">
        <v>38</v>
      </c>
      <c r="P139" s="349" t="s">
        <v>39</v>
      </c>
      <c r="Q139" s="350" t="s">
        <v>43</v>
      </c>
      <c r="R139" s="351" t="s">
        <v>58</v>
      </c>
      <c r="S139" s="351" t="s">
        <v>60</v>
      </c>
      <c r="T139" s="349" t="s">
        <v>63</v>
      </c>
      <c r="U139" s="351" t="s">
        <v>65</v>
      </c>
      <c r="V139" s="351" t="s">
        <v>71</v>
      </c>
      <c r="W139" s="351" t="s">
        <v>76</v>
      </c>
      <c r="X139" s="352" t="s">
        <v>69</v>
      </c>
      <c r="Y139" s="578" t="str">
        <f>IF(DATA12!$E$3="",(IF(HOUR(DateTime!$W$12)&lt;6,HOUR(DateTime!$W$12)+12&amp;":"&amp;MINUTE(DateTime!$W$12),DateTime!$W$12)),(IF(HOUR(DATA12!$E$3)&lt;6,HOUR(DATA12!$E$3)+12&amp;":"&amp;MINUTE(DATA12!$E$3),DATA12!$E$3)))</f>
        <v>12:0</v>
      </c>
      <c r="Z139" s="578"/>
      <c r="AA139" s="353"/>
      <c r="AB139" s="579" t="b">
        <f>FALSE</f>
        <v>0</v>
      </c>
      <c r="AC139" s="579"/>
      <c r="AD139" s="354" t="s">
        <v>108</v>
      </c>
      <c r="AE139" s="353"/>
      <c r="AF139" s="355"/>
      <c r="AG139" s="355"/>
      <c r="AH139" s="355"/>
      <c r="AI139" s="356"/>
      <c r="AJ139" s="355"/>
      <c r="AK139" s="357"/>
      <c r="AL139" s="358"/>
      <c r="AM139" s="580" t="b">
        <f>IF(BC141=1,FALSE,IF(AND(B138+AA138+AB140+BC142=3),TRUE,FALSE))</f>
        <v>1</v>
      </c>
      <c r="AN139" s="580"/>
      <c r="AO139" s="559" t="s">
        <v>109</v>
      </c>
      <c r="AP139" s="559"/>
      <c r="AQ139" s="355"/>
      <c r="AR139" s="359">
        <f>BC142</f>
        <v>0</v>
      </c>
      <c r="AS139" s="360" t="s">
        <v>121</v>
      </c>
      <c r="AT139" s="355"/>
      <c r="AU139" s="355"/>
      <c r="AV139" s="560" t="b">
        <f>FALSE</f>
        <v>0</v>
      </c>
      <c r="AW139" s="560"/>
      <c r="AX139" s="359" t="s">
        <v>110</v>
      </c>
      <c r="AY139" s="355"/>
      <c r="AZ139" s="355"/>
      <c r="BA139" s="357"/>
      <c r="BB139" s="561" t="s">
        <v>159</v>
      </c>
      <c r="BC139" s="561"/>
      <c r="BD139" s="355"/>
      <c r="BE139" s="361"/>
      <c r="BF139" s="361"/>
      <c r="BG139" s="361"/>
      <c r="BH139" s="361"/>
      <c r="BI139" s="361"/>
      <c r="BJ139" s="361"/>
      <c r="BK139" s="361"/>
      <c r="BL139" s="355"/>
      <c r="BM139" s="355"/>
      <c r="BN139" s="355"/>
      <c r="BO139" s="355"/>
      <c r="BP139" s="355"/>
      <c r="BQ139" s="355"/>
      <c r="BR139" s="355"/>
      <c r="BS139" s="355"/>
      <c r="BT139" s="355"/>
      <c r="BU139" s="355"/>
      <c r="BV139" s="355"/>
      <c r="BW139" s="355"/>
      <c r="BX139" s="355"/>
      <c r="BY139" s="355"/>
      <c r="BZ139" s="355"/>
      <c r="CA139" s="355"/>
      <c r="CB139" s="355"/>
      <c r="CC139" s="355"/>
      <c r="CD139" s="355"/>
      <c r="CE139" s="355"/>
      <c r="CF139" s="355"/>
      <c r="CG139" s="355"/>
      <c r="CH139" s="355"/>
      <c r="CI139" s="355"/>
      <c r="CJ139" s="355"/>
      <c r="CK139" s="355"/>
      <c r="CL139" s="355"/>
      <c r="CM139" s="355"/>
      <c r="CN139" s="355"/>
      <c r="CO139" s="355"/>
      <c r="CP139" s="355"/>
      <c r="CQ139" s="562">
        <f>SUM(E142:X142)</f>
        <v>0</v>
      </c>
      <c r="CR139" s="562"/>
      <c r="CS139" s="355">
        <f>WEEKDAY(D139)</f>
        <v>3</v>
      </c>
      <c r="CT139" s="355">
        <f>IF(OR(AM140=1,AB140=1,AM142=1),CS139,"")</f>
        <v>3</v>
      </c>
      <c r="CU139" s="355" t="e">
        <f>IF(CT139=CS139,MAX($CU$40:CU138)+1,0)</f>
        <v>#NUM!</v>
      </c>
    </row>
    <row r="140" spans="1:99" ht="15.75" customHeight="1" x14ac:dyDescent="0.25">
      <c r="A140" s="563">
        <f>IF(DATA12!$E$2="",'9'!$A$38,DATA12!$E$2)</f>
        <v>0</v>
      </c>
      <c r="B140" s="563"/>
      <c r="C140" s="577"/>
      <c r="D140" s="365" t="s">
        <v>112</v>
      </c>
      <c r="E140" s="317">
        <f>COUNTIF(DATA12!$G$9:$G$58,$E$40)</f>
        <v>0</v>
      </c>
      <c r="F140" s="317">
        <f>COUNTIF(DATA12!$G$9:$G$58,$F$40)</f>
        <v>0</v>
      </c>
      <c r="G140" s="317">
        <f>COUNTIF(DATA12!$G$9:$G$58,$G$40)</f>
        <v>0</v>
      </c>
      <c r="H140" s="317">
        <f>COUNTIF(DATA12!$G$9:$G$58,$H$40)</f>
        <v>0</v>
      </c>
      <c r="I140" s="317">
        <f>COUNTIF(DATA12!$G$9:$G$58,$I$40)</f>
        <v>0</v>
      </c>
      <c r="J140" s="317">
        <f>COUNTIF(DATA12!$G$9:$G$58,$J$40)</f>
        <v>0</v>
      </c>
      <c r="K140" s="317">
        <f>COUNTIF(DATA12!$G$9:$G$58,$K$40)</f>
        <v>0</v>
      </c>
      <c r="L140" s="317">
        <f>COUNTIF(DATA12!$G$9:$G$58,$L$40)</f>
        <v>0</v>
      </c>
      <c r="M140" s="317">
        <f>COUNTIF(DATA12!$G$9:$G$58,$M$40)</f>
        <v>0</v>
      </c>
      <c r="N140" s="317">
        <f>COUNTIF(DATA12!$G$9:$G$58,$N$40)</f>
        <v>0</v>
      </c>
      <c r="O140" s="317">
        <f>COUNTIF(DATA12!$G$9:$G$58,$O$40)</f>
        <v>0</v>
      </c>
      <c r="P140" s="317">
        <f>COUNTIF(DATA12!$G$9:$G$58,$P$40)</f>
        <v>0</v>
      </c>
      <c r="Q140" s="317">
        <f>COUNTIF(DATA12!$G$9:$G$58,$Q$40)</f>
        <v>0</v>
      </c>
      <c r="R140" s="317">
        <f>COUNTIF(DATA12!$G$9:$G$58,$R$40)</f>
        <v>0</v>
      </c>
      <c r="S140" s="317">
        <f>COUNTIF(DATA12!$G$9:$G$58,$S$40)</f>
        <v>0</v>
      </c>
      <c r="T140" s="317">
        <f>COUNTIF(DATA12!$G$9:$G$58,$T$40)</f>
        <v>0</v>
      </c>
      <c r="U140" s="317">
        <f>COUNTIF(DATA12!$G$9:$G$58,$U$40)</f>
        <v>0</v>
      </c>
      <c r="V140" s="317">
        <f>COUNTIF(DATA12!$G$9:$G$58,$V$40)</f>
        <v>0</v>
      </c>
      <c r="W140" s="317">
        <f>COUNTIF(DATA12!$G$9:$G$58,$W$40)</f>
        <v>0</v>
      </c>
      <c r="X140" s="366">
        <f>COUNTIF(DATA12!$G$9:$G$58,$X$40)</f>
        <v>0</v>
      </c>
      <c r="Y140" s="563">
        <f>IF(DATA12!$E$3="",'9'!Y137,DATA12!$E$3)</f>
        <v>0</v>
      </c>
      <c r="Z140" s="563"/>
      <c r="AA140" s="296"/>
      <c r="AB140" s="367">
        <f>IF(AB139=TRUE,1,0)</f>
        <v>0</v>
      </c>
      <c r="AC140" s="368"/>
      <c r="AD140" s="369" t="s">
        <v>113</v>
      </c>
      <c r="AE140" s="370"/>
      <c r="AF140" s="370"/>
      <c r="AG140" s="370"/>
      <c r="AH140" s="370"/>
      <c r="AI140" s="371"/>
      <c r="AJ140" s="296"/>
      <c r="AK140" s="372"/>
      <c r="AL140" s="319"/>
      <c r="AM140" s="296">
        <f>IF(AM139=TRUE,1,0)</f>
        <v>1</v>
      </c>
      <c r="AN140" s="296"/>
      <c r="AO140" s="559"/>
      <c r="AP140" s="559"/>
      <c r="AQ140" s="296"/>
      <c r="AS140" s="373" t="s">
        <v>131</v>
      </c>
      <c r="AT140" s="296"/>
      <c r="AU140" s="296"/>
      <c r="AV140" s="296">
        <f>IF(AV139=TRUE,1,0)</f>
        <v>0</v>
      </c>
      <c r="AW140" s="296"/>
      <c r="AX140" s="308"/>
      <c r="AY140" s="296"/>
      <c r="AZ140" s="296"/>
      <c r="BA140" s="372"/>
      <c r="BB140" s="564" t="s">
        <v>114</v>
      </c>
      <c r="BC140" s="564"/>
      <c r="BD140" s="296"/>
      <c r="BE140" s="374"/>
      <c r="BF140" s="374"/>
      <c r="BG140" s="374"/>
      <c r="BH140" s="374"/>
      <c r="BI140" s="374"/>
      <c r="BJ140" s="374"/>
      <c r="BK140" s="374"/>
      <c r="BL140" s="308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296"/>
      <c r="CA140" s="296"/>
      <c r="CB140" s="296"/>
      <c r="CC140" s="296"/>
      <c r="CD140" s="296"/>
      <c r="CE140" s="296"/>
      <c r="CF140" s="296"/>
      <c r="CG140" s="296"/>
      <c r="CH140" s="296"/>
      <c r="CI140" s="296"/>
      <c r="CJ140" s="296"/>
      <c r="CK140" s="296"/>
      <c r="CL140" s="296"/>
      <c r="CM140" s="296"/>
      <c r="CN140" s="296"/>
      <c r="CO140" s="296"/>
      <c r="CP140" s="296"/>
      <c r="CQ140" s="296"/>
      <c r="CR140" s="296"/>
      <c r="CS140" s="296"/>
      <c r="CT140" s="296"/>
    </row>
    <row r="141" spans="1:99" ht="15.75" customHeight="1" x14ac:dyDescent="0.25">
      <c r="B141" s="296"/>
      <c r="C141" s="577"/>
      <c r="D141" s="365" t="s">
        <v>115</v>
      </c>
      <c r="E141" s="317">
        <f>COUNTIF(DATA12!$L$9:$L$58,$E$40)</f>
        <v>0</v>
      </c>
      <c r="F141" s="317">
        <f>COUNTIF(DATA12!$L$9:$L$58,$F$40)</f>
        <v>0</v>
      </c>
      <c r="G141" s="317">
        <f>COUNTIF(DATA12!$L$9:$L$58,$G$40)</f>
        <v>0</v>
      </c>
      <c r="H141" s="317">
        <f>COUNTIF(DATA12!$L$9:$L$58,$H$40)</f>
        <v>0</v>
      </c>
      <c r="I141" s="317">
        <f>COUNTIF(DATA12!$L$9:$L$58,$I$40)</f>
        <v>0</v>
      </c>
      <c r="J141" s="317">
        <f>COUNTIF(DATA12!$L$9:$L$58,$J$40)</f>
        <v>0</v>
      </c>
      <c r="K141" s="317">
        <f>COUNTIF(DATA12!$L$9:$L$58,$K$40)</f>
        <v>0</v>
      </c>
      <c r="L141" s="317">
        <f>COUNTIF(DATA12!$L$9:$L$58,$L$40)</f>
        <v>0</v>
      </c>
      <c r="M141" s="317">
        <f>COUNTIF(DATA12!$L$9:$L$58,$M$40)</f>
        <v>0</v>
      </c>
      <c r="N141" s="317">
        <f>COUNTIF(DATA12!$L$9:$L$58,$N$40)</f>
        <v>0</v>
      </c>
      <c r="O141" s="317">
        <f>COUNTIF(DATA12!$L$9:$L$58,$O$40)</f>
        <v>0</v>
      </c>
      <c r="P141" s="317">
        <f>COUNTIF(DATA12!$L$9:$L$58,$P$40)</f>
        <v>0</v>
      </c>
      <c r="Q141" s="317">
        <f>COUNTIF(DATA12!$L$9:$L$58,$Q$40)</f>
        <v>0</v>
      </c>
      <c r="R141" s="317">
        <f>COUNTIF(DATA12!$L$9:$L$58,$R$40)</f>
        <v>0</v>
      </c>
      <c r="S141" s="317">
        <f>COUNTIF(DATA12!$L$9:$L$58,$S$40)</f>
        <v>0</v>
      </c>
      <c r="T141" s="317">
        <f>COUNTIF(DATA12!$L$9:$L$58,$T$40)</f>
        <v>0</v>
      </c>
      <c r="U141" s="317">
        <f>COUNTIF(DATA12!$L$9:$L$58,$U$40)</f>
        <v>0</v>
      </c>
      <c r="V141" s="317">
        <f>COUNTIF(DATA12!$L$9:$L$58,$V$40)</f>
        <v>0</v>
      </c>
      <c r="W141" s="317">
        <f>COUNTIF(DATA12!$L$9:$L$58,$W$40)</f>
        <v>0</v>
      </c>
      <c r="X141" s="366">
        <f>COUNTIF(DATA12!$L$9:$L$58,$X$40)</f>
        <v>0</v>
      </c>
      <c r="AA141" s="296"/>
      <c r="AB141" s="378"/>
      <c r="AC141" s="379"/>
      <c r="AD141" s="308"/>
      <c r="AE141" s="296"/>
      <c r="AF141" s="296"/>
      <c r="AG141" s="296"/>
      <c r="AH141" s="296"/>
      <c r="AI141" s="296"/>
      <c r="AJ141" s="296"/>
      <c r="AK141" s="372"/>
      <c r="AL141" s="319"/>
      <c r="AM141" s="555" t="b">
        <f>IF(B138+AA138=2,FALSE,TRUE)</f>
        <v>1</v>
      </c>
      <c r="AN141" s="555"/>
      <c r="AO141" s="556" t="s">
        <v>116</v>
      </c>
      <c r="AP141" s="556"/>
      <c r="AQ141" s="296"/>
      <c r="AR141" s="296">
        <f>BB141</f>
        <v>0</v>
      </c>
      <c r="AS141" s="373" t="s">
        <v>132</v>
      </c>
      <c r="AT141" s="296"/>
      <c r="AU141" s="296"/>
      <c r="AV141" s="557" t="b">
        <f>FALSE</f>
        <v>0</v>
      </c>
      <c r="AW141" s="557"/>
      <c r="AX141" s="308" t="s">
        <v>117</v>
      </c>
      <c r="AY141" s="296"/>
      <c r="AZ141" s="296"/>
      <c r="BA141" s="372"/>
      <c r="BB141" s="319">
        <f>AV140+AV142+AV144</f>
        <v>0</v>
      </c>
      <c r="BC141" s="372">
        <f>IF(BB141=0,0,BB141)</f>
        <v>0</v>
      </c>
      <c r="BD141" s="373" t="s">
        <v>118</v>
      </c>
      <c r="BE141" s="380"/>
      <c r="BF141" s="380"/>
      <c r="BG141" s="380"/>
      <c r="BH141" s="380"/>
      <c r="BI141" s="380"/>
      <c r="BJ141" s="380"/>
      <c r="BK141" s="380"/>
      <c r="BL141" s="308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296"/>
      <c r="CA141" s="296"/>
      <c r="CB141" s="296"/>
      <c r="CC141" s="296"/>
      <c r="CD141" s="296"/>
      <c r="CE141" s="296"/>
      <c r="CF141" s="296"/>
      <c r="CG141" s="296"/>
      <c r="CH141" s="296"/>
      <c r="CI141" s="296"/>
      <c r="CJ141" s="296"/>
      <c r="CK141" s="296"/>
      <c r="CL141" s="296"/>
      <c r="CM141" s="296"/>
      <c r="CN141" s="296"/>
      <c r="CO141" s="296"/>
      <c r="CP141" s="296"/>
      <c r="CQ141" s="296"/>
      <c r="CR141" s="296"/>
      <c r="CS141" s="296"/>
      <c r="CT141" s="296"/>
    </row>
    <row r="142" spans="1:99" ht="15" x14ac:dyDescent="0.25">
      <c r="B142" s="296"/>
      <c r="C142" s="577"/>
      <c r="D142" s="365" t="s">
        <v>119</v>
      </c>
      <c r="E142" s="317">
        <f>COUNTIF(DATA12!$Q$9:$Q$58,$E$40)</f>
        <v>0</v>
      </c>
      <c r="F142" s="317">
        <f>COUNTIF(DATA12!$Q$9:$Q$58,$F$40)</f>
        <v>0</v>
      </c>
      <c r="G142" s="317">
        <f>COUNTIF(DATA12!$Q$9:$Q$58,$G$40)</f>
        <v>0</v>
      </c>
      <c r="H142" s="317">
        <f>COUNTIF(DATA12!$Q$9:$Q$58,$H$40)</f>
        <v>0</v>
      </c>
      <c r="I142" s="317">
        <f>COUNTIF(DATA12!$Q$9:$Q$58,$I$40)</f>
        <v>0</v>
      </c>
      <c r="J142" s="317">
        <f>COUNTIF(DATA12!$Q$9:$Q$58,$J$40)</f>
        <v>0</v>
      </c>
      <c r="K142" s="317">
        <f>COUNTIF(DATA12!$Q$9:$Q$58,$K$40)</f>
        <v>0</v>
      </c>
      <c r="L142" s="317">
        <f>COUNTIF(DATA12!$Q$9:$Q$58,$L$40)</f>
        <v>0</v>
      </c>
      <c r="M142" s="317">
        <f>COUNTIF(DATA12!$Q$9:$Q$58,$M$40)</f>
        <v>0</v>
      </c>
      <c r="N142" s="317">
        <f>COUNTIF(DATA12!$Q$9:$Q$58,$N$40)</f>
        <v>0</v>
      </c>
      <c r="O142" s="317">
        <f>COUNTIF(DATA12!$Q$9:$Q$58,$O$40)</f>
        <v>0</v>
      </c>
      <c r="P142" s="317">
        <f>COUNTIF(DATA12!$Q$9:$Q$58,$P$40)</f>
        <v>0</v>
      </c>
      <c r="Q142" s="317">
        <f>COUNTIF(DATA12!$Q$9:$Q$58,$Q$40)</f>
        <v>0</v>
      </c>
      <c r="R142" s="317">
        <f>COUNTIF(DATA12!$Q$9:$Q$58,$R$40)</f>
        <v>0</v>
      </c>
      <c r="S142" s="317">
        <f>COUNTIF(DATA12!$Q$9:$Q$58,$S$40)</f>
        <v>0</v>
      </c>
      <c r="T142" s="317">
        <f>COUNTIF(DATA12!$Q$9:$Q$58,$T$40)</f>
        <v>0</v>
      </c>
      <c r="U142" s="317">
        <f>COUNTIF(DATA12!$Q$9:$Q$58,$U$40)</f>
        <v>0</v>
      </c>
      <c r="V142" s="317">
        <f>COUNTIF(DATA12!$Q$9:$Q$58,$V$40)</f>
        <v>0</v>
      </c>
      <c r="W142" s="317">
        <f>COUNTIF(DATA12!$Q$9:$Q$58,$W$40)</f>
        <v>0</v>
      </c>
      <c r="X142" s="366">
        <f>COUNTIF(DATA12!$Q$9:$Q$58,$X$40)</f>
        <v>0</v>
      </c>
      <c r="AA142" s="296"/>
      <c r="AB142" s="558">
        <f>ED90</f>
        <v>0</v>
      </c>
      <c r="AC142" s="558"/>
      <c r="AD142" s="381" t="s">
        <v>120</v>
      </c>
      <c r="AE142" s="382"/>
      <c r="AF142" s="382"/>
      <c r="AG142" s="382"/>
      <c r="AH142" s="383"/>
      <c r="AI142" s="296"/>
      <c r="AJ142" s="296"/>
      <c r="AK142" s="372"/>
      <c r="AL142" s="319"/>
      <c r="AM142" s="296">
        <f>IF(AM141=TRUE,1,0)</f>
        <v>1</v>
      </c>
      <c r="AN142" s="296"/>
      <c r="AO142" s="556"/>
      <c r="AP142" s="556"/>
      <c r="AQ142" s="296"/>
      <c r="AR142" s="308">
        <f>AR139+AR140</f>
        <v>0</v>
      </c>
      <c r="AS142" s="373"/>
      <c r="AT142" s="296"/>
      <c r="AU142" s="296"/>
      <c r="AV142" s="296">
        <f>IF(AV141=TRUE,1,0)</f>
        <v>0</v>
      </c>
      <c r="AW142" s="296"/>
      <c r="AX142" s="308"/>
      <c r="AY142" s="296"/>
      <c r="AZ142" s="296"/>
      <c r="BA142" s="372"/>
      <c r="BB142" s="319">
        <f>SUM(E140:X144)</f>
        <v>0</v>
      </c>
      <c r="BC142" s="372">
        <f>IF(BB142=0,0,1)</f>
        <v>0</v>
      </c>
      <c r="BD142" s="373" t="s">
        <v>121</v>
      </c>
      <c r="BE142" s="380"/>
      <c r="BF142" s="380"/>
      <c r="BG142" s="380"/>
      <c r="BH142" s="380"/>
      <c r="BI142" s="380"/>
      <c r="BJ142" s="380"/>
      <c r="BK142" s="380"/>
      <c r="BL142" s="308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  <c r="BW142" s="296"/>
      <c r="BX142" s="296"/>
      <c r="BY142" s="296"/>
      <c r="BZ142" s="296"/>
      <c r="CA142" s="296"/>
      <c r="CB142" s="296"/>
      <c r="CC142" s="296"/>
      <c r="CD142" s="296"/>
      <c r="CE142" s="296"/>
      <c r="CF142" s="296"/>
      <c r="CG142" s="296"/>
      <c r="CH142" s="296"/>
      <c r="CI142" s="296"/>
      <c r="CJ142" s="296"/>
      <c r="CK142" s="296"/>
      <c r="CL142" s="296"/>
      <c r="CM142" s="296"/>
      <c r="CN142" s="296"/>
      <c r="CO142" s="296"/>
      <c r="CP142" s="296"/>
      <c r="CQ142" s="296"/>
      <c r="CR142" s="296"/>
      <c r="CS142" s="296"/>
      <c r="CT142" s="296"/>
    </row>
    <row r="143" spans="1:99" ht="15" x14ac:dyDescent="0.25">
      <c r="B143" s="296"/>
      <c r="C143" s="577"/>
      <c r="D143" s="365" t="s">
        <v>122</v>
      </c>
      <c r="E143" s="317">
        <f>COUNTIF(DATA12!$V$9:$V$58,$E$40)</f>
        <v>0</v>
      </c>
      <c r="F143" s="317">
        <f>COUNTIF(DATA12!$V$9:$V$58,$F$40)</f>
        <v>0</v>
      </c>
      <c r="G143" s="317">
        <f>COUNTIF(DATA12!$V$9:$V$58,$G$40)</f>
        <v>0</v>
      </c>
      <c r="H143" s="317">
        <f>COUNTIF(DATA12!$V$9:$V$58,$H$40)</f>
        <v>0</v>
      </c>
      <c r="I143" s="317">
        <f>COUNTIF(DATA12!$V$9:$V$58,$I$40)</f>
        <v>0</v>
      </c>
      <c r="J143" s="317">
        <f>COUNTIF(DATA12!$V$9:$V$58,$J$40)</f>
        <v>0</v>
      </c>
      <c r="K143" s="317">
        <f>COUNTIF(DATA12!$V$9:$V$58,$K$40)</f>
        <v>0</v>
      </c>
      <c r="L143" s="317">
        <f>COUNTIF(DATA12!$V$9:$V$58,$L$40)</f>
        <v>0</v>
      </c>
      <c r="M143" s="317">
        <f>COUNTIF(DATA12!$V$9:$V$58,$M$40)</f>
        <v>0</v>
      </c>
      <c r="N143" s="317">
        <f>COUNTIF(DATA12!$V$9:$V$58,$N$40)</f>
        <v>0</v>
      </c>
      <c r="O143" s="317">
        <f>COUNTIF(DATA12!$V$9:$V$58,$O$40)</f>
        <v>0</v>
      </c>
      <c r="P143" s="317">
        <f>COUNTIF(DATA12!$V$9:$V$58,$P$40)</f>
        <v>0</v>
      </c>
      <c r="Q143" s="317">
        <f>COUNTIF(DATA12!$V$9:$V$58,$Q$40)</f>
        <v>0</v>
      </c>
      <c r="R143" s="317">
        <f>COUNTIF(DATA12!$V$9:$V$58,$R$40)</f>
        <v>0</v>
      </c>
      <c r="S143" s="317">
        <f>COUNTIF(DATA12!$V$9:$V$58,$S$40)</f>
        <v>0</v>
      </c>
      <c r="T143" s="317">
        <f>COUNTIF(DATA12!$V$9:$V$58,$T$40)</f>
        <v>0</v>
      </c>
      <c r="U143" s="317">
        <f>COUNTIF(DATA12!$V$9:$V$58,$U$40)</f>
        <v>0</v>
      </c>
      <c r="V143" s="317">
        <f>COUNTIF(DATA12!$V$9:$V$58,$V$40)</f>
        <v>0</v>
      </c>
      <c r="W143" s="317">
        <f>COUNTIF(DATA12!$V$9:$V$58,$W$40)</f>
        <v>0</v>
      </c>
      <c r="X143" s="366">
        <f>COUNTIF(DATA12!$V$9:$V$58,$X$40)</f>
        <v>0</v>
      </c>
      <c r="AA143" s="296"/>
      <c r="AB143" s="558">
        <f>EE90</f>
        <v>0</v>
      </c>
      <c r="AC143" s="558"/>
      <c r="AD143" s="381" t="s">
        <v>123</v>
      </c>
      <c r="AE143" s="382"/>
      <c r="AF143" s="382"/>
      <c r="AG143" s="382"/>
      <c r="AH143" s="384"/>
      <c r="AI143" s="296"/>
      <c r="AJ143" s="296"/>
      <c r="AK143" s="372"/>
      <c r="AL143" s="319"/>
      <c r="AM143" s="296"/>
      <c r="AN143" s="296"/>
      <c r="AO143" s="296"/>
      <c r="AP143" s="296"/>
      <c r="AQ143" s="296"/>
      <c r="AT143" s="296"/>
      <c r="AU143" s="296"/>
      <c r="AV143" s="557" t="b">
        <f>FALSE</f>
        <v>0</v>
      </c>
      <c r="AW143" s="557"/>
      <c r="AX143" s="308" t="s">
        <v>124</v>
      </c>
      <c r="AY143" s="296"/>
      <c r="AZ143" s="296"/>
      <c r="BA143" s="372"/>
      <c r="BB143" s="385"/>
      <c r="BC143" s="386">
        <f>SUM(BC141:BC142)</f>
        <v>0</v>
      </c>
      <c r="BD143" s="373" t="s">
        <v>125</v>
      </c>
      <c r="BE143" s="380"/>
      <c r="BF143" s="380"/>
      <c r="BG143" s="380"/>
      <c r="BH143" s="380"/>
      <c r="BI143" s="380"/>
      <c r="BJ143" s="380"/>
      <c r="BK143" s="380"/>
      <c r="BL143" s="308"/>
      <c r="BM143" s="296"/>
      <c r="BN143" s="296"/>
      <c r="BO143" s="296"/>
      <c r="BP143" s="296"/>
      <c r="BQ143" s="296"/>
      <c r="BR143" s="296"/>
      <c r="BS143" s="296"/>
      <c r="BT143" s="296"/>
      <c r="BU143" s="296"/>
      <c r="BV143" s="296"/>
      <c r="BW143" s="296"/>
      <c r="BX143" s="296"/>
      <c r="BY143" s="296"/>
      <c r="BZ143" s="296"/>
      <c r="CA143" s="296"/>
      <c r="CB143" s="296"/>
      <c r="CC143" s="296"/>
      <c r="CD143" s="296"/>
      <c r="CE143" s="296"/>
      <c r="CF143" s="296"/>
      <c r="CG143" s="296"/>
      <c r="CH143" s="296"/>
      <c r="CI143" s="296"/>
      <c r="CJ143" s="296"/>
      <c r="CK143" s="296"/>
      <c r="CL143" s="296"/>
      <c r="CM143" s="296"/>
      <c r="CN143" s="296"/>
      <c r="CO143" s="296"/>
      <c r="CP143" s="296"/>
      <c r="CQ143" s="296"/>
      <c r="CR143" s="296"/>
      <c r="CS143" s="296"/>
      <c r="CT143" s="296"/>
    </row>
    <row r="144" spans="1:99" ht="15" customHeight="1" x14ac:dyDescent="0.25">
      <c r="C144" s="577"/>
      <c r="D144" s="388" t="s">
        <v>126</v>
      </c>
      <c r="E144" s="389">
        <f>COUNTIF(DATA12!$AA$9:$AA$58,$E$40)</f>
        <v>0</v>
      </c>
      <c r="F144" s="389">
        <f>COUNTIF(DATA12!$AA$9:$AA$58,$F$40)</f>
        <v>0</v>
      </c>
      <c r="G144" s="389">
        <f>COUNTIF(DATA12!$AA$9:$AA$58,$G$40)</f>
        <v>0</v>
      </c>
      <c r="H144" s="389">
        <f>COUNTIF(DATA12!$AA$9:$AA$58,$H$40)</f>
        <v>0</v>
      </c>
      <c r="I144" s="389">
        <f>COUNTIF(DATA12!$AA$9:$AA$58,$I$40)</f>
        <v>0</v>
      </c>
      <c r="J144" s="389">
        <f>COUNTIF(DATA12!$AA$9:$AA$58,$J$40)</f>
        <v>0</v>
      </c>
      <c r="K144" s="389">
        <f>COUNTIF(DATA12!$AA$9:$AA$58,$K$40)</f>
        <v>0</v>
      </c>
      <c r="L144" s="389">
        <f>COUNTIF(DATA12!$AA$9:$AA$58,$L$40)</f>
        <v>0</v>
      </c>
      <c r="M144" s="389">
        <f>COUNTIF(DATA12!$AA$9:$AA$58,$M$40)</f>
        <v>0</v>
      </c>
      <c r="N144" s="389">
        <f>COUNTIF(DATA12!$AA$9:$AA$58,$N$40)</f>
        <v>0</v>
      </c>
      <c r="O144" s="389">
        <f>COUNTIF(DATA12!$AA$9:$AA$58,$O$40)</f>
        <v>0</v>
      </c>
      <c r="P144" s="389">
        <f>COUNTIF(DATA12!$AA$9:$AA$58,$P$40)</f>
        <v>0</v>
      </c>
      <c r="Q144" s="389">
        <f>COUNTIF(DATA12!$AA$9:$AA$58,$Q$40)</f>
        <v>0</v>
      </c>
      <c r="R144" s="389">
        <f>COUNTIF(DATA12!$AA$9:$AA$58,$R$40)</f>
        <v>0</v>
      </c>
      <c r="S144" s="389">
        <f>COUNTIF(DATA12!$AA$9:$AA$58,$S$40)</f>
        <v>0</v>
      </c>
      <c r="T144" s="389">
        <f>COUNTIF(DATA12!$AA$9:$AA$58,$T$40)</f>
        <v>0</v>
      </c>
      <c r="U144" s="389">
        <f>COUNTIF(DATA12!$AA$9:$AA$58,$U$40)</f>
        <v>0</v>
      </c>
      <c r="V144" s="389">
        <f>COUNTIF(DATA12!$AA$9:$AA$58,$V$40)</f>
        <v>0</v>
      </c>
      <c r="W144" s="389">
        <f>COUNTIF(DATA12!$AA$9:$AA$58,$W$40)</f>
        <v>0</v>
      </c>
      <c r="X144" s="390">
        <f>COUNTIF(DATA12!$AA$9:$AA$58,$X$40)</f>
        <v>0</v>
      </c>
      <c r="AA144" s="296"/>
      <c r="AB144" s="558">
        <f>EF90</f>
        <v>0</v>
      </c>
      <c r="AC144" s="558"/>
      <c r="AD144" s="381" t="s">
        <v>127</v>
      </c>
      <c r="AE144" s="382"/>
      <c r="AF144" s="382"/>
      <c r="AG144" s="382"/>
      <c r="AH144" s="384"/>
      <c r="AI144" s="296"/>
      <c r="AJ144" s="296"/>
      <c r="AK144" s="372"/>
      <c r="AL144" s="572" t="s">
        <v>128</v>
      </c>
      <c r="AM144" s="572"/>
      <c r="AN144" s="572"/>
      <c r="AO144" s="572"/>
      <c r="AP144" s="572"/>
      <c r="AQ144" s="572"/>
      <c r="AR144" s="575">
        <f>IF((AM140+AM142=1),Y139-A139,0)</f>
        <v>0</v>
      </c>
      <c r="AS144" s="575"/>
      <c r="AT144" s="323"/>
      <c r="AU144" s="323"/>
      <c r="AV144" s="323">
        <f>IF(AV143=TRUE,1,0)</f>
        <v>0</v>
      </c>
      <c r="AW144" s="323"/>
      <c r="AX144" s="323"/>
      <c r="AY144" s="323"/>
      <c r="AZ144" s="323"/>
      <c r="BA144" s="391"/>
      <c r="BB144" s="296"/>
      <c r="BC144" s="296"/>
      <c r="BD144" s="296"/>
      <c r="BE144" s="392"/>
      <c r="BF144" s="393"/>
      <c r="BG144" s="296"/>
      <c r="BH144" s="296"/>
      <c r="BI144" s="296"/>
      <c r="BJ144" s="296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6"/>
      <c r="BU144" s="296"/>
      <c r="BV144" s="296"/>
      <c r="BW144" s="296"/>
      <c r="BX144" s="296"/>
      <c r="BY144" s="296">
        <f>HOUR(AR144)</f>
        <v>0</v>
      </c>
      <c r="BZ144" s="296">
        <f>MINUTE(AR144)</f>
        <v>0</v>
      </c>
      <c r="CA144" s="296"/>
      <c r="CB144" s="296"/>
      <c r="CC144" s="296"/>
      <c r="CD144" s="296"/>
      <c r="CE144" s="296"/>
      <c r="CF144" s="296"/>
      <c r="CG144" s="296"/>
      <c r="CH144" s="296"/>
      <c r="CI144" s="296"/>
      <c r="CJ144" s="296"/>
      <c r="CK144" s="296"/>
      <c r="CL144" s="296"/>
      <c r="CM144" s="296"/>
      <c r="CN144" s="296"/>
      <c r="CO144" s="296"/>
      <c r="CP144" s="296"/>
      <c r="CQ144" s="296"/>
      <c r="CR144" s="296"/>
      <c r="CS144" s="296"/>
      <c r="CT144" s="296"/>
    </row>
    <row r="145" spans="1:99" x14ac:dyDescent="0.2">
      <c r="B145" s="296"/>
      <c r="C145" s="297"/>
      <c r="D145" s="296"/>
      <c r="E145" s="296"/>
      <c r="F145" s="296"/>
      <c r="G145" s="296"/>
      <c r="H145" s="296"/>
      <c r="I145" s="296"/>
      <c r="J145" s="296"/>
      <c r="K145" s="296"/>
      <c r="L145" s="296"/>
      <c r="M145" s="296"/>
      <c r="N145" s="296"/>
      <c r="O145" s="296"/>
      <c r="P145" s="296"/>
      <c r="Q145" s="296"/>
      <c r="AA145" s="296"/>
      <c r="AB145" s="296"/>
      <c r="AC145" s="394"/>
      <c r="AD145" s="296"/>
      <c r="AE145" s="296"/>
      <c r="AF145" s="296"/>
      <c r="AG145" s="296"/>
      <c r="AH145" s="296"/>
      <c r="AI145" s="296"/>
      <c r="AJ145" s="296"/>
      <c r="AK145" s="296"/>
      <c r="AL145" s="296"/>
      <c r="AM145" s="296"/>
      <c r="AN145" s="296"/>
      <c r="AO145" s="296"/>
      <c r="AP145" s="296"/>
      <c r="AQ145" s="296"/>
      <c r="AR145" s="296"/>
      <c r="AS145" s="296"/>
      <c r="AT145" s="296"/>
      <c r="AU145" s="296"/>
      <c r="AV145" s="296"/>
      <c r="AW145" s="296"/>
      <c r="AX145" s="296"/>
      <c r="AY145" s="296"/>
      <c r="AZ145" s="296"/>
      <c r="BA145" s="296"/>
      <c r="BB145" s="296"/>
      <c r="BC145" s="296"/>
      <c r="BD145" s="296"/>
      <c r="BE145" s="395"/>
      <c r="BF145" s="396"/>
      <c r="BG145" s="551" t="b">
        <f>IF(SUM(E140:P144)&gt;0,TRUE,FALSE)</f>
        <v>0</v>
      </c>
      <c r="BH145" s="551"/>
      <c r="BI145" s="296"/>
      <c r="BJ145" s="296"/>
      <c r="BK145" s="296"/>
      <c r="BL145" s="296"/>
      <c r="BM145" s="296"/>
      <c r="BN145" s="296"/>
      <c r="BO145" s="296"/>
      <c r="BP145" s="296"/>
      <c r="BQ145" s="296"/>
      <c r="BR145" s="296"/>
      <c r="BS145" s="296"/>
      <c r="BT145" s="296"/>
      <c r="BU145" s="296"/>
      <c r="BV145" s="296"/>
      <c r="BW145" s="296"/>
      <c r="BX145" s="296"/>
      <c r="BY145" s="296"/>
      <c r="BZ145" s="296"/>
      <c r="CA145" s="296"/>
      <c r="CB145" s="296"/>
      <c r="CC145" s="296"/>
      <c r="CD145" s="296"/>
      <c r="CE145" s="296"/>
      <c r="CF145" s="296"/>
      <c r="CG145" s="296"/>
      <c r="CH145" s="296"/>
      <c r="CI145" s="296"/>
      <c r="CJ145" s="296"/>
      <c r="CK145" s="296"/>
      <c r="CL145" s="296"/>
      <c r="CM145" s="296"/>
      <c r="CN145" s="296"/>
      <c r="CO145" s="296"/>
      <c r="CP145" s="296"/>
      <c r="CQ145" s="296"/>
      <c r="CR145" s="296"/>
      <c r="CS145" s="296"/>
      <c r="CT145" s="296"/>
    </row>
    <row r="146" spans="1:99" ht="15" x14ac:dyDescent="0.25">
      <c r="AA146" s="397" t="str">
        <f>$AC$772</f>
        <v/>
      </c>
      <c r="AB146" s="397" t="str">
        <f>$AC$773</f>
        <v/>
      </c>
      <c r="AC146" s="397" t="str">
        <f>$AC$774</f>
        <v/>
      </c>
      <c r="AD146" s="397" t="str">
        <f>$AC$775</f>
        <v/>
      </c>
      <c r="AE146" s="397" t="str">
        <f>$AC$776</f>
        <v/>
      </c>
      <c r="AF146" s="397" t="str">
        <f>$AC$777</f>
        <v/>
      </c>
      <c r="AG146" s="397" t="str">
        <f>$AC$778</f>
        <v/>
      </c>
      <c r="AH146" s="397" t="str">
        <f>$AC$779</f>
        <v/>
      </c>
      <c r="AI146" s="397" t="str">
        <f>$AC$780</f>
        <v/>
      </c>
      <c r="AJ146" s="397" t="str">
        <f>$AC$781</f>
        <v/>
      </c>
      <c r="AK146" s="397" t="str">
        <f>$AC$782</f>
        <v/>
      </c>
      <c r="AL146" s="397" t="str">
        <f>$AC$783</f>
        <v/>
      </c>
      <c r="AM146" s="397" t="str">
        <f>$AC$784</f>
        <v/>
      </c>
      <c r="AN146" s="397" t="str">
        <f>$AC$785</f>
        <v/>
      </c>
      <c r="AO146" s="397" t="str">
        <f>$AC$786</f>
        <v/>
      </c>
      <c r="AP146" s="397" t="str">
        <f>$AC$787</f>
        <v/>
      </c>
      <c r="AQ146" s="397" t="str">
        <f>$AC$788</f>
        <v/>
      </c>
      <c r="AR146" s="397" t="str">
        <f>$AC$789</f>
        <v/>
      </c>
      <c r="AS146" s="397" t="str">
        <f>$AC$790</f>
        <v/>
      </c>
      <c r="AT146" s="397" t="str">
        <f>$AC$791</f>
        <v/>
      </c>
      <c r="AU146" s="397" t="str">
        <f>$AC$792</f>
        <v/>
      </c>
      <c r="AV146" s="397" t="str">
        <f>$AC$793</f>
        <v/>
      </c>
      <c r="AW146" s="397" t="str">
        <f>$AC$794</f>
        <v/>
      </c>
      <c r="AX146" s="397" t="str">
        <f>$AC$795</f>
        <v/>
      </c>
      <c r="AY146" s="397" t="str">
        <f>$AC$796</f>
        <v/>
      </c>
      <c r="AZ146" s="397" t="str">
        <f>$AC$797</f>
        <v/>
      </c>
      <c r="BA146" s="397" t="str">
        <f>$AC$798</f>
        <v/>
      </c>
      <c r="BB146" s="397" t="str">
        <f>$AC$799</f>
        <v/>
      </c>
      <c r="BC146" s="397" t="str">
        <f>$AC$800</f>
        <v/>
      </c>
      <c r="BD146" s="397" t="str">
        <f>$AC$801</f>
        <v/>
      </c>
      <c r="BE146" s="397" t="str">
        <f>$AC$802</f>
        <v/>
      </c>
      <c r="BF146" s="397" t="str">
        <f>$AC$803</f>
        <v/>
      </c>
      <c r="BG146" s="397" t="str">
        <f>$AC$804</f>
        <v/>
      </c>
      <c r="BH146" s="397" t="str">
        <f>$AC$805</f>
        <v/>
      </c>
      <c r="BI146" s="397" t="str">
        <f>$AC$806</f>
        <v/>
      </c>
      <c r="BJ146" s="397" t="str">
        <f>$AC$807</f>
        <v/>
      </c>
      <c r="BK146" s="397" t="str">
        <f>$AC$808</f>
        <v/>
      </c>
      <c r="BL146" s="397" t="str">
        <f>$AC$809</f>
        <v/>
      </c>
      <c r="BM146" s="397" t="str">
        <f>$AC$810</f>
        <v/>
      </c>
      <c r="BN146" s="397" t="str">
        <f>$AC$811</f>
        <v/>
      </c>
      <c r="BO146" s="397" t="str">
        <f>$AC$812</f>
        <v/>
      </c>
      <c r="BP146" s="397" t="str">
        <f>$AC$813</f>
        <v/>
      </c>
      <c r="BQ146" s="397" t="str">
        <f>$AC$814</f>
        <v/>
      </c>
      <c r="BR146" s="397" t="str">
        <f>$AC$815</f>
        <v/>
      </c>
      <c r="BS146" s="397" t="str">
        <f>$AC$816</f>
        <v/>
      </c>
      <c r="BT146" s="397" t="str">
        <f>$AC$817</f>
        <v/>
      </c>
      <c r="BU146" s="397" t="str">
        <f>$AC$818</f>
        <v/>
      </c>
      <c r="BV146" s="397" t="str">
        <f>$AC$819</f>
        <v/>
      </c>
      <c r="BW146" s="397" t="str">
        <f>$AC$820</f>
        <v/>
      </c>
      <c r="BX146" s="398" t="str">
        <f>$AC$821</f>
        <v/>
      </c>
      <c r="BY146" s="552">
        <f>SUM(AA146:BU146)</f>
        <v>0</v>
      </c>
      <c r="BZ146" s="552"/>
      <c r="CA146" s="552"/>
      <c r="CB146" s="282" t="s">
        <v>129</v>
      </c>
    </row>
    <row r="147" spans="1:99" x14ac:dyDescent="0.2">
      <c r="B147" s="331">
        <f>IF(A148=$A$37,1,2)</f>
        <v>2</v>
      </c>
      <c r="C147" s="332" t="s">
        <v>95</v>
      </c>
      <c r="E147" s="330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U147" s="333"/>
      <c r="V147" s="333"/>
      <c r="AA147" s="331">
        <f>IF($Y$37=Y148,1,2)</f>
        <v>1</v>
      </c>
      <c r="AB147" s="332" t="s">
        <v>95</v>
      </c>
      <c r="AC147" s="283"/>
      <c r="AD147" s="332"/>
    </row>
    <row r="148" spans="1:99" ht="16.5" customHeight="1" x14ac:dyDescent="0.25">
      <c r="A148" s="576">
        <f>IF(DATA13!$E$2="",DateTime!$R$12,(IF(HOUR(DATA13!$E$2)&lt;6,HOUR(DATA13!$E$2)+12&amp;":"&amp;MINUTE(DATA13!$E$2),DATA13!$E$2)))</f>
        <v>0</v>
      </c>
      <c r="B148" s="576"/>
      <c r="C148" s="577" t="s">
        <v>107</v>
      </c>
      <c r="D148" s="346">
        <f>EG38</f>
        <v>11</v>
      </c>
      <c r="E148" s="347" t="s">
        <v>28</v>
      </c>
      <c r="F148" s="348" t="s">
        <v>29</v>
      </c>
      <c r="G148" s="349" t="s">
        <v>30</v>
      </c>
      <c r="H148" s="349" t="s">
        <v>31</v>
      </c>
      <c r="I148" s="349" t="s">
        <v>32</v>
      </c>
      <c r="J148" s="349" t="s">
        <v>33</v>
      </c>
      <c r="K148" s="349" t="s">
        <v>34</v>
      </c>
      <c r="L148" s="349" t="s">
        <v>35</v>
      </c>
      <c r="M148" s="349" t="s">
        <v>36</v>
      </c>
      <c r="N148" s="349" t="s">
        <v>37</v>
      </c>
      <c r="O148" s="349" t="s">
        <v>38</v>
      </c>
      <c r="P148" s="349" t="s">
        <v>39</v>
      </c>
      <c r="Q148" s="350" t="s">
        <v>43</v>
      </c>
      <c r="R148" s="351" t="s">
        <v>58</v>
      </c>
      <c r="S148" s="351" t="s">
        <v>60</v>
      </c>
      <c r="T148" s="349" t="s">
        <v>63</v>
      </c>
      <c r="U148" s="351" t="s">
        <v>65</v>
      </c>
      <c r="V148" s="351" t="s">
        <v>71</v>
      </c>
      <c r="W148" s="351" t="s">
        <v>76</v>
      </c>
      <c r="X148" s="352" t="s">
        <v>69</v>
      </c>
      <c r="Y148" s="578" t="str">
        <f>IF(DATA13!$E$3="",(IF(HOUR(DateTime!$W$12)&lt;6,HOUR(DateTime!$W$12)+12&amp;":"&amp;MINUTE(DateTime!$W$12),DateTime!$W$12)),(IF(HOUR(DATA13!$E$3)&lt;6,HOUR(DATA13!$E$3)+12&amp;":"&amp;MINUTE(DATA13!$E$3),DATA13!$E$3)))</f>
        <v>12:0</v>
      </c>
      <c r="Z148" s="578"/>
      <c r="AA148" s="353"/>
      <c r="AB148" s="579" t="b">
        <v>0</v>
      </c>
      <c r="AC148" s="579"/>
      <c r="AD148" s="354" t="s">
        <v>108</v>
      </c>
      <c r="AE148" s="353"/>
      <c r="AF148" s="355"/>
      <c r="AG148" s="355"/>
      <c r="AH148" s="355"/>
      <c r="AI148" s="356"/>
      <c r="AJ148" s="355"/>
      <c r="AK148" s="357"/>
      <c r="AL148" s="358"/>
      <c r="AM148" s="580" t="b">
        <f>IF(BC150=1,FALSE,IF(AND(B147+AA147+AB149+BC151=3),TRUE,FALSE))</f>
        <v>1</v>
      </c>
      <c r="AN148" s="580"/>
      <c r="AO148" s="559" t="s">
        <v>109</v>
      </c>
      <c r="AP148" s="559"/>
      <c r="AQ148" s="355"/>
      <c r="AR148" s="359">
        <f>BC151</f>
        <v>0</v>
      </c>
      <c r="AS148" s="360" t="s">
        <v>121</v>
      </c>
      <c r="AT148" s="355"/>
      <c r="AU148" s="355"/>
      <c r="AV148" s="560" t="b">
        <f>FALSE</f>
        <v>0</v>
      </c>
      <c r="AW148" s="560"/>
      <c r="AX148" s="359" t="s">
        <v>110</v>
      </c>
      <c r="AY148" s="355"/>
      <c r="AZ148" s="355"/>
      <c r="BA148" s="357"/>
      <c r="BB148" s="561" t="s">
        <v>160</v>
      </c>
      <c r="BC148" s="561"/>
      <c r="BD148" s="355"/>
      <c r="BE148" s="361"/>
      <c r="BF148" s="361"/>
      <c r="BG148" s="361"/>
      <c r="BH148" s="361"/>
      <c r="BI148" s="361"/>
      <c r="BJ148" s="361"/>
      <c r="BK148" s="361"/>
      <c r="BL148" s="355"/>
      <c r="BM148" s="355"/>
      <c r="BN148" s="355"/>
      <c r="BO148" s="355"/>
      <c r="BP148" s="355"/>
      <c r="BQ148" s="355"/>
      <c r="BR148" s="355"/>
      <c r="BS148" s="355"/>
      <c r="BT148" s="355"/>
      <c r="BU148" s="355"/>
      <c r="BV148" s="355"/>
      <c r="BW148" s="355"/>
      <c r="BX148" s="355"/>
      <c r="BY148" s="355"/>
      <c r="BZ148" s="355"/>
      <c r="CA148" s="355"/>
      <c r="CB148" s="355"/>
      <c r="CC148" s="355"/>
      <c r="CD148" s="355"/>
      <c r="CE148" s="355"/>
      <c r="CF148" s="355"/>
      <c r="CG148" s="355"/>
      <c r="CH148" s="355"/>
      <c r="CI148" s="355"/>
      <c r="CJ148" s="355"/>
      <c r="CK148" s="355"/>
      <c r="CL148" s="355"/>
      <c r="CM148" s="355"/>
      <c r="CN148" s="355"/>
      <c r="CO148" s="355"/>
      <c r="CP148" s="355"/>
      <c r="CQ148" s="562">
        <f>SUM(E151:X151)</f>
        <v>0</v>
      </c>
      <c r="CR148" s="562"/>
      <c r="CS148" s="355">
        <f>WEEKDAY(D148)</f>
        <v>4</v>
      </c>
      <c r="CT148" s="355">
        <f>IF(OR(AM149=1,AB149=1,AM151=1),CS148,"")</f>
        <v>4</v>
      </c>
      <c r="CU148" s="355" t="e">
        <f>IF(CT148=CS148,MAX($CU$40:CU147)+1,0)</f>
        <v>#NUM!</v>
      </c>
    </row>
    <row r="149" spans="1:99" ht="15.75" customHeight="1" x14ac:dyDescent="0.25">
      <c r="A149" s="563">
        <f>IF(DATA13!$E$2="",'9'!$A$38,DATA13!$E$2)</f>
        <v>0</v>
      </c>
      <c r="B149" s="563"/>
      <c r="C149" s="577"/>
      <c r="D149" s="365" t="s">
        <v>112</v>
      </c>
      <c r="E149" s="317">
        <f>COUNTIF(DATA13!$G$9:$G$58,$E$40)</f>
        <v>0</v>
      </c>
      <c r="F149" s="317">
        <f>COUNTIF(DATA13!$G$9:$G$58,$F$40)</f>
        <v>0</v>
      </c>
      <c r="G149" s="317">
        <f>COUNTIF(DATA13!$G$9:$G$58,$G$40)</f>
        <v>0</v>
      </c>
      <c r="H149" s="317">
        <f>COUNTIF(DATA13!$G$9:$G$58,$H$40)</f>
        <v>0</v>
      </c>
      <c r="I149" s="317">
        <f>COUNTIF(DATA13!$G$9:$G$58,$I$40)</f>
        <v>0</v>
      </c>
      <c r="J149" s="317">
        <f>COUNTIF(DATA13!$G$9:$G$58,$J$40)</f>
        <v>0</v>
      </c>
      <c r="K149" s="317">
        <f>COUNTIF(DATA13!$G$9:$G$58,$K$40)</f>
        <v>0</v>
      </c>
      <c r="L149" s="317">
        <f>COUNTIF(DATA13!$G$9:$G$58,$L$40)</f>
        <v>0</v>
      </c>
      <c r="M149" s="317">
        <f>COUNTIF(DATA13!$G$9:$G$58,$M$40)</f>
        <v>0</v>
      </c>
      <c r="N149" s="317">
        <f>COUNTIF(DATA13!$G$9:$G$58,$N$40)</f>
        <v>0</v>
      </c>
      <c r="O149" s="317">
        <f>COUNTIF(DATA13!$G$9:$G$58,$O$40)</f>
        <v>0</v>
      </c>
      <c r="P149" s="317">
        <f>COUNTIF(DATA13!$G$9:$G$58,$P$40)</f>
        <v>0</v>
      </c>
      <c r="Q149" s="317">
        <f>COUNTIF(DATA13!$G$9:$G$58,$Q$40)</f>
        <v>0</v>
      </c>
      <c r="R149" s="317">
        <f>COUNTIF(DATA13!$G$9:$G$58,$R$40)</f>
        <v>0</v>
      </c>
      <c r="S149" s="317">
        <f>COUNTIF(DATA13!$G$9:$G$58,$S$40)</f>
        <v>0</v>
      </c>
      <c r="T149" s="317">
        <f>COUNTIF(DATA13!$G$9:$G$58,$T$40)</f>
        <v>0</v>
      </c>
      <c r="U149" s="317">
        <f>COUNTIF(DATA13!$G$9:$G$58,$U$40)</f>
        <v>0</v>
      </c>
      <c r="V149" s="317">
        <f>COUNTIF(DATA13!$G$9:$G$58,$V$40)</f>
        <v>0</v>
      </c>
      <c r="W149" s="317">
        <f>COUNTIF(DATA13!$G$9:$G$58,$W$40)</f>
        <v>0</v>
      </c>
      <c r="X149" s="366">
        <f>COUNTIF(DATA13!$G$9:$G$58,$X$40)</f>
        <v>0</v>
      </c>
      <c r="Y149" s="563">
        <f>IF(DATA13!$E$3="",'9'!Y146,DATA13!$E$3)</f>
        <v>0</v>
      </c>
      <c r="Z149" s="563"/>
      <c r="AA149" s="296"/>
      <c r="AB149" s="367">
        <f>IF(AB148=TRUE,1,0)</f>
        <v>0</v>
      </c>
      <c r="AC149" s="368"/>
      <c r="AD149" s="369" t="s">
        <v>113</v>
      </c>
      <c r="AE149" s="370"/>
      <c r="AF149" s="370"/>
      <c r="AG149" s="370"/>
      <c r="AH149" s="370"/>
      <c r="AI149" s="371"/>
      <c r="AJ149" s="296"/>
      <c r="AK149" s="372"/>
      <c r="AL149" s="319"/>
      <c r="AM149" s="296">
        <f>IF(AM148=TRUE,1,0)</f>
        <v>1</v>
      </c>
      <c r="AN149" s="296"/>
      <c r="AO149" s="559"/>
      <c r="AP149" s="559"/>
      <c r="AQ149" s="296"/>
      <c r="AS149" s="373" t="s">
        <v>131</v>
      </c>
      <c r="AT149" s="296"/>
      <c r="AU149" s="296"/>
      <c r="AV149" s="296">
        <f>IF(AV148=TRUE,1,0)</f>
        <v>0</v>
      </c>
      <c r="AW149" s="296"/>
      <c r="AX149" s="308"/>
      <c r="AY149" s="296"/>
      <c r="AZ149" s="296"/>
      <c r="BA149" s="372"/>
      <c r="BB149" s="564" t="s">
        <v>114</v>
      </c>
      <c r="BC149" s="564"/>
      <c r="BD149" s="296"/>
      <c r="BE149" s="374"/>
      <c r="BF149" s="374"/>
      <c r="BG149" s="374"/>
      <c r="BH149" s="374"/>
      <c r="BI149" s="374"/>
      <c r="BJ149" s="374"/>
      <c r="BK149" s="374"/>
      <c r="BL149" s="308"/>
      <c r="BM149" s="296"/>
      <c r="BN149" s="296"/>
      <c r="BO149" s="296"/>
      <c r="BP149" s="296"/>
      <c r="BQ149" s="296"/>
      <c r="BR149" s="296"/>
      <c r="BS149" s="296"/>
      <c r="BT149" s="296"/>
      <c r="BU149" s="296"/>
      <c r="BV149" s="296"/>
      <c r="BW149" s="296"/>
      <c r="BX149" s="296"/>
      <c r="BY149" s="296"/>
      <c r="BZ149" s="296"/>
      <c r="CA149" s="296"/>
      <c r="CB149" s="296"/>
      <c r="CC149" s="296"/>
      <c r="CD149" s="296"/>
      <c r="CE149" s="296"/>
      <c r="CF149" s="296"/>
      <c r="CG149" s="296"/>
      <c r="CH149" s="296"/>
      <c r="CI149" s="296"/>
      <c r="CJ149" s="296"/>
      <c r="CK149" s="296"/>
      <c r="CL149" s="296"/>
      <c r="CM149" s="296"/>
      <c r="CN149" s="296"/>
      <c r="CO149" s="296"/>
      <c r="CP149" s="296"/>
      <c r="CQ149" s="296"/>
      <c r="CR149" s="296"/>
      <c r="CS149" s="296"/>
      <c r="CT149" s="296"/>
    </row>
    <row r="150" spans="1:99" ht="15.75" customHeight="1" x14ac:dyDescent="0.25">
      <c r="B150" s="296"/>
      <c r="C150" s="577"/>
      <c r="D150" s="365" t="s">
        <v>115</v>
      </c>
      <c r="E150" s="317">
        <f>COUNTIF(DATA13!$L$9:$L$58,$E$40)</f>
        <v>0</v>
      </c>
      <c r="F150" s="317">
        <f>COUNTIF(DATA13!$L$9:$L$58,$F$40)</f>
        <v>0</v>
      </c>
      <c r="G150" s="317">
        <f>COUNTIF(DATA13!$L$9:$L$58,$G$40)</f>
        <v>0</v>
      </c>
      <c r="H150" s="317">
        <f>COUNTIF(DATA13!$L$9:$L$58,$H$40)</f>
        <v>0</v>
      </c>
      <c r="I150" s="317">
        <f>COUNTIF(DATA13!$L$9:$L$58,$I$40)</f>
        <v>0</v>
      </c>
      <c r="J150" s="317">
        <f>COUNTIF(DATA13!$L$9:$L$58,$J$40)</f>
        <v>0</v>
      </c>
      <c r="K150" s="317">
        <f>COUNTIF(DATA13!$L$9:$L$58,$K$40)</f>
        <v>0</v>
      </c>
      <c r="L150" s="317">
        <f>COUNTIF(DATA13!$L$9:$L$58,$L$40)</f>
        <v>0</v>
      </c>
      <c r="M150" s="317">
        <f>COUNTIF(DATA13!$L$9:$L$58,$M$40)</f>
        <v>0</v>
      </c>
      <c r="N150" s="317">
        <f>COUNTIF(DATA13!$L$9:$L$58,$N$40)</f>
        <v>0</v>
      </c>
      <c r="O150" s="317">
        <f>COUNTIF(DATA13!$L$9:$L$58,$O$40)</f>
        <v>0</v>
      </c>
      <c r="P150" s="317">
        <f>COUNTIF(DATA13!$L$9:$L$58,$P$40)</f>
        <v>0</v>
      </c>
      <c r="Q150" s="317">
        <f>COUNTIF(DATA13!$L$9:$L$58,$Q$40)</f>
        <v>0</v>
      </c>
      <c r="R150" s="317">
        <f>COUNTIF(DATA13!$L$9:$L$58,$R$40)</f>
        <v>0</v>
      </c>
      <c r="S150" s="317">
        <f>COUNTIF(DATA13!$L$9:$L$58,$S$40)</f>
        <v>0</v>
      </c>
      <c r="T150" s="317">
        <f>COUNTIF(DATA13!$L$9:$L$58,$T$40)</f>
        <v>0</v>
      </c>
      <c r="U150" s="317">
        <f>COUNTIF(DATA13!$L$9:$L$58,$U$40)</f>
        <v>0</v>
      </c>
      <c r="V150" s="317">
        <f>COUNTIF(DATA13!$L$9:$L$58,$V$40)</f>
        <v>0</v>
      </c>
      <c r="W150" s="317">
        <f>COUNTIF(DATA13!$L$9:$L$58,$W$40)</f>
        <v>0</v>
      </c>
      <c r="X150" s="366">
        <f>COUNTIF(DATA13!$L$9:$L$58,$X$40)</f>
        <v>0</v>
      </c>
      <c r="AA150" s="296"/>
      <c r="AB150" s="378"/>
      <c r="AC150" s="379"/>
      <c r="AD150" s="308"/>
      <c r="AE150" s="296"/>
      <c r="AF150" s="296"/>
      <c r="AG150" s="296"/>
      <c r="AH150" s="296"/>
      <c r="AI150" s="296"/>
      <c r="AJ150" s="296"/>
      <c r="AK150" s="372"/>
      <c r="AL150" s="319"/>
      <c r="AM150" s="555" t="b">
        <f>IF(B147+AA147=2,FALSE,TRUE)</f>
        <v>1</v>
      </c>
      <c r="AN150" s="555"/>
      <c r="AO150" s="556" t="s">
        <v>116</v>
      </c>
      <c r="AP150" s="556"/>
      <c r="AQ150" s="296"/>
      <c r="AR150" s="296">
        <f>BB150</f>
        <v>0</v>
      </c>
      <c r="AS150" s="373" t="s">
        <v>132</v>
      </c>
      <c r="AT150" s="296"/>
      <c r="AU150" s="296"/>
      <c r="AV150" s="557" t="b">
        <f>FALSE</f>
        <v>0</v>
      </c>
      <c r="AW150" s="557"/>
      <c r="AX150" s="308" t="s">
        <v>117</v>
      </c>
      <c r="AY150" s="296"/>
      <c r="AZ150" s="296"/>
      <c r="BA150" s="372"/>
      <c r="BB150" s="319">
        <f>AV149+AV151+AV153</f>
        <v>0</v>
      </c>
      <c r="BC150" s="372">
        <f>IF(BB150=0,0,BB150)</f>
        <v>0</v>
      </c>
      <c r="BD150" s="373" t="s">
        <v>118</v>
      </c>
      <c r="BE150" s="380"/>
      <c r="BF150" s="380"/>
      <c r="BG150" s="380"/>
      <c r="BH150" s="380"/>
      <c r="BI150" s="380"/>
      <c r="BJ150" s="380"/>
      <c r="BK150" s="380"/>
      <c r="BL150" s="308"/>
      <c r="BM150" s="296"/>
      <c r="BN150" s="296"/>
      <c r="BO150" s="296"/>
      <c r="BP150" s="296"/>
      <c r="BQ150" s="296"/>
      <c r="BR150" s="296"/>
      <c r="BS150" s="296"/>
      <c r="BT150" s="296"/>
      <c r="BU150" s="296"/>
      <c r="BV150" s="296"/>
      <c r="BW150" s="296"/>
      <c r="BX150" s="296"/>
      <c r="BY150" s="296"/>
      <c r="BZ150" s="296"/>
      <c r="CA150" s="296"/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6"/>
      <c r="CL150" s="296"/>
      <c r="CM150" s="296"/>
      <c r="CN150" s="296"/>
      <c r="CO150" s="296"/>
      <c r="CP150" s="296"/>
      <c r="CQ150" s="296"/>
      <c r="CR150" s="296"/>
      <c r="CS150" s="296"/>
      <c r="CT150" s="296"/>
    </row>
    <row r="151" spans="1:99" ht="15" x14ac:dyDescent="0.25">
      <c r="B151" s="296"/>
      <c r="C151" s="577"/>
      <c r="D151" s="365" t="s">
        <v>119</v>
      </c>
      <c r="E151" s="317">
        <f>COUNTIF(DATA13!$Q$9:$Q$58,$E$40)</f>
        <v>0</v>
      </c>
      <c r="F151" s="317">
        <f>COUNTIF(DATA13!$Q$9:$Q$58,$F$40)</f>
        <v>0</v>
      </c>
      <c r="G151" s="317">
        <f>COUNTIF(DATA13!$Q$9:$Q$58,$G$40)</f>
        <v>0</v>
      </c>
      <c r="H151" s="317">
        <f>COUNTIF(DATA13!$Q$9:$Q$58,$H$40)</f>
        <v>0</v>
      </c>
      <c r="I151" s="317">
        <f>COUNTIF(DATA13!$Q$9:$Q$58,$I$40)</f>
        <v>0</v>
      </c>
      <c r="J151" s="317">
        <f>COUNTIF(DATA13!$Q$9:$Q$58,$J$40)</f>
        <v>0</v>
      </c>
      <c r="K151" s="317">
        <f>COUNTIF(DATA13!$Q$9:$Q$58,$K$40)</f>
        <v>0</v>
      </c>
      <c r="L151" s="317">
        <f>COUNTIF(DATA13!$Q$9:$Q$58,$L$40)</f>
        <v>0</v>
      </c>
      <c r="M151" s="317">
        <f>COUNTIF(DATA13!$Q$9:$Q$58,$M$40)</f>
        <v>0</v>
      </c>
      <c r="N151" s="317">
        <f>COUNTIF(DATA13!$Q$9:$Q$58,$N$40)</f>
        <v>0</v>
      </c>
      <c r="O151" s="317">
        <f>COUNTIF(DATA13!$Q$9:$Q$58,$O$40)</f>
        <v>0</v>
      </c>
      <c r="P151" s="317">
        <f>COUNTIF(DATA13!$Q$9:$Q$58,$P$40)</f>
        <v>0</v>
      </c>
      <c r="Q151" s="317">
        <f>COUNTIF(DATA13!$Q$9:$Q$58,$Q$40)</f>
        <v>0</v>
      </c>
      <c r="R151" s="317">
        <f>COUNTIF(DATA13!$Q$9:$Q$58,$R$40)</f>
        <v>0</v>
      </c>
      <c r="S151" s="317">
        <f>COUNTIF(DATA13!$Q$9:$Q$58,$S$40)</f>
        <v>0</v>
      </c>
      <c r="T151" s="317">
        <f>COUNTIF(DATA13!$Q$9:$Q$58,$T$40)</f>
        <v>0</v>
      </c>
      <c r="U151" s="317">
        <f>COUNTIF(DATA13!$Q$9:$Q$58,$U$40)</f>
        <v>0</v>
      </c>
      <c r="V151" s="317">
        <f>COUNTIF(DATA13!$Q$9:$Q$58,$V$40)</f>
        <v>0</v>
      </c>
      <c r="W151" s="317">
        <f>COUNTIF(DATA13!$Q$9:$Q$58,$W$40)</f>
        <v>0</v>
      </c>
      <c r="X151" s="366">
        <f>COUNTIF(DATA13!$Q$9:$Q$58,$X$40)</f>
        <v>0</v>
      </c>
      <c r="AA151" s="296"/>
      <c r="AB151" s="558">
        <f>EG90</f>
        <v>0</v>
      </c>
      <c r="AC151" s="558"/>
      <c r="AD151" s="381" t="s">
        <v>120</v>
      </c>
      <c r="AE151" s="382"/>
      <c r="AF151" s="382"/>
      <c r="AG151" s="382"/>
      <c r="AH151" s="383"/>
      <c r="AI151" s="296"/>
      <c r="AJ151" s="296"/>
      <c r="AK151" s="372"/>
      <c r="AL151" s="319"/>
      <c r="AM151" s="296">
        <f>IF(AM150=TRUE,1,0)</f>
        <v>1</v>
      </c>
      <c r="AN151" s="296"/>
      <c r="AO151" s="556"/>
      <c r="AP151" s="556"/>
      <c r="AQ151" s="296"/>
      <c r="AR151" s="308">
        <f>AR148+AR149</f>
        <v>0</v>
      </c>
      <c r="AS151" s="373"/>
      <c r="AT151" s="296"/>
      <c r="AU151" s="296"/>
      <c r="AV151" s="296">
        <f>IF(AV150=TRUE,1,0)</f>
        <v>0</v>
      </c>
      <c r="AW151" s="296"/>
      <c r="AX151" s="308"/>
      <c r="AY151" s="296"/>
      <c r="AZ151" s="296"/>
      <c r="BA151" s="372"/>
      <c r="BB151" s="319">
        <f>SUM(E149:X153)</f>
        <v>0</v>
      </c>
      <c r="BC151" s="372">
        <f>IF(BB151=0,0,1)</f>
        <v>0</v>
      </c>
      <c r="BD151" s="373" t="s">
        <v>121</v>
      </c>
      <c r="BE151" s="380"/>
      <c r="BF151" s="380"/>
      <c r="BG151" s="380"/>
      <c r="BH151" s="380"/>
      <c r="BI151" s="380"/>
      <c r="BJ151" s="380"/>
      <c r="BK151" s="380"/>
      <c r="BL151" s="308"/>
      <c r="BM151" s="296"/>
      <c r="BN151" s="296"/>
      <c r="BO151" s="296"/>
      <c r="BP151" s="296"/>
      <c r="BQ151" s="296"/>
      <c r="BR151" s="296"/>
      <c r="BS151" s="296"/>
      <c r="BT151" s="296"/>
      <c r="BU151" s="296"/>
      <c r="BV151" s="296"/>
      <c r="BW151" s="296"/>
      <c r="BX151" s="296"/>
      <c r="BY151" s="296"/>
      <c r="BZ151" s="296"/>
      <c r="CA151" s="296"/>
      <c r="CB151" s="296"/>
      <c r="CC151" s="296"/>
      <c r="CD151" s="296"/>
      <c r="CE151" s="296"/>
      <c r="CF151" s="296"/>
      <c r="CG151" s="296"/>
      <c r="CH151" s="296"/>
      <c r="CI151" s="296"/>
      <c r="CJ151" s="296"/>
      <c r="CK151" s="296"/>
      <c r="CL151" s="296"/>
      <c r="CM151" s="296"/>
      <c r="CN151" s="296"/>
      <c r="CO151" s="296"/>
      <c r="CP151" s="296"/>
      <c r="CQ151" s="296"/>
      <c r="CR151" s="296"/>
      <c r="CS151" s="296"/>
      <c r="CT151" s="296"/>
    </row>
    <row r="152" spans="1:99" ht="15" x14ac:dyDescent="0.25">
      <c r="B152" s="296"/>
      <c r="C152" s="577"/>
      <c r="D152" s="365" t="s">
        <v>122</v>
      </c>
      <c r="E152" s="317">
        <f>COUNTIF(DATA13!$V$9:$V$58,$E$40)</f>
        <v>0</v>
      </c>
      <c r="F152" s="317">
        <f>COUNTIF(DATA13!$V$9:$V$58,$F$40)</f>
        <v>0</v>
      </c>
      <c r="G152" s="317">
        <f>COUNTIF(DATA13!$V$9:$V$58,$G$40)</f>
        <v>0</v>
      </c>
      <c r="H152" s="317">
        <f>COUNTIF(DATA13!$V$9:$V$58,$H$40)</f>
        <v>0</v>
      </c>
      <c r="I152" s="317">
        <f>COUNTIF(DATA13!$V$9:$V$58,$I$40)</f>
        <v>0</v>
      </c>
      <c r="J152" s="317">
        <f>COUNTIF(DATA13!$V$9:$V$58,$J$40)</f>
        <v>0</v>
      </c>
      <c r="K152" s="317">
        <f>COUNTIF(DATA13!$V$9:$V$58,$K$40)</f>
        <v>0</v>
      </c>
      <c r="L152" s="317">
        <f>COUNTIF(DATA13!$V$9:$V$58,$L$40)</f>
        <v>0</v>
      </c>
      <c r="M152" s="317">
        <f>COUNTIF(DATA13!$V$9:$V$58,$M$40)</f>
        <v>0</v>
      </c>
      <c r="N152" s="317">
        <f>COUNTIF(DATA13!$V$9:$V$58,$N$40)</f>
        <v>0</v>
      </c>
      <c r="O152" s="317">
        <f>COUNTIF(DATA13!$V$9:$V$58,$O$40)</f>
        <v>0</v>
      </c>
      <c r="P152" s="317">
        <f>COUNTIF(DATA13!$V$9:$V$58,$P$40)</f>
        <v>0</v>
      </c>
      <c r="Q152" s="317">
        <f>COUNTIF(DATA13!$V$9:$V$58,$Q$40)</f>
        <v>0</v>
      </c>
      <c r="R152" s="317">
        <f>COUNTIF(DATA13!$V$9:$V$58,$R$40)</f>
        <v>0</v>
      </c>
      <c r="S152" s="317">
        <f>COUNTIF(DATA13!$V$9:$V$58,$S$40)</f>
        <v>0</v>
      </c>
      <c r="T152" s="317">
        <f>COUNTIF(DATA13!$V$9:$V$58,$T$40)</f>
        <v>0</v>
      </c>
      <c r="U152" s="317">
        <f>COUNTIF(DATA13!$V$9:$V$58,$U$40)</f>
        <v>0</v>
      </c>
      <c r="V152" s="317">
        <f>COUNTIF(DATA13!$V$9:$V$58,$V$40)</f>
        <v>0</v>
      </c>
      <c r="W152" s="317">
        <f>COUNTIF(DATA13!$V$9:$V$58,$W$40)</f>
        <v>0</v>
      </c>
      <c r="X152" s="366">
        <f>COUNTIF(DATA13!$V$9:$V$58,$X$40)</f>
        <v>0</v>
      </c>
      <c r="AA152" s="296"/>
      <c r="AB152" s="558">
        <f>EH90</f>
        <v>0</v>
      </c>
      <c r="AC152" s="558"/>
      <c r="AD152" s="381" t="s">
        <v>123</v>
      </c>
      <c r="AE152" s="382"/>
      <c r="AF152" s="382"/>
      <c r="AG152" s="382"/>
      <c r="AH152" s="384"/>
      <c r="AI152" s="296"/>
      <c r="AJ152" s="296"/>
      <c r="AK152" s="372"/>
      <c r="AL152" s="319"/>
      <c r="AM152" s="296"/>
      <c r="AN152" s="296"/>
      <c r="AO152" s="296"/>
      <c r="AP152" s="296"/>
      <c r="AQ152" s="296"/>
      <c r="AT152" s="296"/>
      <c r="AU152" s="296"/>
      <c r="AV152" s="557" t="b">
        <f>FALSE</f>
        <v>0</v>
      </c>
      <c r="AW152" s="557"/>
      <c r="AX152" s="308" t="s">
        <v>124</v>
      </c>
      <c r="AY152" s="296"/>
      <c r="AZ152" s="296"/>
      <c r="BA152" s="372"/>
      <c r="BB152" s="385"/>
      <c r="BC152" s="386">
        <f>SUM(BC150:BC151)</f>
        <v>0</v>
      </c>
      <c r="BD152" s="373" t="s">
        <v>125</v>
      </c>
      <c r="BE152" s="380"/>
      <c r="BF152" s="380"/>
      <c r="BG152" s="380"/>
      <c r="BH152" s="380"/>
      <c r="BI152" s="380"/>
      <c r="BJ152" s="380"/>
      <c r="BK152" s="380"/>
      <c r="BL152" s="308"/>
      <c r="BM152" s="296"/>
      <c r="BN152" s="296"/>
      <c r="BO152" s="296"/>
      <c r="BP152" s="296"/>
      <c r="BQ152" s="296"/>
      <c r="BR152" s="296"/>
      <c r="BS152" s="296"/>
      <c r="BT152" s="296"/>
      <c r="BU152" s="296"/>
      <c r="BV152" s="296"/>
      <c r="BW152" s="296"/>
      <c r="BX152" s="296"/>
      <c r="BY152" s="296"/>
      <c r="BZ152" s="296"/>
      <c r="CA152" s="296"/>
      <c r="CB152" s="296"/>
      <c r="CC152" s="296"/>
      <c r="CD152" s="296"/>
      <c r="CE152" s="296"/>
      <c r="CF152" s="296"/>
      <c r="CG152" s="296"/>
      <c r="CH152" s="296"/>
      <c r="CI152" s="296"/>
      <c r="CJ152" s="296"/>
      <c r="CK152" s="296"/>
      <c r="CL152" s="296"/>
      <c r="CM152" s="296"/>
      <c r="CN152" s="296"/>
      <c r="CO152" s="296"/>
      <c r="CP152" s="296"/>
      <c r="CQ152" s="296"/>
      <c r="CR152" s="296"/>
      <c r="CS152" s="296"/>
      <c r="CT152" s="296"/>
    </row>
    <row r="153" spans="1:99" ht="15" customHeight="1" x14ac:dyDescent="0.25">
      <c r="C153" s="577"/>
      <c r="D153" s="388" t="s">
        <v>126</v>
      </c>
      <c r="E153" s="389">
        <f>COUNTIF(DATA13!$AA$9:$AA$58,$E$40)</f>
        <v>0</v>
      </c>
      <c r="F153" s="389">
        <f>COUNTIF(DATA13!$AA$9:$AA$58,$F$40)</f>
        <v>0</v>
      </c>
      <c r="G153" s="389">
        <f>COUNTIF(DATA13!$AA$9:$AA$58,$G$40)</f>
        <v>0</v>
      </c>
      <c r="H153" s="389">
        <f>COUNTIF(DATA13!$AA$9:$AA$58,$H$40)</f>
        <v>0</v>
      </c>
      <c r="I153" s="389">
        <f>COUNTIF(DATA13!$AA$9:$AA$58,$I$40)</f>
        <v>0</v>
      </c>
      <c r="J153" s="389">
        <f>COUNTIF(DATA13!$AA$9:$AA$58,$J$40)</f>
        <v>0</v>
      </c>
      <c r="K153" s="389">
        <f>COUNTIF(DATA13!$AA$9:$AA$58,$K$40)</f>
        <v>0</v>
      </c>
      <c r="L153" s="389">
        <f>COUNTIF(DATA13!$AA$9:$AA$58,$L$40)</f>
        <v>0</v>
      </c>
      <c r="M153" s="389">
        <f>COUNTIF(DATA13!$AA$9:$AA$58,$M$40)</f>
        <v>0</v>
      </c>
      <c r="N153" s="389">
        <f>COUNTIF(DATA13!$AA$9:$AA$58,$N$40)</f>
        <v>0</v>
      </c>
      <c r="O153" s="389">
        <f>COUNTIF(DATA13!$AA$9:$AA$58,$O$40)</f>
        <v>0</v>
      </c>
      <c r="P153" s="389">
        <f>COUNTIF(DATA13!$AA$9:$AA$58,$P$40)</f>
        <v>0</v>
      </c>
      <c r="Q153" s="389">
        <f>COUNTIF(DATA13!$AA$9:$AA$58,$Q$40)</f>
        <v>0</v>
      </c>
      <c r="R153" s="389">
        <f>COUNTIF(DATA13!$AA$9:$AA$58,$R$40)</f>
        <v>0</v>
      </c>
      <c r="S153" s="389">
        <f>COUNTIF(DATA13!$AA$9:$AA$58,$S$40)</f>
        <v>0</v>
      </c>
      <c r="T153" s="389">
        <f>COUNTIF(DATA13!$AA$9:$AA$58,$T$40)</f>
        <v>0</v>
      </c>
      <c r="U153" s="389">
        <f>COUNTIF(DATA13!$AA$9:$AA$58,$U$40)</f>
        <v>0</v>
      </c>
      <c r="V153" s="389">
        <f>COUNTIF(DATA13!$AA$9:$AA$58,$V$40)</f>
        <v>0</v>
      </c>
      <c r="W153" s="389">
        <f>COUNTIF(DATA13!$AA$9:$AA$58,$W$40)</f>
        <v>0</v>
      </c>
      <c r="X153" s="390">
        <f>COUNTIF(DATA13!$AA$9:$AA$58,$X$40)</f>
        <v>0</v>
      </c>
      <c r="AA153" s="296"/>
      <c r="AB153" s="558">
        <f>EI90</f>
        <v>0</v>
      </c>
      <c r="AC153" s="558"/>
      <c r="AD153" s="381" t="s">
        <v>127</v>
      </c>
      <c r="AE153" s="382"/>
      <c r="AF153" s="382"/>
      <c r="AG153" s="382"/>
      <c r="AH153" s="384"/>
      <c r="AI153" s="296"/>
      <c r="AJ153" s="296"/>
      <c r="AK153" s="372"/>
      <c r="AL153" s="572" t="s">
        <v>128</v>
      </c>
      <c r="AM153" s="572"/>
      <c r="AN153" s="572"/>
      <c r="AO153" s="572"/>
      <c r="AP153" s="572"/>
      <c r="AQ153" s="572"/>
      <c r="AR153" s="575">
        <f>IF((AM149+AM151=1),Y148-A148,0)</f>
        <v>0</v>
      </c>
      <c r="AS153" s="575"/>
      <c r="AT153" s="323"/>
      <c r="AU153" s="323"/>
      <c r="AV153" s="323">
        <f>IF(AV152=TRUE,1,0)</f>
        <v>0</v>
      </c>
      <c r="AW153" s="323"/>
      <c r="AX153" s="323"/>
      <c r="AY153" s="323"/>
      <c r="AZ153" s="323"/>
      <c r="BA153" s="391"/>
      <c r="BB153" s="296"/>
      <c r="BC153" s="296"/>
      <c r="BD153" s="296"/>
      <c r="BE153" s="392"/>
      <c r="BF153" s="393"/>
      <c r="BG153" s="296"/>
      <c r="BH153" s="296"/>
      <c r="BI153" s="296"/>
      <c r="BJ153" s="296"/>
      <c r="BK153" s="296"/>
      <c r="BL153" s="296"/>
      <c r="BM153" s="296"/>
      <c r="BN153" s="296"/>
      <c r="BO153" s="296"/>
      <c r="BP153" s="296"/>
      <c r="BQ153" s="296"/>
      <c r="BR153" s="296"/>
      <c r="BS153" s="296"/>
      <c r="BT153" s="296"/>
      <c r="BU153" s="296"/>
      <c r="BV153" s="296"/>
      <c r="BW153" s="296"/>
      <c r="BX153" s="296"/>
      <c r="BY153" s="296">
        <f>HOUR(AR153)</f>
        <v>0</v>
      </c>
      <c r="BZ153" s="296">
        <f>MINUTE(AR153)</f>
        <v>0</v>
      </c>
      <c r="CA153" s="296"/>
      <c r="CB153" s="296"/>
      <c r="CC153" s="296"/>
      <c r="CD153" s="296"/>
      <c r="CE153" s="296"/>
      <c r="CF153" s="296"/>
      <c r="CG153" s="296"/>
      <c r="CH153" s="296"/>
      <c r="CI153" s="296"/>
      <c r="CJ153" s="296"/>
      <c r="CK153" s="296"/>
      <c r="CL153" s="296"/>
      <c r="CM153" s="296"/>
      <c r="CN153" s="296"/>
      <c r="CO153" s="296"/>
      <c r="CP153" s="296"/>
      <c r="CQ153" s="296"/>
      <c r="CR153" s="296"/>
      <c r="CS153" s="296"/>
      <c r="CT153" s="296"/>
    </row>
    <row r="154" spans="1:99" x14ac:dyDescent="0.2">
      <c r="B154" s="296"/>
      <c r="C154" s="297"/>
      <c r="D154" s="296"/>
      <c r="E154" s="296"/>
      <c r="F154" s="296"/>
      <c r="G154" s="296"/>
      <c r="H154" s="296"/>
      <c r="I154" s="296"/>
      <c r="J154" s="296"/>
      <c r="K154" s="296"/>
      <c r="L154" s="296"/>
      <c r="M154" s="296"/>
      <c r="N154" s="296"/>
      <c r="O154" s="296"/>
      <c r="P154" s="296"/>
      <c r="Q154" s="296"/>
      <c r="AA154" s="296"/>
      <c r="AB154" s="296"/>
      <c r="AC154" s="394"/>
      <c r="AD154" s="296"/>
      <c r="AE154" s="296"/>
      <c r="AF154" s="296"/>
      <c r="AG154" s="296"/>
      <c r="AH154" s="296"/>
      <c r="AI154" s="296"/>
      <c r="AJ154" s="296"/>
      <c r="AK154" s="296"/>
      <c r="AL154" s="296"/>
      <c r="AM154" s="296"/>
      <c r="AN154" s="296"/>
      <c r="AO154" s="296"/>
      <c r="AP154" s="296"/>
      <c r="AQ154" s="296"/>
      <c r="AR154" s="296"/>
      <c r="AS154" s="296"/>
      <c r="AT154" s="296"/>
      <c r="AU154" s="296"/>
      <c r="AV154" s="296"/>
      <c r="AW154" s="296"/>
      <c r="AX154" s="296"/>
      <c r="AY154" s="296"/>
      <c r="AZ154" s="296"/>
      <c r="BA154" s="296"/>
      <c r="BB154" s="296"/>
      <c r="BC154" s="296"/>
      <c r="BD154" s="296"/>
      <c r="BE154" s="395"/>
      <c r="BF154" s="396"/>
      <c r="BG154" s="551" t="b">
        <f>IF(SUM(E149:P153)&gt;0,TRUE,FALSE)</f>
        <v>0</v>
      </c>
      <c r="BH154" s="551"/>
      <c r="BI154" s="296"/>
      <c r="BJ154" s="296"/>
      <c r="BK154" s="296"/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  <c r="BW154" s="296"/>
      <c r="BX154" s="296"/>
      <c r="BY154" s="296"/>
      <c r="BZ154" s="296"/>
      <c r="CA154" s="296"/>
      <c r="CB154" s="296"/>
      <c r="CC154" s="296"/>
      <c r="CD154" s="296"/>
      <c r="CE154" s="296"/>
      <c r="CF154" s="296"/>
      <c r="CG154" s="296"/>
      <c r="CH154" s="296"/>
      <c r="CI154" s="296"/>
      <c r="CJ154" s="296"/>
      <c r="CK154" s="296"/>
      <c r="CL154" s="296"/>
      <c r="CM154" s="296"/>
      <c r="CN154" s="296"/>
      <c r="CO154" s="296"/>
      <c r="CP154" s="296"/>
      <c r="CQ154" s="296"/>
      <c r="CR154" s="296"/>
      <c r="CS154" s="296"/>
      <c r="CT154" s="296"/>
    </row>
    <row r="155" spans="1:99" ht="15" x14ac:dyDescent="0.25">
      <c r="AA155" s="397" t="str">
        <f>$AC$822</f>
        <v/>
      </c>
      <c r="AB155" s="397" t="str">
        <f>$AC$823</f>
        <v/>
      </c>
      <c r="AC155" s="397" t="str">
        <f>$AC$824</f>
        <v/>
      </c>
      <c r="AD155" s="397" t="str">
        <f>$AC$825</f>
        <v/>
      </c>
      <c r="AE155" s="397" t="str">
        <f>$AC$826</f>
        <v/>
      </c>
      <c r="AF155" s="397" t="str">
        <f>$AC$827</f>
        <v/>
      </c>
      <c r="AG155" s="397" t="str">
        <f>$AC$828</f>
        <v/>
      </c>
      <c r="AH155" s="397" t="str">
        <f>$AC$829</f>
        <v/>
      </c>
      <c r="AI155" s="397" t="str">
        <f>$AC$830</f>
        <v/>
      </c>
      <c r="AJ155" s="397" t="str">
        <f>$AC$831</f>
        <v/>
      </c>
      <c r="AK155" s="397" t="str">
        <f>$AC$832</f>
        <v/>
      </c>
      <c r="AL155" s="397" t="str">
        <f>$AC$833</f>
        <v/>
      </c>
      <c r="AM155" s="397" t="str">
        <f>$AC$834</f>
        <v/>
      </c>
      <c r="AN155" s="397" t="str">
        <f>$AC$835</f>
        <v/>
      </c>
      <c r="AO155" s="397" t="str">
        <f>$AC$836</f>
        <v/>
      </c>
      <c r="AP155" s="397" t="str">
        <f>$AC$837</f>
        <v/>
      </c>
      <c r="AQ155" s="397" t="str">
        <f>$AC$838</f>
        <v/>
      </c>
      <c r="AR155" s="397" t="str">
        <f>$AC$839</f>
        <v/>
      </c>
      <c r="AS155" s="397" t="str">
        <f>$AC$840</f>
        <v/>
      </c>
      <c r="AT155" s="397" t="str">
        <f>$AC$841</f>
        <v/>
      </c>
      <c r="AU155" s="397" t="str">
        <f>$AC$842</f>
        <v/>
      </c>
      <c r="AV155" s="397" t="str">
        <f>$AC$843</f>
        <v/>
      </c>
      <c r="AW155" s="397" t="str">
        <f>$AC$844</f>
        <v/>
      </c>
      <c r="AX155" s="397" t="str">
        <f>$AC$845</f>
        <v/>
      </c>
      <c r="AY155" s="397" t="str">
        <f>$AC$846</f>
        <v/>
      </c>
      <c r="AZ155" s="397" t="str">
        <f>$AC$847</f>
        <v/>
      </c>
      <c r="BA155" s="397" t="str">
        <f>$AC$848</f>
        <v/>
      </c>
      <c r="BB155" s="397" t="str">
        <f>$AC$849</f>
        <v/>
      </c>
      <c r="BC155" s="397" t="str">
        <f>$AC$850</f>
        <v/>
      </c>
      <c r="BD155" s="397" t="str">
        <f>$AC$851</f>
        <v/>
      </c>
      <c r="BE155" s="397" t="str">
        <f>$AC$852</f>
        <v/>
      </c>
      <c r="BF155" s="397" t="str">
        <f>$AC$853</f>
        <v/>
      </c>
      <c r="BG155" s="397" t="str">
        <f>$AC$854</f>
        <v/>
      </c>
      <c r="BH155" s="397" t="str">
        <f>$AC$855</f>
        <v/>
      </c>
      <c r="BI155" s="397" t="str">
        <f>$AC$856</f>
        <v/>
      </c>
      <c r="BJ155" s="397" t="str">
        <f>$AC$857</f>
        <v/>
      </c>
      <c r="BK155" s="397" t="str">
        <f>$AC$858</f>
        <v/>
      </c>
      <c r="BL155" s="397" t="str">
        <f>$AC$859</f>
        <v/>
      </c>
      <c r="BM155" s="397" t="str">
        <f>$AC$860</f>
        <v/>
      </c>
      <c r="BN155" s="397" t="str">
        <f>$AC$861</f>
        <v/>
      </c>
      <c r="BO155" s="397" t="str">
        <f>$AC$862</f>
        <v/>
      </c>
      <c r="BP155" s="397" t="str">
        <f>$AC$863</f>
        <v/>
      </c>
      <c r="BQ155" s="397" t="str">
        <f>$AC$864</f>
        <v/>
      </c>
      <c r="BR155" s="397" t="str">
        <f>$AC$865</f>
        <v/>
      </c>
      <c r="BS155" s="397" t="str">
        <f>$AC$866</f>
        <v/>
      </c>
      <c r="BT155" s="397" t="str">
        <f>$AC$867</f>
        <v/>
      </c>
      <c r="BU155" s="397" t="str">
        <f>$AC$868</f>
        <v/>
      </c>
      <c r="BV155" s="397" t="str">
        <f>$AC$869</f>
        <v/>
      </c>
      <c r="BW155" s="397" t="str">
        <f>$AC$870</f>
        <v/>
      </c>
      <c r="BX155" s="398" t="str">
        <f>$AC$871</f>
        <v/>
      </c>
      <c r="BY155" s="552">
        <f>SUM(AA155:BU155)</f>
        <v>0</v>
      </c>
      <c r="BZ155" s="552"/>
      <c r="CA155" s="552"/>
      <c r="CB155" s="282" t="s">
        <v>129</v>
      </c>
    </row>
    <row r="156" spans="1:99" x14ac:dyDescent="0.2">
      <c r="B156" s="331">
        <f>IF(A157=$A$37,1,2)</f>
        <v>2</v>
      </c>
      <c r="C156" s="332" t="s">
        <v>95</v>
      </c>
      <c r="E156" s="330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U156" s="333"/>
      <c r="V156" s="333"/>
      <c r="AA156" s="331">
        <f>IF($Y$37=Y157,1,2)</f>
        <v>1</v>
      </c>
      <c r="AB156" s="332" t="s">
        <v>95</v>
      </c>
      <c r="AC156" s="283"/>
      <c r="AD156" s="332"/>
    </row>
    <row r="157" spans="1:99" ht="16.5" customHeight="1" x14ac:dyDescent="0.25">
      <c r="A157" s="576">
        <f>IF(DATA14!$E$2="",DateTime!$R$12,(IF(HOUR(DATA14!$E$2)&lt;6,HOUR(DATA14!$E$2)+12&amp;":"&amp;MINUTE(DATA14!$E$2),DATA14!$E$2)))</f>
        <v>0</v>
      </c>
      <c r="B157" s="576"/>
      <c r="C157" s="577" t="s">
        <v>107</v>
      </c>
      <c r="D157" s="346">
        <f>EJ38</f>
        <v>12</v>
      </c>
      <c r="E157" s="347" t="s">
        <v>28</v>
      </c>
      <c r="F157" s="348" t="s">
        <v>29</v>
      </c>
      <c r="G157" s="349" t="s">
        <v>30</v>
      </c>
      <c r="H157" s="349" t="s">
        <v>31</v>
      </c>
      <c r="I157" s="349" t="s">
        <v>32</v>
      </c>
      <c r="J157" s="349" t="s">
        <v>33</v>
      </c>
      <c r="K157" s="349" t="s">
        <v>34</v>
      </c>
      <c r="L157" s="349" t="s">
        <v>35</v>
      </c>
      <c r="M157" s="349" t="s">
        <v>36</v>
      </c>
      <c r="N157" s="349" t="s">
        <v>37</v>
      </c>
      <c r="O157" s="349" t="s">
        <v>38</v>
      </c>
      <c r="P157" s="349" t="s">
        <v>39</v>
      </c>
      <c r="Q157" s="350" t="s">
        <v>43</v>
      </c>
      <c r="R157" s="351" t="s">
        <v>58</v>
      </c>
      <c r="S157" s="351" t="s">
        <v>60</v>
      </c>
      <c r="T157" s="349" t="s">
        <v>63</v>
      </c>
      <c r="U157" s="351" t="s">
        <v>65</v>
      </c>
      <c r="V157" s="351" t="s">
        <v>71</v>
      </c>
      <c r="W157" s="351" t="s">
        <v>76</v>
      </c>
      <c r="X157" s="352" t="s">
        <v>69</v>
      </c>
      <c r="Y157" s="578" t="str">
        <f>IF(DATA14!$E$3="",(IF(HOUR(DateTime!$W$12)&lt;6,HOUR(DateTime!$W$12)+12&amp;":"&amp;MINUTE(DateTime!$W$12),DateTime!$W$12)),(IF(HOUR(DATA14!$E$3)&lt;6,HOUR(DATA14!$E$3)+12&amp;":"&amp;MINUTE(DATA14!$E$3),DATA14!$E$3)))</f>
        <v>12:0</v>
      </c>
      <c r="Z157" s="578"/>
      <c r="AA157" s="353"/>
      <c r="AB157" s="579" t="b">
        <f>FALSE</f>
        <v>0</v>
      </c>
      <c r="AC157" s="579"/>
      <c r="AD157" s="354" t="s">
        <v>108</v>
      </c>
      <c r="AE157" s="353"/>
      <c r="AF157" s="355"/>
      <c r="AG157" s="355"/>
      <c r="AH157" s="355"/>
      <c r="AI157" s="356"/>
      <c r="AJ157" s="355"/>
      <c r="AK157" s="357"/>
      <c r="AL157" s="358"/>
      <c r="AM157" s="580" t="b">
        <f>IF(BC159=1,FALSE,IF(AND(B156+AA156+AB158+BC160=3),TRUE,FALSE))</f>
        <v>1</v>
      </c>
      <c r="AN157" s="580"/>
      <c r="AO157" s="559" t="s">
        <v>109</v>
      </c>
      <c r="AP157" s="559"/>
      <c r="AQ157" s="355"/>
      <c r="AR157" s="359">
        <f>BC160</f>
        <v>0</v>
      </c>
      <c r="AS157" s="360" t="s">
        <v>121</v>
      </c>
      <c r="AT157" s="355"/>
      <c r="AU157" s="355"/>
      <c r="AV157" s="560" t="b">
        <f>FALSE</f>
        <v>0</v>
      </c>
      <c r="AW157" s="560"/>
      <c r="AX157" s="359" t="s">
        <v>110</v>
      </c>
      <c r="AY157" s="355"/>
      <c r="AZ157" s="355"/>
      <c r="BA157" s="357"/>
      <c r="BB157" s="561" t="s">
        <v>161</v>
      </c>
      <c r="BC157" s="561"/>
      <c r="BD157" s="355"/>
      <c r="BE157" s="361"/>
      <c r="BF157" s="361"/>
      <c r="BG157" s="361"/>
      <c r="BH157" s="361"/>
      <c r="BI157" s="361"/>
      <c r="BJ157" s="361"/>
      <c r="BK157" s="361"/>
      <c r="BL157" s="355"/>
      <c r="BM157" s="355"/>
      <c r="BN157" s="355"/>
      <c r="BO157" s="355"/>
      <c r="BP157" s="355"/>
      <c r="BQ157" s="355"/>
      <c r="BR157" s="355"/>
      <c r="BS157" s="355"/>
      <c r="BT157" s="355"/>
      <c r="BU157" s="355"/>
      <c r="BV157" s="355"/>
      <c r="BW157" s="355"/>
      <c r="BX157" s="355"/>
      <c r="BY157" s="355"/>
      <c r="BZ157" s="355"/>
      <c r="CA157" s="355"/>
      <c r="CB157" s="355"/>
      <c r="CC157" s="355"/>
      <c r="CD157" s="355"/>
      <c r="CE157" s="355"/>
      <c r="CF157" s="355"/>
      <c r="CG157" s="355"/>
      <c r="CH157" s="355"/>
      <c r="CI157" s="355"/>
      <c r="CJ157" s="355"/>
      <c r="CK157" s="355"/>
      <c r="CL157" s="355"/>
      <c r="CM157" s="355"/>
      <c r="CN157" s="355"/>
      <c r="CO157" s="355"/>
      <c r="CP157" s="355"/>
      <c r="CQ157" s="562">
        <f>SUM(E160:X160)</f>
        <v>0</v>
      </c>
      <c r="CR157" s="562"/>
      <c r="CS157" s="355">
        <f>WEEKDAY(D157)</f>
        <v>5</v>
      </c>
      <c r="CT157" s="355">
        <f>IF(OR(AM158=1,AB158=1,AM160=1),CS157,"")</f>
        <v>5</v>
      </c>
      <c r="CU157" s="355" t="e">
        <f>IF(CT157=CS157,MAX($CU$40:CU156)+1,0)</f>
        <v>#NUM!</v>
      </c>
    </row>
    <row r="158" spans="1:99" ht="15.75" customHeight="1" x14ac:dyDescent="0.25">
      <c r="A158" s="563">
        <f>IF(DATA14!$E$2="",'9'!$A$38,DATA14!$E$2)</f>
        <v>0</v>
      </c>
      <c r="B158" s="563"/>
      <c r="C158" s="577"/>
      <c r="D158" s="365" t="s">
        <v>112</v>
      </c>
      <c r="E158" s="317">
        <f>COUNTIF(DATA14!$G$9:$G$58,$E$40)</f>
        <v>0</v>
      </c>
      <c r="F158" s="317">
        <f>COUNTIF(DATA14!$G$9:$G$58,$F$40)</f>
        <v>0</v>
      </c>
      <c r="G158" s="317">
        <f>COUNTIF(DATA14!$G$9:$G$58,$G$40)</f>
        <v>0</v>
      </c>
      <c r="H158" s="317">
        <f>COUNTIF(DATA14!$G$9:$G$58,$H$40)</f>
        <v>0</v>
      </c>
      <c r="I158" s="317">
        <f>COUNTIF(DATA14!$G$9:$G$58,$I$40)</f>
        <v>0</v>
      </c>
      <c r="J158" s="317">
        <f>COUNTIF(DATA14!$G$9:$G$58,$J$40)</f>
        <v>0</v>
      </c>
      <c r="K158" s="317">
        <f>COUNTIF(DATA14!$G$9:$G$58,$K$40)</f>
        <v>0</v>
      </c>
      <c r="L158" s="317">
        <f>COUNTIF(DATA14!$G$9:$G$58,$L$40)</f>
        <v>0</v>
      </c>
      <c r="M158" s="317">
        <f>COUNTIF(DATA14!$G$9:$G$58,$M$40)</f>
        <v>0</v>
      </c>
      <c r="N158" s="317">
        <f>COUNTIF(DATA14!$G$9:$G$58,$N$40)</f>
        <v>0</v>
      </c>
      <c r="O158" s="317">
        <f>COUNTIF(DATA14!$G$9:$G$58,$O$40)</f>
        <v>0</v>
      </c>
      <c r="P158" s="317">
        <f>COUNTIF(DATA14!$G$9:$G$58,$P$40)</f>
        <v>0</v>
      </c>
      <c r="Q158" s="317">
        <f>COUNTIF(DATA14!$G$9:$G$58,$Q$40)</f>
        <v>0</v>
      </c>
      <c r="R158" s="317">
        <f>COUNTIF(DATA14!$G$9:$G$58,$R$40)</f>
        <v>0</v>
      </c>
      <c r="S158" s="317">
        <f>COUNTIF(DATA14!$G$9:$G$58,$S$40)</f>
        <v>0</v>
      </c>
      <c r="T158" s="317">
        <f>COUNTIF(DATA14!$G$9:$G$58,$T$40)</f>
        <v>0</v>
      </c>
      <c r="U158" s="317">
        <f>COUNTIF(DATA14!$G$9:$G$58,$U$40)</f>
        <v>0</v>
      </c>
      <c r="V158" s="317">
        <f>COUNTIF(DATA14!$G$9:$G$58,$V$40)</f>
        <v>0</v>
      </c>
      <c r="W158" s="317">
        <f>COUNTIF(DATA14!$G$9:$G$58,$W$40)</f>
        <v>0</v>
      </c>
      <c r="X158" s="366">
        <f>COUNTIF(DATA14!$G$9:$G$58,$X$40)</f>
        <v>0</v>
      </c>
      <c r="Y158" s="563">
        <f>IF(DATA14!$E$3="",'9'!Y155,DATA14!$E$3)</f>
        <v>0</v>
      </c>
      <c r="Z158" s="563"/>
      <c r="AA158" s="296"/>
      <c r="AB158" s="367">
        <f>IF(AB157=TRUE,1,0)</f>
        <v>0</v>
      </c>
      <c r="AC158" s="368"/>
      <c r="AD158" s="369" t="s">
        <v>113</v>
      </c>
      <c r="AE158" s="370"/>
      <c r="AF158" s="370"/>
      <c r="AG158" s="370"/>
      <c r="AH158" s="370"/>
      <c r="AI158" s="371"/>
      <c r="AJ158" s="296"/>
      <c r="AK158" s="372"/>
      <c r="AL158" s="319"/>
      <c r="AM158" s="296">
        <f>IF(AM157=TRUE,1,0)</f>
        <v>1</v>
      </c>
      <c r="AN158" s="296"/>
      <c r="AO158" s="559"/>
      <c r="AP158" s="559"/>
      <c r="AQ158" s="296"/>
      <c r="AS158" s="373" t="s">
        <v>131</v>
      </c>
      <c r="AT158" s="296"/>
      <c r="AU158" s="296"/>
      <c r="AV158" s="296">
        <f>IF(AV157=TRUE,1,0)</f>
        <v>0</v>
      </c>
      <c r="AW158" s="296"/>
      <c r="AX158" s="308"/>
      <c r="AY158" s="296"/>
      <c r="AZ158" s="296"/>
      <c r="BA158" s="372"/>
      <c r="BB158" s="564" t="s">
        <v>114</v>
      </c>
      <c r="BC158" s="564"/>
      <c r="BD158" s="296"/>
      <c r="BE158" s="374"/>
      <c r="BF158" s="374"/>
      <c r="BG158" s="374"/>
      <c r="BH158" s="374"/>
      <c r="BI158" s="374"/>
      <c r="BJ158" s="374"/>
      <c r="BK158" s="374"/>
      <c r="BL158" s="308"/>
      <c r="BM158" s="296"/>
      <c r="BN158" s="296"/>
      <c r="BO158" s="296"/>
      <c r="BP158" s="296"/>
      <c r="BQ158" s="296"/>
      <c r="BR158" s="296"/>
      <c r="BS158" s="296"/>
      <c r="BT158" s="296"/>
      <c r="BU158" s="296"/>
      <c r="BV158" s="296"/>
      <c r="BW158" s="296"/>
      <c r="BX158" s="296"/>
      <c r="BY158" s="296"/>
      <c r="BZ158" s="296"/>
      <c r="CA158" s="296"/>
      <c r="CB158" s="296"/>
      <c r="CC158" s="296"/>
      <c r="CD158" s="296"/>
      <c r="CE158" s="296"/>
      <c r="CF158" s="296"/>
      <c r="CG158" s="296"/>
      <c r="CH158" s="296"/>
      <c r="CI158" s="296"/>
      <c r="CJ158" s="296"/>
      <c r="CK158" s="296"/>
      <c r="CL158" s="296"/>
      <c r="CM158" s="296"/>
      <c r="CN158" s="296"/>
      <c r="CO158" s="296"/>
      <c r="CP158" s="296"/>
      <c r="CQ158" s="296"/>
      <c r="CR158" s="296"/>
      <c r="CS158" s="296"/>
      <c r="CT158" s="296"/>
    </row>
    <row r="159" spans="1:99" ht="15.75" customHeight="1" x14ac:dyDescent="0.25">
      <c r="B159" s="296"/>
      <c r="C159" s="577"/>
      <c r="D159" s="365" t="s">
        <v>115</v>
      </c>
      <c r="E159" s="317">
        <f>COUNTIF(DATA14!$L$9:$L$58,$E$40)</f>
        <v>0</v>
      </c>
      <c r="F159" s="317">
        <f>COUNTIF(DATA14!$L$9:$L$58,$F$40)</f>
        <v>0</v>
      </c>
      <c r="G159" s="317">
        <f>COUNTIF(DATA14!$L$9:$L$58,$G$40)</f>
        <v>0</v>
      </c>
      <c r="H159" s="317">
        <f>COUNTIF(DATA14!$L$9:$L$58,$H$40)</f>
        <v>0</v>
      </c>
      <c r="I159" s="317">
        <f>COUNTIF(DATA14!$L$9:$L$58,$I$40)</f>
        <v>0</v>
      </c>
      <c r="J159" s="317">
        <f>COUNTIF(DATA14!$L$9:$L$58,$J$40)</f>
        <v>0</v>
      </c>
      <c r="K159" s="317">
        <f>COUNTIF(DATA14!$L$9:$L$58,$K$40)</f>
        <v>0</v>
      </c>
      <c r="L159" s="317">
        <f>COUNTIF(DATA14!$L$9:$L$58,$L$40)</f>
        <v>0</v>
      </c>
      <c r="M159" s="317">
        <f>COUNTIF(DATA14!$L$9:$L$58,$M$40)</f>
        <v>0</v>
      </c>
      <c r="N159" s="317">
        <f>COUNTIF(DATA14!$L$9:$L$58,$N$40)</f>
        <v>0</v>
      </c>
      <c r="O159" s="317">
        <f>COUNTIF(DATA14!$L$9:$L$58,$O$40)</f>
        <v>0</v>
      </c>
      <c r="P159" s="317">
        <f>COUNTIF(DATA14!$L$9:$L$58,$P$40)</f>
        <v>0</v>
      </c>
      <c r="Q159" s="317">
        <f>COUNTIF(DATA14!$L$9:$L$58,$Q$40)</f>
        <v>0</v>
      </c>
      <c r="R159" s="317">
        <f>COUNTIF(DATA14!$L$9:$L$58,$R$40)</f>
        <v>0</v>
      </c>
      <c r="S159" s="317">
        <f>COUNTIF(DATA14!$L$9:$L$58,$S$40)</f>
        <v>0</v>
      </c>
      <c r="T159" s="317">
        <f>COUNTIF(DATA14!$L$9:$L$58,$T$40)</f>
        <v>0</v>
      </c>
      <c r="U159" s="317">
        <f>COUNTIF(DATA14!$L$9:$L$58,$U$40)</f>
        <v>0</v>
      </c>
      <c r="V159" s="317">
        <f>COUNTIF(DATA14!$L$9:$L$58,$V$40)</f>
        <v>0</v>
      </c>
      <c r="W159" s="317">
        <f>COUNTIF(DATA14!$L$9:$L$58,$W$40)</f>
        <v>0</v>
      </c>
      <c r="X159" s="366">
        <f>COUNTIF(DATA14!$L$9:$L$58,$X$40)</f>
        <v>0</v>
      </c>
      <c r="AA159" s="296"/>
      <c r="AB159" s="378"/>
      <c r="AC159" s="379"/>
      <c r="AD159" s="308"/>
      <c r="AE159" s="296"/>
      <c r="AF159" s="296"/>
      <c r="AG159" s="296"/>
      <c r="AH159" s="296"/>
      <c r="AI159" s="296"/>
      <c r="AJ159" s="296"/>
      <c r="AK159" s="372"/>
      <c r="AL159" s="319"/>
      <c r="AM159" s="555" t="b">
        <f>IF(B156+AA156=2,FALSE,TRUE)</f>
        <v>1</v>
      </c>
      <c r="AN159" s="555"/>
      <c r="AO159" s="556" t="s">
        <v>116</v>
      </c>
      <c r="AP159" s="556"/>
      <c r="AQ159" s="296"/>
      <c r="AR159" s="296">
        <f>BB159</f>
        <v>0</v>
      </c>
      <c r="AS159" s="373" t="s">
        <v>132</v>
      </c>
      <c r="AT159" s="296"/>
      <c r="AU159" s="296"/>
      <c r="AV159" s="557" t="b">
        <f>FALSE</f>
        <v>0</v>
      </c>
      <c r="AW159" s="557"/>
      <c r="AX159" s="308" t="s">
        <v>117</v>
      </c>
      <c r="AY159" s="296"/>
      <c r="AZ159" s="296"/>
      <c r="BA159" s="372"/>
      <c r="BB159" s="319">
        <f>AV158+AV160+AV162</f>
        <v>0</v>
      </c>
      <c r="BC159" s="372">
        <f>IF(BB159=0,0,BB159)</f>
        <v>0</v>
      </c>
      <c r="BD159" s="373" t="s">
        <v>118</v>
      </c>
      <c r="BE159" s="380"/>
      <c r="BF159" s="380"/>
      <c r="BG159" s="380"/>
      <c r="BH159" s="380"/>
      <c r="BI159" s="380"/>
      <c r="BJ159" s="380"/>
      <c r="BK159" s="380"/>
      <c r="BL159" s="308"/>
      <c r="BM159" s="296"/>
      <c r="BN159" s="296"/>
      <c r="BO159" s="296"/>
      <c r="BP159" s="296"/>
      <c r="BQ159" s="296"/>
      <c r="BR159" s="296"/>
      <c r="BS159" s="296"/>
      <c r="BT159" s="296"/>
      <c r="BU159" s="296"/>
      <c r="BV159" s="296"/>
      <c r="BW159" s="296"/>
      <c r="BX159" s="296"/>
      <c r="BY159" s="296"/>
      <c r="BZ159" s="296"/>
      <c r="CA159" s="296"/>
      <c r="CB159" s="296"/>
      <c r="CC159" s="296"/>
      <c r="CD159" s="296"/>
      <c r="CE159" s="296"/>
      <c r="CF159" s="296"/>
      <c r="CG159" s="296"/>
      <c r="CH159" s="296"/>
      <c r="CI159" s="296"/>
      <c r="CJ159" s="296"/>
      <c r="CK159" s="296"/>
      <c r="CL159" s="296"/>
      <c r="CM159" s="296"/>
      <c r="CN159" s="296"/>
      <c r="CO159" s="296"/>
      <c r="CP159" s="296"/>
      <c r="CQ159" s="296"/>
      <c r="CR159" s="296"/>
      <c r="CS159" s="296"/>
      <c r="CT159" s="296"/>
    </row>
    <row r="160" spans="1:99" ht="15" x14ac:dyDescent="0.25">
      <c r="B160" s="296"/>
      <c r="C160" s="577"/>
      <c r="D160" s="365" t="s">
        <v>119</v>
      </c>
      <c r="E160" s="317">
        <f>COUNTIF(DATA14!$Q$9:$Q$58,$E$40)</f>
        <v>0</v>
      </c>
      <c r="F160" s="317">
        <f>COUNTIF(DATA14!$Q$9:$Q$58,$F$40)</f>
        <v>0</v>
      </c>
      <c r="G160" s="317">
        <f>COUNTIF(DATA14!$Q$9:$Q$58,$G$40)</f>
        <v>0</v>
      </c>
      <c r="H160" s="317">
        <f>COUNTIF(DATA14!$Q$9:$Q$58,$H$40)</f>
        <v>0</v>
      </c>
      <c r="I160" s="317">
        <f>COUNTIF(DATA14!$Q$9:$Q$58,$I$40)</f>
        <v>0</v>
      </c>
      <c r="J160" s="317">
        <f>COUNTIF(DATA14!$Q$9:$Q$58,$J$40)</f>
        <v>0</v>
      </c>
      <c r="K160" s="317">
        <f>COUNTIF(DATA14!$Q$9:$Q$58,$K$40)</f>
        <v>0</v>
      </c>
      <c r="L160" s="317">
        <f>COUNTIF(DATA14!$Q$9:$Q$58,$L$40)</f>
        <v>0</v>
      </c>
      <c r="M160" s="317">
        <f>COUNTIF(DATA14!$Q$9:$Q$58,$M$40)</f>
        <v>0</v>
      </c>
      <c r="N160" s="317">
        <f>COUNTIF(DATA14!$Q$9:$Q$58,$N$40)</f>
        <v>0</v>
      </c>
      <c r="O160" s="317">
        <f>COUNTIF(DATA14!$Q$9:$Q$58,$O$40)</f>
        <v>0</v>
      </c>
      <c r="P160" s="317">
        <f>COUNTIF(DATA14!$Q$9:$Q$58,$P$40)</f>
        <v>0</v>
      </c>
      <c r="Q160" s="317">
        <f>COUNTIF(DATA14!$Q$9:$Q$58,$Q$40)</f>
        <v>0</v>
      </c>
      <c r="R160" s="317">
        <f>COUNTIF(DATA14!$Q$9:$Q$58,$R$40)</f>
        <v>0</v>
      </c>
      <c r="S160" s="317">
        <f>COUNTIF(DATA14!$Q$9:$Q$58,$S$40)</f>
        <v>0</v>
      </c>
      <c r="T160" s="317">
        <f>COUNTIF(DATA14!$Q$9:$Q$58,$T$40)</f>
        <v>0</v>
      </c>
      <c r="U160" s="317">
        <f>COUNTIF(DATA14!$Q$9:$Q$58,$U$40)</f>
        <v>0</v>
      </c>
      <c r="V160" s="317">
        <f>COUNTIF(DATA14!$Q$9:$Q$58,$V$40)</f>
        <v>0</v>
      </c>
      <c r="W160" s="317">
        <f>COUNTIF(DATA14!$Q$9:$Q$58,$W$40)</f>
        <v>0</v>
      </c>
      <c r="X160" s="366">
        <f>COUNTIF(DATA14!$Q$9:$Q$58,$X$40)</f>
        <v>0</v>
      </c>
      <c r="AA160" s="296"/>
      <c r="AB160" s="558">
        <f>EJ90</f>
        <v>0</v>
      </c>
      <c r="AC160" s="558"/>
      <c r="AD160" s="381" t="s">
        <v>120</v>
      </c>
      <c r="AE160" s="382"/>
      <c r="AF160" s="382"/>
      <c r="AG160" s="382"/>
      <c r="AH160" s="383"/>
      <c r="AI160" s="296"/>
      <c r="AJ160" s="296"/>
      <c r="AK160" s="372"/>
      <c r="AL160" s="319"/>
      <c r="AM160" s="296">
        <f>IF(AM159=TRUE,1,0)</f>
        <v>1</v>
      </c>
      <c r="AN160" s="296"/>
      <c r="AO160" s="556"/>
      <c r="AP160" s="556"/>
      <c r="AQ160" s="296"/>
      <c r="AR160" s="308">
        <f>AR157+AR158</f>
        <v>0</v>
      </c>
      <c r="AS160" s="373"/>
      <c r="AT160" s="296"/>
      <c r="AU160" s="296"/>
      <c r="AV160" s="296">
        <f>IF(AV159=TRUE,1,0)</f>
        <v>0</v>
      </c>
      <c r="AW160" s="296"/>
      <c r="AX160" s="308"/>
      <c r="AY160" s="296"/>
      <c r="AZ160" s="296"/>
      <c r="BA160" s="372"/>
      <c r="BB160" s="319">
        <f>SUM(E158:X162)</f>
        <v>0</v>
      </c>
      <c r="BC160" s="372">
        <f>IF(BB160=0,0,1)</f>
        <v>0</v>
      </c>
      <c r="BD160" s="373" t="s">
        <v>121</v>
      </c>
      <c r="BE160" s="380"/>
      <c r="BF160" s="380"/>
      <c r="BG160" s="380"/>
      <c r="BH160" s="380"/>
      <c r="BI160" s="380"/>
      <c r="BJ160" s="380"/>
      <c r="BK160" s="380"/>
      <c r="BL160" s="308"/>
      <c r="BM160" s="296"/>
      <c r="BN160" s="296"/>
      <c r="BO160" s="296"/>
      <c r="BP160" s="296"/>
      <c r="BQ160" s="296"/>
      <c r="BR160" s="296"/>
      <c r="BS160" s="296"/>
      <c r="BT160" s="296"/>
      <c r="BU160" s="296"/>
      <c r="BV160" s="296"/>
      <c r="BW160" s="296"/>
      <c r="BX160" s="296"/>
      <c r="BY160" s="296"/>
      <c r="BZ160" s="296"/>
      <c r="CA160" s="296"/>
      <c r="CB160" s="296"/>
      <c r="CC160" s="296"/>
      <c r="CD160" s="296"/>
      <c r="CE160" s="296"/>
      <c r="CF160" s="296"/>
      <c r="CG160" s="296"/>
      <c r="CH160" s="296"/>
      <c r="CI160" s="296"/>
      <c r="CJ160" s="296"/>
      <c r="CK160" s="296"/>
      <c r="CL160" s="296"/>
      <c r="CM160" s="296"/>
      <c r="CN160" s="296"/>
      <c r="CO160" s="296"/>
      <c r="CP160" s="296"/>
      <c r="CQ160" s="296"/>
      <c r="CR160" s="296"/>
      <c r="CS160" s="296"/>
      <c r="CT160" s="296"/>
    </row>
    <row r="161" spans="1:99" ht="15" x14ac:dyDescent="0.25">
      <c r="B161" s="296"/>
      <c r="C161" s="577"/>
      <c r="D161" s="365" t="s">
        <v>122</v>
      </c>
      <c r="E161" s="317">
        <f>COUNTIF(DATA14!$V$9:$V$58,$E$40)</f>
        <v>0</v>
      </c>
      <c r="F161" s="317">
        <f>COUNTIF(DATA14!$V$9:$V$58,$F$40)</f>
        <v>0</v>
      </c>
      <c r="G161" s="317">
        <f>COUNTIF(DATA14!$V$9:$V$58,$G$40)</f>
        <v>0</v>
      </c>
      <c r="H161" s="317">
        <f>COUNTIF(DATA14!$V$9:$V$58,$H$40)</f>
        <v>0</v>
      </c>
      <c r="I161" s="317">
        <f>COUNTIF(DATA14!$V$9:$V$58,$I$40)</f>
        <v>0</v>
      </c>
      <c r="J161" s="317">
        <f>COUNTIF(DATA14!$V$9:$V$58,$J$40)</f>
        <v>0</v>
      </c>
      <c r="K161" s="317">
        <f>COUNTIF(DATA14!$V$9:$V$58,$K$40)</f>
        <v>0</v>
      </c>
      <c r="L161" s="317">
        <f>COUNTIF(DATA14!$V$9:$V$58,$L$40)</f>
        <v>0</v>
      </c>
      <c r="M161" s="317">
        <f>COUNTIF(DATA14!$V$9:$V$58,$M$40)</f>
        <v>0</v>
      </c>
      <c r="N161" s="317">
        <f>COUNTIF(DATA14!$V$9:$V$58,$N$40)</f>
        <v>0</v>
      </c>
      <c r="O161" s="317">
        <f>COUNTIF(DATA14!$V$9:$V$58,$O$40)</f>
        <v>0</v>
      </c>
      <c r="P161" s="317">
        <f>COUNTIF(DATA14!$V$9:$V$58,$P$40)</f>
        <v>0</v>
      </c>
      <c r="Q161" s="317">
        <f>COUNTIF(DATA14!$V$9:$V$58,$Q$40)</f>
        <v>0</v>
      </c>
      <c r="R161" s="317">
        <f>COUNTIF(DATA14!$V$9:$V$58,$R$40)</f>
        <v>0</v>
      </c>
      <c r="S161" s="317">
        <f>COUNTIF(DATA14!$V$9:$V$58,$S$40)</f>
        <v>0</v>
      </c>
      <c r="T161" s="317">
        <f>COUNTIF(DATA14!$V$9:$V$58,$T$40)</f>
        <v>0</v>
      </c>
      <c r="U161" s="317">
        <f>COUNTIF(DATA14!$V$9:$V$58,$U$40)</f>
        <v>0</v>
      </c>
      <c r="V161" s="317">
        <f>COUNTIF(DATA14!$V$9:$V$58,$V$40)</f>
        <v>0</v>
      </c>
      <c r="W161" s="317">
        <f>COUNTIF(DATA14!$V$9:$V$58,$W$40)</f>
        <v>0</v>
      </c>
      <c r="X161" s="366">
        <f>COUNTIF(DATA14!$V$9:$V$58,$X$40)</f>
        <v>0</v>
      </c>
      <c r="AA161" s="296"/>
      <c r="AB161" s="558">
        <f>EK90</f>
        <v>0</v>
      </c>
      <c r="AC161" s="558"/>
      <c r="AD161" s="381" t="s">
        <v>123</v>
      </c>
      <c r="AE161" s="382"/>
      <c r="AF161" s="382"/>
      <c r="AG161" s="382"/>
      <c r="AH161" s="384"/>
      <c r="AI161" s="296"/>
      <c r="AJ161" s="296"/>
      <c r="AK161" s="372"/>
      <c r="AL161" s="319"/>
      <c r="AM161" s="296"/>
      <c r="AN161" s="296"/>
      <c r="AO161" s="296"/>
      <c r="AP161" s="296"/>
      <c r="AQ161" s="296"/>
      <c r="AT161" s="296"/>
      <c r="AU161" s="296"/>
      <c r="AV161" s="557" t="b">
        <f>FALSE</f>
        <v>0</v>
      </c>
      <c r="AW161" s="557"/>
      <c r="AX161" s="308" t="s">
        <v>124</v>
      </c>
      <c r="AY161" s="296"/>
      <c r="AZ161" s="296"/>
      <c r="BA161" s="372"/>
      <c r="BB161" s="385"/>
      <c r="BC161" s="386">
        <f>SUM(BC159:BC160)</f>
        <v>0</v>
      </c>
      <c r="BD161" s="373" t="s">
        <v>125</v>
      </c>
      <c r="BE161" s="380"/>
      <c r="BF161" s="380"/>
      <c r="BG161" s="380"/>
      <c r="BH161" s="380"/>
      <c r="BI161" s="380"/>
      <c r="BJ161" s="380"/>
      <c r="BK161" s="380"/>
      <c r="BL161" s="308"/>
      <c r="BM161" s="296"/>
      <c r="BN161" s="296"/>
      <c r="BO161" s="296"/>
      <c r="BP161" s="296"/>
      <c r="BQ161" s="296"/>
      <c r="BR161" s="296"/>
      <c r="BS161" s="296"/>
      <c r="BT161" s="296"/>
      <c r="BU161" s="296"/>
      <c r="BV161" s="296"/>
      <c r="BW161" s="296"/>
      <c r="BX161" s="296"/>
      <c r="BY161" s="296"/>
      <c r="BZ161" s="296"/>
      <c r="CA161" s="296"/>
      <c r="CB161" s="296"/>
      <c r="CC161" s="296"/>
      <c r="CD161" s="296"/>
      <c r="CE161" s="296"/>
      <c r="CF161" s="296"/>
      <c r="CG161" s="296"/>
      <c r="CH161" s="296"/>
      <c r="CI161" s="296"/>
      <c r="CJ161" s="296"/>
      <c r="CK161" s="296"/>
      <c r="CL161" s="296"/>
      <c r="CM161" s="296"/>
      <c r="CN161" s="296"/>
      <c r="CO161" s="296"/>
      <c r="CP161" s="296"/>
      <c r="CQ161" s="296"/>
      <c r="CR161" s="296"/>
      <c r="CS161" s="296"/>
      <c r="CT161" s="296"/>
    </row>
    <row r="162" spans="1:99" ht="15" customHeight="1" x14ac:dyDescent="0.25">
      <c r="C162" s="577"/>
      <c r="D162" s="388" t="s">
        <v>126</v>
      </c>
      <c r="E162" s="389">
        <f>COUNTIF(DATA14!$AA$9:$AA$58,$E$40)</f>
        <v>0</v>
      </c>
      <c r="F162" s="389">
        <f>COUNTIF(DATA14!$AA$9:$AA$58,$F$40)</f>
        <v>0</v>
      </c>
      <c r="G162" s="389">
        <f>COUNTIF(DATA14!$AA$9:$AA$58,$G$40)</f>
        <v>0</v>
      </c>
      <c r="H162" s="389">
        <f>COUNTIF(DATA14!$AA$9:$AA$58,$H$40)</f>
        <v>0</v>
      </c>
      <c r="I162" s="389">
        <f>COUNTIF(DATA14!$AA$9:$AA$58,$I$40)</f>
        <v>0</v>
      </c>
      <c r="J162" s="389">
        <f>COUNTIF(DATA14!$AA$9:$AA$58,$J$40)</f>
        <v>0</v>
      </c>
      <c r="K162" s="389">
        <f>COUNTIF(DATA14!$AA$9:$AA$58,$K$40)</f>
        <v>0</v>
      </c>
      <c r="L162" s="389">
        <f>COUNTIF(DATA14!$AA$9:$AA$58,$L$40)</f>
        <v>0</v>
      </c>
      <c r="M162" s="389">
        <f>COUNTIF(DATA14!$AA$9:$AA$58,$M$40)</f>
        <v>0</v>
      </c>
      <c r="N162" s="389">
        <f>COUNTIF(DATA14!$AA$9:$AA$58,$N$40)</f>
        <v>0</v>
      </c>
      <c r="O162" s="389">
        <f>COUNTIF(DATA14!$AA$9:$AA$58,$O$40)</f>
        <v>0</v>
      </c>
      <c r="P162" s="389">
        <f>COUNTIF(DATA14!$AA$9:$AA$58,$P$40)</f>
        <v>0</v>
      </c>
      <c r="Q162" s="389">
        <f>COUNTIF(DATA14!$AA$9:$AA$58,$Q$40)</f>
        <v>0</v>
      </c>
      <c r="R162" s="389">
        <f>COUNTIF(DATA14!$AA$9:$AA$58,$R$40)</f>
        <v>0</v>
      </c>
      <c r="S162" s="389">
        <f>COUNTIF(DATA14!$AA$9:$AA$58,$S$40)</f>
        <v>0</v>
      </c>
      <c r="T162" s="389">
        <f>COUNTIF(DATA14!$AA$9:$AA$58,$T$40)</f>
        <v>0</v>
      </c>
      <c r="U162" s="389">
        <f>COUNTIF(DATA14!$AA$9:$AA$58,$U$40)</f>
        <v>0</v>
      </c>
      <c r="V162" s="389">
        <f>COUNTIF(DATA14!$AA$9:$AA$58,$V$40)</f>
        <v>0</v>
      </c>
      <c r="W162" s="389">
        <f>COUNTIF(DATA14!$AA$9:$AA$58,$W$40)</f>
        <v>0</v>
      </c>
      <c r="X162" s="390">
        <f>COUNTIF(DATA14!$AA$9:$AA$58,$X$40)</f>
        <v>0</v>
      </c>
      <c r="AA162" s="296"/>
      <c r="AB162" s="558">
        <f>EL90</f>
        <v>0</v>
      </c>
      <c r="AC162" s="558"/>
      <c r="AD162" s="381" t="s">
        <v>127</v>
      </c>
      <c r="AE162" s="382"/>
      <c r="AF162" s="382"/>
      <c r="AG162" s="382"/>
      <c r="AH162" s="384"/>
      <c r="AI162" s="296"/>
      <c r="AJ162" s="296"/>
      <c r="AK162" s="372"/>
      <c r="AL162" s="572" t="s">
        <v>128</v>
      </c>
      <c r="AM162" s="572"/>
      <c r="AN162" s="572"/>
      <c r="AO162" s="572"/>
      <c r="AP162" s="572"/>
      <c r="AQ162" s="572"/>
      <c r="AR162" s="575">
        <f>IF((AM158+AM160=1),Y157-A157,0)</f>
        <v>0</v>
      </c>
      <c r="AS162" s="575"/>
      <c r="AT162" s="323"/>
      <c r="AU162" s="323"/>
      <c r="AV162" s="323">
        <f>IF(AV161=TRUE,1,0)</f>
        <v>0</v>
      </c>
      <c r="AW162" s="323"/>
      <c r="AX162" s="323"/>
      <c r="AY162" s="323"/>
      <c r="AZ162" s="323"/>
      <c r="BA162" s="391"/>
      <c r="BB162" s="296"/>
      <c r="BC162" s="296"/>
      <c r="BD162" s="296"/>
      <c r="BE162" s="392"/>
      <c r="BF162" s="393"/>
      <c r="BG162" s="296"/>
      <c r="BH162" s="296"/>
      <c r="BI162" s="296"/>
      <c r="BJ162" s="296"/>
      <c r="BK162" s="296"/>
      <c r="BL162" s="296"/>
      <c r="BM162" s="296"/>
      <c r="BN162" s="296"/>
      <c r="BO162" s="296"/>
      <c r="BP162" s="296"/>
      <c r="BQ162" s="296"/>
      <c r="BR162" s="296"/>
      <c r="BS162" s="296"/>
      <c r="BT162" s="296"/>
      <c r="BU162" s="296"/>
      <c r="BV162" s="296"/>
      <c r="BW162" s="296"/>
      <c r="BX162" s="296"/>
      <c r="BY162" s="296">
        <f>HOUR(AR162)</f>
        <v>0</v>
      </c>
      <c r="BZ162" s="296">
        <f>MINUTE(AR162)</f>
        <v>0</v>
      </c>
      <c r="CA162" s="296"/>
      <c r="CB162" s="296"/>
      <c r="CC162" s="296"/>
      <c r="CD162" s="296"/>
      <c r="CE162" s="296"/>
      <c r="CF162" s="296"/>
      <c r="CG162" s="296"/>
      <c r="CH162" s="296"/>
      <c r="CI162" s="296"/>
      <c r="CJ162" s="296"/>
      <c r="CK162" s="296"/>
      <c r="CL162" s="296"/>
      <c r="CM162" s="296"/>
      <c r="CN162" s="296"/>
      <c r="CO162" s="296"/>
      <c r="CP162" s="296"/>
      <c r="CQ162" s="296"/>
      <c r="CR162" s="296"/>
      <c r="CS162" s="296"/>
      <c r="CT162" s="296"/>
    </row>
    <row r="163" spans="1:99" x14ac:dyDescent="0.2">
      <c r="B163" s="296"/>
      <c r="C163" s="297"/>
      <c r="D163" s="296"/>
      <c r="E163" s="296"/>
      <c r="F163" s="296"/>
      <c r="G163" s="296"/>
      <c r="H163" s="296"/>
      <c r="I163" s="296"/>
      <c r="J163" s="296"/>
      <c r="K163" s="296"/>
      <c r="L163" s="296"/>
      <c r="M163" s="296"/>
      <c r="N163" s="296"/>
      <c r="O163" s="296"/>
      <c r="P163" s="296"/>
      <c r="Q163" s="296"/>
      <c r="AA163" s="296"/>
      <c r="AB163" s="296"/>
      <c r="AC163" s="394"/>
      <c r="AD163" s="296"/>
      <c r="AE163" s="296"/>
      <c r="AF163" s="296"/>
      <c r="AG163" s="296"/>
      <c r="AH163" s="296"/>
      <c r="AI163" s="296"/>
      <c r="AJ163" s="296"/>
      <c r="AK163" s="296"/>
      <c r="AL163" s="296"/>
      <c r="AM163" s="296"/>
      <c r="AN163" s="296"/>
      <c r="AO163" s="296"/>
      <c r="AP163" s="296"/>
      <c r="AQ163" s="296"/>
      <c r="AR163" s="296"/>
      <c r="AS163" s="296"/>
      <c r="AT163" s="296"/>
      <c r="AU163" s="296"/>
      <c r="AV163" s="296"/>
      <c r="AW163" s="296"/>
      <c r="AX163" s="296"/>
      <c r="AY163" s="296"/>
      <c r="AZ163" s="296"/>
      <c r="BA163" s="296"/>
      <c r="BB163" s="296"/>
      <c r="BC163" s="296"/>
      <c r="BD163" s="296"/>
      <c r="BE163" s="395"/>
      <c r="BF163" s="396"/>
      <c r="BG163" s="551" t="b">
        <f>IF(SUM(E158:P162)&gt;0,TRUE,FALSE)</f>
        <v>0</v>
      </c>
      <c r="BH163" s="551"/>
      <c r="BI163" s="296"/>
      <c r="BJ163" s="296"/>
      <c r="BK163" s="296"/>
      <c r="BL163" s="296"/>
      <c r="BM163" s="296"/>
      <c r="BN163" s="296"/>
      <c r="BO163" s="296"/>
      <c r="BP163" s="296"/>
      <c r="BQ163" s="296"/>
      <c r="BR163" s="296"/>
      <c r="BS163" s="296"/>
      <c r="BT163" s="296"/>
      <c r="BU163" s="296"/>
      <c r="BV163" s="296"/>
      <c r="BW163" s="296"/>
      <c r="BX163" s="296"/>
      <c r="BY163" s="296"/>
      <c r="BZ163" s="296"/>
      <c r="CA163" s="296"/>
      <c r="CB163" s="296"/>
      <c r="CC163" s="296"/>
      <c r="CD163" s="296"/>
      <c r="CE163" s="296"/>
      <c r="CF163" s="296"/>
      <c r="CG163" s="296"/>
      <c r="CH163" s="296"/>
      <c r="CI163" s="296"/>
      <c r="CJ163" s="296"/>
      <c r="CK163" s="296"/>
      <c r="CL163" s="296"/>
      <c r="CM163" s="296"/>
      <c r="CN163" s="296"/>
      <c r="CO163" s="296"/>
      <c r="CP163" s="296"/>
      <c r="CQ163" s="296"/>
      <c r="CR163" s="296"/>
      <c r="CS163" s="296"/>
      <c r="CT163" s="296"/>
    </row>
    <row r="164" spans="1:99" ht="15" x14ac:dyDescent="0.25">
      <c r="AA164" s="397" t="str">
        <f>$AC$872</f>
        <v/>
      </c>
      <c r="AB164" s="397" t="str">
        <f>$AC$873</f>
        <v/>
      </c>
      <c r="AC164" s="397" t="str">
        <f>$AC$874</f>
        <v/>
      </c>
      <c r="AD164" s="397" t="str">
        <f>$AC$875</f>
        <v/>
      </c>
      <c r="AE164" s="397" t="str">
        <f>$AC$876</f>
        <v/>
      </c>
      <c r="AF164" s="397" t="str">
        <f>$AC$877</f>
        <v/>
      </c>
      <c r="AG164" s="397" t="str">
        <f>$AC$878</f>
        <v/>
      </c>
      <c r="AH164" s="397" t="str">
        <f>$AC$879</f>
        <v/>
      </c>
      <c r="AI164" s="397" t="str">
        <f>$AC$880</f>
        <v/>
      </c>
      <c r="AJ164" s="397" t="str">
        <f>$AC$881</f>
        <v/>
      </c>
      <c r="AK164" s="397" t="str">
        <f>$AC$882</f>
        <v/>
      </c>
      <c r="AL164" s="397" t="str">
        <f>$AC$883</f>
        <v/>
      </c>
      <c r="AM164" s="397" t="str">
        <f>$AC$884</f>
        <v/>
      </c>
      <c r="AN164" s="397" t="str">
        <f>$AC$885</f>
        <v/>
      </c>
      <c r="AO164" s="397" t="str">
        <f>$AC$886</f>
        <v/>
      </c>
      <c r="AP164" s="397" t="str">
        <f>$AC$887</f>
        <v/>
      </c>
      <c r="AQ164" s="397" t="str">
        <f>$AC$888</f>
        <v/>
      </c>
      <c r="AR164" s="397" t="str">
        <f>$AC$889</f>
        <v/>
      </c>
      <c r="AS164" s="397" t="str">
        <f>$AC$890</f>
        <v/>
      </c>
      <c r="AT164" s="397" t="str">
        <f>$AC$891</f>
        <v/>
      </c>
      <c r="AU164" s="397" t="str">
        <f>$AC$892</f>
        <v/>
      </c>
      <c r="AV164" s="397" t="str">
        <f>$AC$893</f>
        <v/>
      </c>
      <c r="AW164" s="397" t="str">
        <f>$AC$894</f>
        <v/>
      </c>
      <c r="AX164" s="397" t="str">
        <f>$AC$895</f>
        <v/>
      </c>
      <c r="AY164" s="397" t="str">
        <f>$AC$896</f>
        <v/>
      </c>
      <c r="AZ164" s="397" t="str">
        <f>$AC$897</f>
        <v/>
      </c>
      <c r="BA164" s="397" t="str">
        <f>$AC$898</f>
        <v/>
      </c>
      <c r="BB164" s="397" t="str">
        <f>$AC$899</f>
        <v/>
      </c>
      <c r="BC164" s="397" t="str">
        <f>$AC$900</f>
        <v/>
      </c>
      <c r="BD164" s="397" t="str">
        <f>$AC$901</f>
        <v/>
      </c>
      <c r="BE164" s="397" t="str">
        <f>$AC$902</f>
        <v/>
      </c>
      <c r="BF164" s="397" t="str">
        <f>$AC$903</f>
        <v/>
      </c>
      <c r="BG164" s="397" t="str">
        <f>$AC$904</f>
        <v/>
      </c>
      <c r="BH164" s="397" t="str">
        <f>$AC$905</f>
        <v/>
      </c>
      <c r="BI164" s="397" t="str">
        <f>$AC$906</f>
        <v/>
      </c>
      <c r="BJ164" s="397" t="str">
        <f>$AC$907</f>
        <v/>
      </c>
      <c r="BK164" s="397" t="str">
        <f>$AC$908</f>
        <v/>
      </c>
      <c r="BL164" s="397" t="str">
        <f>$AC$909</f>
        <v/>
      </c>
      <c r="BM164" s="397" t="str">
        <f>$AC$910</f>
        <v/>
      </c>
      <c r="BN164" s="397" t="str">
        <f>$AC$911</f>
        <v/>
      </c>
      <c r="BO164" s="397" t="str">
        <f>$AC$912</f>
        <v/>
      </c>
      <c r="BP164" s="397" t="str">
        <f>$AC$913</f>
        <v/>
      </c>
      <c r="BQ164" s="397" t="str">
        <f>$AC$914</f>
        <v/>
      </c>
      <c r="BR164" s="397" t="str">
        <f>$AC$915</f>
        <v/>
      </c>
      <c r="BS164" s="397" t="str">
        <f>$AC$916</f>
        <v/>
      </c>
      <c r="BT164" s="397" t="str">
        <f>$AC$917</f>
        <v/>
      </c>
      <c r="BU164" s="397" t="str">
        <f>$AC$918</f>
        <v/>
      </c>
      <c r="BV164" s="397" t="str">
        <f>$AC$919</f>
        <v/>
      </c>
      <c r="BW164" s="397" t="str">
        <f>$AC$920</f>
        <v/>
      </c>
      <c r="BX164" s="398" t="str">
        <f>$AC$921</f>
        <v/>
      </c>
      <c r="BY164" s="552">
        <f>SUM(AA164:BU164)</f>
        <v>0</v>
      </c>
      <c r="BZ164" s="552"/>
      <c r="CA164" s="552"/>
      <c r="CB164" s="282" t="s">
        <v>129</v>
      </c>
    </row>
    <row r="165" spans="1:99" x14ac:dyDescent="0.2">
      <c r="B165" s="331">
        <f>IF(A166=$A$37,1,2)</f>
        <v>2</v>
      </c>
      <c r="C165" s="332" t="s">
        <v>95</v>
      </c>
      <c r="E165" s="330"/>
      <c r="F165" s="333"/>
      <c r="G165" s="333"/>
      <c r="H165" s="333"/>
      <c r="I165" s="333"/>
      <c r="J165" s="333"/>
      <c r="K165" s="333"/>
      <c r="L165" s="333"/>
      <c r="M165" s="333"/>
      <c r="N165" s="333"/>
      <c r="O165" s="333"/>
      <c r="P165" s="333"/>
      <c r="Q165" s="333"/>
      <c r="R165" s="333"/>
      <c r="S165" s="333"/>
      <c r="U165" s="333"/>
      <c r="V165" s="333"/>
      <c r="AA165" s="331">
        <f>IF($Y$37=Y166,1,2)</f>
        <v>1</v>
      </c>
      <c r="AB165" s="332" t="s">
        <v>95</v>
      </c>
      <c r="AC165" s="283"/>
      <c r="AD165" s="332"/>
    </row>
    <row r="166" spans="1:99" ht="16.5" customHeight="1" x14ac:dyDescent="0.25">
      <c r="A166" s="576">
        <f>IF(DATA15!$E$2="",DateTime!$R$12,(IF(HOUR(DATA15!$E$2)&lt;6,HOUR(DATA15!$E$2)+12&amp;":"&amp;MINUTE(DATA15!$E$2),DATA15!$E$2)))</f>
        <v>0</v>
      </c>
      <c r="B166" s="576"/>
      <c r="C166" s="577" t="s">
        <v>107</v>
      </c>
      <c r="D166" s="346">
        <f>EM38</f>
        <v>13</v>
      </c>
      <c r="E166" s="347" t="s">
        <v>28</v>
      </c>
      <c r="F166" s="348" t="s">
        <v>29</v>
      </c>
      <c r="G166" s="349" t="s">
        <v>30</v>
      </c>
      <c r="H166" s="349" t="s">
        <v>31</v>
      </c>
      <c r="I166" s="349" t="s">
        <v>32</v>
      </c>
      <c r="J166" s="349" t="s">
        <v>33</v>
      </c>
      <c r="K166" s="349" t="s">
        <v>34</v>
      </c>
      <c r="L166" s="349" t="s">
        <v>35</v>
      </c>
      <c r="M166" s="349" t="s">
        <v>36</v>
      </c>
      <c r="N166" s="349" t="s">
        <v>37</v>
      </c>
      <c r="O166" s="349" t="s">
        <v>38</v>
      </c>
      <c r="P166" s="349" t="s">
        <v>39</v>
      </c>
      <c r="Q166" s="350" t="s">
        <v>43</v>
      </c>
      <c r="R166" s="351" t="s">
        <v>58</v>
      </c>
      <c r="S166" s="351" t="s">
        <v>60</v>
      </c>
      <c r="T166" s="349" t="s">
        <v>63</v>
      </c>
      <c r="U166" s="351" t="s">
        <v>65</v>
      </c>
      <c r="V166" s="351" t="s">
        <v>71</v>
      </c>
      <c r="W166" s="351" t="s">
        <v>76</v>
      </c>
      <c r="X166" s="352" t="s">
        <v>69</v>
      </c>
      <c r="Y166" s="578" t="str">
        <f>IF(DATA15!$E$3="",(IF(HOUR(DateTime!$W$12)&lt;6,HOUR(DateTime!$W$12)+12&amp;":"&amp;MINUTE(DateTime!$W$12),DateTime!$W$12)),(IF(HOUR(DATA15!$E$3)&lt;6,HOUR(DATA15!$E$3)+12&amp;":"&amp;MINUTE(DATA15!$E$3),DATA15!$E$3)))</f>
        <v>12:0</v>
      </c>
      <c r="Z166" s="578"/>
      <c r="AA166" s="353"/>
      <c r="AB166" s="579" t="b">
        <f>FALSE</f>
        <v>0</v>
      </c>
      <c r="AC166" s="579"/>
      <c r="AD166" s="354" t="s">
        <v>108</v>
      </c>
      <c r="AE166" s="353"/>
      <c r="AF166" s="355"/>
      <c r="AG166" s="355"/>
      <c r="AH166" s="355"/>
      <c r="AI166" s="356"/>
      <c r="AJ166" s="355"/>
      <c r="AK166" s="357"/>
      <c r="AL166" s="358"/>
      <c r="AM166" s="580" t="b">
        <f>IF(BC168=1,FALSE,IF(AND(B165+AA165+AB167+BC169=3),TRUE,FALSE))</f>
        <v>1</v>
      </c>
      <c r="AN166" s="580"/>
      <c r="AO166" s="559" t="s">
        <v>109</v>
      </c>
      <c r="AP166" s="559"/>
      <c r="AQ166" s="355"/>
      <c r="AR166" s="359">
        <f>BC169</f>
        <v>0</v>
      </c>
      <c r="AS166" s="360" t="s">
        <v>121</v>
      </c>
      <c r="AT166" s="355"/>
      <c r="AU166" s="355"/>
      <c r="AV166" s="560" t="b">
        <f>FALSE</f>
        <v>0</v>
      </c>
      <c r="AW166" s="560"/>
      <c r="AX166" s="359" t="s">
        <v>110</v>
      </c>
      <c r="AY166" s="355"/>
      <c r="AZ166" s="355"/>
      <c r="BA166" s="357"/>
      <c r="BB166" s="561" t="s">
        <v>162</v>
      </c>
      <c r="BC166" s="561"/>
      <c r="BD166" s="355"/>
      <c r="BE166" s="361"/>
      <c r="BF166" s="361"/>
      <c r="BG166" s="361"/>
      <c r="BH166" s="361"/>
      <c r="BI166" s="361"/>
      <c r="BJ166" s="361"/>
      <c r="BK166" s="361"/>
      <c r="BL166" s="355"/>
      <c r="BM166" s="355"/>
      <c r="BN166" s="355"/>
      <c r="BO166" s="355"/>
      <c r="BP166" s="355"/>
      <c r="BQ166" s="355"/>
      <c r="BR166" s="355"/>
      <c r="BS166" s="355"/>
      <c r="BT166" s="355"/>
      <c r="BU166" s="355"/>
      <c r="BV166" s="355"/>
      <c r="BW166" s="355"/>
      <c r="BX166" s="355"/>
      <c r="BY166" s="355"/>
      <c r="BZ166" s="355"/>
      <c r="CA166" s="355"/>
      <c r="CB166" s="355"/>
      <c r="CC166" s="355"/>
      <c r="CD166" s="355"/>
      <c r="CE166" s="355"/>
      <c r="CF166" s="355"/>
      <c r="CG166" s="355"/>
      <c r="CH166" s="355"/>
      <c r="CI166" s="355"/>
      <c r="CJ166" s="355"/>
      <c r="CK166" s="355"/>
      <c r="CL166" s="355"/>
      <c r="CM166" s="355"/>
      <c r="CN166" s="355"/>
      <c r="CO166" s="355"/>
      <c r="CP166" s="355"/>
      <c r="CQ166" s="562">
        <f>SUM(E169:X169)</f>
        <v>0</v>
      </c>
      <c r="CR166" s="562"/>
      <c r="CS166" s="355">
        <f>WEEKDAY(D166)</f>
        <v>6</v>
      </c>
      <c r="CT166" s="355">
        <f>IF(OR(AM167=1,AB167=1,AM169=1),CS166,"")</f>
        <v>6</v>
      </c>
      <c r="CU166" s="355" t="e">
        <f>IF(CT166=CS166,MAX($CU$40:CU165)+1,0)</f>
        <v>#NUM!</v>
      </c>
    </row>
    <row r="167" spans="1:99" ht="15.75" customHeight="1" x14ac:dyDescent="0.25">
      <c r="A167" s="563">
        <f>IF(DATA15!$E$2="",'9'!$A$38,DATA15!$E$2)</f>
        <v>0</v>
      </c>
      <c r="B167" s="563"/>
      <c r="C167" s="577"/>
      <c r="D167" s="365" t="s">
        <v>112</v>
      </c>
      <c r="E167" s="317">
        <f>COUNTIF(DATA15!$G$9:$G$58,$E$40)</f>
        <v>0</v>
      </c>
      <c r="F167" s="317">
        <f>COUNTIF(DATA15!$G$9:$G$58,$F$40)</f>
        <v>0</v>
      </c>
      <c r="G167" s="317">
        <f>COUNTIF(DATA15!$G$9:$G$58,$G$40)</f>
        <v>0</v>
      </c>
      <c r="H167" s="317">
        <f>COUNTIF(DATA15!$G$9:$G$58,$H$40)</f>
        <v>0</v>
      </c>
      <c r="I167" s="317">
        <f>COUNTIF(DATA15!$G$9:$G$58,$I$40)</f>
        <v>0</v>
      </c>
      <c r="J167" s="317">
        <f>COUNTIF(DATA15!$G$9:$G$58,$J$40)</f>
        <v>0</v>
      </c>
      <c r="K167" s="317">
        <f>COUNTIF(DATA15!$G$9:$G$58,$K$40)</f>
        <v>0</v>
      </c>
      <c r="L167" s="317">
        <f>COUNTIF(DATA15!$G$9:$G$58,$L$40)</f>
        <v>0</v>
      </c>
      <c r="M167" s="317">
        <f>COUNTIF(DATA15!$G$9:$G$58,$M$40)</f>
        <v>0</v>
      </c>
      <c r="N167" s="317">
        <f>COUNTIF(DATA15!$G$9:$G$58,$N$40)</f>
        <v>0</v>
      </c>
      <c r="O167" s="317">
        <f>COUNTIF(DATA15!$G$9:$G$58,$O$40)</f>
        <v>0</v>
      </c>
      <c r="P167" s="317">
        <f>COUNTIF(DATA15!$G$9:$G$58,$P$40)</f>
        <v>0</v>
      </c>
      <c r="Q167" s="317">
        <f>COUNTIF(DATA15!$G$9:$G$58,$Q$40)</f>
        <v>0</v>
      </c>
      <c r="R167" s="317">
        <f>COUNTIF(DATA15!$G$9:$G$58,$R$40)</f>
        <v>0</v>
      </c>
      <c r="S167" s="317">
        <f>COUNTIF(DATA15!$G$9:$G$58,$S$40)</f>
        <v>0</v>
      </c>
      <c r="T167" s="317">
        <f>COUNTIF(DATA15!$G$9:$G$58,$T$40)</f>
        <v>0</v>
      </c>
      <c r="U167" s="317">
        <f>COUNTIF(DATA15!$G$9:$G$58,$U$40)</f>
        <v>0</v>
      </c>
      <c r="V167" s="317">
        <f>COUNTIF(DATA15!$G$9:$G$58,$V$40)</f>
        <v>0</v>
      </c>
      <c r="W167" s="317">
        <f>COUNTIF(DATA15!$G$9:$G$58,$W$40)</f>
        <v>0</v>
      </c>
      <c r="X167" s="366">
        <f>COUNTIF(DATA15!$G$9:$G$58,$X$40)</f>
        <v>0</v>
      </c>
      <c r="Y167" s="563">
        <f>IF(DATA15!$E$3="",'9'!Y164,DATA15!$E$3)</f>
        <v>0</v>
      </c>
      <c r="Z167" s="563"/>
      <c r="AA167" s="296"/>
      <c r="AB167" s="367">
        <f>IF(AB166=TRUE,1,0)</f>
        <v>0</v>
      </c>
      <c r="AC167" s="368"/>
      <c r="AD167" s="369" t="s">
        <v>113</v>
      </c>
      <c r="AE167" s="370"/>
      <c r="AF167" s="370"/>
      <c r="AG167" s="370"/>
      <c r="AH167" s="370"/>
      <c r="AI167" s="371"/>
      <c r="AJ167" s="296"/>
      <c r="AK167" s="372"/>
      <c r="AL167" s="319"/>
      <c r="AM167" s="296">
        <f>IF(AM166=TRUE,1,0)</f>
        <v>1</v>
      </c>
      <c r="AN167" s="296"/>
      <c r="AO167" s="559"/>
      <c r="AP167" s="559"/>
      <c r="AQ167" s="296"/>
      <c r="AS167" s="373" t="s">
        <v>131</v>
      </c>
      <c r="AT167" s="296"/>
      <c r="AU167" s="296"/>
      <c r="AV167" s="296">
        <f>IF(AV166=TRUE,1,0)</f>
        <v>0</v>
      </c>
      <c r="AW167" s="296"/>
      <c r="AX167" s="308"/>
      <c r="AY167" s="296"/>
      <c r="AZ167" s="296"/>
      <c r="BA167" s="372"/>
      <c r="BB167" s="564" t="s">
        <v>114</v>
      </c>
      <c r="BC167" s="564"/>
      <c r="BD167" s="296"/>
      <c r="BE167" s="374"/>
      <c r="BF167" s="374"/>
      <c r="BG167" s="374"/>
      <c r="BH167" s="374"/>
      <c r="BI167" s="374"/>
      <c r="BJ167" s="374"/>
      <c r="BK167" s="374"/>
      <c r="BL167" s="308"/>
      <c r="BM167" s="296"/>
      <c r="BN167" s="296"/>
      <c r="BO167" s="296"/>
      <c r="BP167" s="296"/>
      <c r="BQ167" s="296"/>
      <c r="BR167" s="296"/>
      <c r="BS167" s="296"/>
      <c r="BT167" s="296"/>
      <c r="BU167" s="296"/>
      <c r="BV167" s="296"/>
      <c r="BW167" s="296"/>
      <c r="BX167" s="296"/>
      <c r="BY167" s="296"/>
      <c r="BZ167" s="296"/>
      <c r="CA167" s="296"/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6"/>
      <c r="CL167" s="296"/>
      <c r="CM167" s="296"/>
      <c r="CN167" s="296"/>
      <c r="CO167" s="296"/>
      <c r="CP167" s="296"/>
      <c r="CQ167" s="296"/>
      <c r="CR167" s="296"/>
      <c r="CS167" s="296"/>
      <c r="CT167" s="296"/>
    </row>
    <row r="168" spans="1:99" ht="15.75" customHeight="1" x14ac:dyDescent="0.25">
      <c r="B168" s="296"/>
      <c r="C168" s="577"/>
      <c r="D168" s="365" t="s">
        <v>115</v>
      </c>
      <c r="E168" s="317">
        <f>COUNTIF(DATA15!$L$9:$L$58,$E$40)</f>
        <v>0</v>
      </c>
      <c r="F168" s="317">
        <f>COUNTIF(DATA15!$L$9:$L$58,$F$40)</f>
        <v>0</v>
      </c>
      <c r="G168" s="317">
        <f>COUNTIF(DATA15!$L$9:$L$58,$G$40)</f>
        <v>0</v>
      </c>
      <c r="H168" s="317">
        <f>COUNTIF(DATA15!$L$9:$L$58,$H$40)</f>
        <v>0</v>
      </c>
      <c r="I168" s="317">
        <f>COUNTIF(DATA15!$L$9:$L$58,$I$40)</f>
        <v>0</v>
      </c>
      <c r="J168" s="317">
        <f>COUNTIF(DATA15!$L$9:$L$58,$J$40)</f>
        <v>0</v>
      </c>
      <c r="K168" s="317">
        <f>COUNTIF(DATA15!$L$9:$L$58,$K$40)</f>
        <v>0</v>
      </c>
      <c r="L168" s="317">
        <f>COUNTIF(DATA15!$L$9:$L$58,$L$40)</f>
        <v>0</v>
      </c>
      <c r="M168" s="317">
        <f>COUNTIF(DATA15!$L$9:$L$58,$M$40)</f>
        <v>0</v>
      </c>
      <c r="N168" s="317">
        <f>COUNTIF(DATA15!$L$9:$L$58,$N$40)</f>
        <v>0</v>
      </c>
      <c r="O168" s="317">
        <f>COUNTIF(DATA15!$L$9:$L$58,$O$40)</f>
        <v>0</v>
      </c>
      <c r="P168" s="317">
        <f>COUNTIF(DATA15!$L$9:$L$58,$P$40)</f>
        <v>0</v>
      </c>
      <c r="Q168" s="317">
        <f>COUNTIF(DATA15!$L$9:$L$58,$Q$40)</f>
        <v>0</v>
      </c>
      <c r="R168" s="317">
        <f>COUNTIF(DATA15!$L$9:$L$58,$R$40)</f>
        <v>0</v>
      </c>
      <c r="S168" s="317">
        <f>COUNTIF(DATA15!$L$9:$L$58,$S$40)</f>
        <v>0</v>
      </c>
      <c r="T168" s="317">
        <f>COUNTIF(DATA15!$L$9:$L$58,$T$40)</f>
        <v>0</v>
      </c>
      <c r="U168" s="317">
        <f>COUNTIF(DATA15!$L$9:$L$58,$U$40)</f>
        <v>0</v>
      </c>
      <c r="V168" s="317">
        <f>COUNTIF(DATA15!$L$9:$L$58,$V$40)</f>
        <v>0</v>
      </c>
      <c r="W168" s="317">
        <f>COUNTIF(DATA15!$L$9:$L$58,$W$40)</f>
        <v>0</v>
      </c>
      <c r="X168" s="366">
        <f>COUNTIF(DATA15!$L$9:$L$58,$X$40)</f>
        <v>0</v>
      </c>
      <c r="AA168" s="296"/>
      <c r="AB168" s="378"/>
      <c r="AC168" s="379"/>
      <c r="AD168" s="308"/>
      <c r="AE168" s="296"/>
      <c r="AF168" s="296"/>
      <c r="AG168" s="296"/>
      <c r="AH168" s="296"/>
      <c r="AI168" s="296"/>
      <c r="AJ168" s="296"/>
      <c r="AK168" s="372"/>
      <c r="AL168" s="319"/>
      <c r="AM168" s="555" t="b">
        <f>IF(B165+AA165=2,FALSE,TRUE)</f>
        <v>1</v>
      </c>
      <c r="AN168" s="555"/>
      <c r="AO168" s="556" t="s">
        <v>116</v>
      </c>
      <c r="AP168" s="556"/>
      <c r="AQ168" s="296"/>
      <c r="AR168" s="296">
        <f>BB168</f>
        <v>0</v>
      </c>
      <c r="AS168" s="373" t="s">
        <v>132</v>
      </c>
      <c r="AT168" s="296"/>
      <c r="AU168" s="296"/>
      <c r="AV168" s="557" t="b">
        <f>FALSE</f>
        <v>0</v>
      </c>
      <c r="AW168" s="557"/>
      <c r="AX168" s="308" t="s">
        <v>117</v>
      </c>
      <c r="AY168" s="296"/>
      <c r="AZ168" s="296"/>
      <c r="BA168" s="372"/>
      <c r="BB168" s="319">
        <f>AV167+AV169+AV171</f>
        <v>0</v>
      </c>
      <c r="BC168" s="372">
        <f>IF(BB168=0,0,BB168)</f>
        <v>0</v>
      </c>
      <c r="BD168" s="373" t="s">
        <v>118</v>
      </c>
      <c r="BE168" s="380"/>
      <c r="BF168" s="380"/>
      <c r="BG168" s="380"/>
      <c r="BH168" s="380"/>
      <c r="BI168" s="380"/>
      <c r="BJ168" s="380"/>
      <c r="BK168" s="380"/>
      <c r="BL168" s="308"/>
      <c r="BM168" s="296"/>
      <c r="BN168" s="296"/>
      <c r="BO168" s="296"/>
      <c r="BP168" s="296"/>
      <c r="BQ168" s="296"/>
      <c r="BR168" s="296"/>
      <c r="BS168" s="296"/>
      <c r="BT168" s="296"/>
      <c r="BU168" s="296"/>
      <c r="BV168" s="296"/>
      <c r="BW168" s="296"/>
      <c r="BX168" s="296"/>
      <c r="BY168" s="296"/>
      <c r="BZ168" s="296"/>
      <c r="CA168" s="296"/>
      <c r="CB168" s="296"/>
      <c r="CC168" s="296"/>
      <c r="CD168" s="296"/>
      <c r="CE168" s="296"/>
      <c r="CF168" s="296"/>
      <c r="CG168" s="296"/>
      <c r="CH168" s="296"/>
      <c r="CI168" s="296"/>
      <c r="CJ168" s="296"/>
      <c r="CK168" s="296"/>
      <c r="CL168" s="296"/>
      <c r="CM168" s="296"/>
      <c r="CN168" s="296"/>
      <c r="CO168" s="296"/>
      <c r="CP168" s="296"/>
      <c r="CQ168" s="296"/>
      <c r="CR168" s="296"/>
      <c r="CS168" s="296"/>
      <c r="CT168" s="296"/>
    </row>
    <row r="169" spans="1:99" ht="15" x14ac:dyDescent="0.25">
      <c r="B169" s="296"/>
      <c r="C169" s="577"/>
      <c r="D169" s="365" t="s">
        <v>119</v>
      </c>
      <c r="E169" s="317">
        <f>COUNTIF(DATA15!$Q$9:$Q$58,$E$40)</f>
        <v>0</v>
      </c>
      <c r="F169" s="317">
        <f>COUNTIF(DATA15!$Q$9:$Q$58,$F$40)</f>
        <v>0</v>
      </c>
      <c r="G169" s="317">
        <f>COUNTIF(DATA15!$Q$9:$Q$58,$G$40)</f>
        <v>0</v>
      </c>
      <c r="H169" s="317">
        <f>COUNTIF(DATA15!$Q$9:$Q$58,$H$40)</f>
        <v>0</v>
      </c>
      <c r="I169" s="317">
        <f>COUNTIF(DATA15!$Q$9:$Q$58,$I$40)</f>
        <v>0</v>
      </c>
      <c r="J169" s="317">
        <f>COUNTIF(DATA15!$Q$9:$Q$58,$J$40)</f>
        <v>0</v>
      </c>
      <c r="K169" s="317">
        <f>COUNTIF(DATA15!$Q$9:$Q$58,$K$40)</f>
        <v>0</v>
      </c>
      <c r="L169" s="317">
        <f>COUNTIF(DATA15!$Q$9:$Q$58,$L$40)</f>
        <v>0</v>
      </c>
      <c r="M169" s="317">
        <f>COUNTIF(DATA15!$Q$9:$Q$58,$M$40)</f>
        <v>0</v>
      </c>
      <c r="N169" s="317">
        <f>COUNTIF(DATA15!$Q$9:$Q$58,$N$40)</f>
        <v>0</v>
      </c>
      <c r="O169" s="317">
        <f>COUNTIF(DATA15!$Q$9:$Q$58,$O$40)</f>
        <v>0</v>
      </c>
      <c r="P169" s="317">
        <f>COUNTIF(DATA15!$Q$9:$Q$58,$P$40)</f>
        <v>0</v>
      </c>
      <c r="Q169" s="317">
        <f>COUNTIF(DATA15!$Q$9:$Q$58,$Q$40)</f>
        <v>0</v>
      </c>
      <c r="R169" s="317">
        <f>COUNTIF(DATA15!$Q$9:$Q$58,$R$40)</f>
        <v>0</v>
      </c>
      <c r="S169" s="317">
        <f>COUNTIF(DATA15!$Q$9:$Q$58,$S$40)</f>
        <v>0</v>
      </c>
      <c r="T169" s="317">
        <f>COUNTIF(DATA15!$Q$9:$Q$58,$T$40)</f>
        <v>0</v>
      </c>
      <c r="U169" s="317">
        <f>COUNTIF(DATA15!$Q$9:$Q$58,$U$40)</f>
        <v>0</v>
      </c>
      <c r="V169" s="317">
        <f>COUNTIF(DATA15!$Q$9:$Q$58,$V$40)</f>
        <v>0</v>
      </c>
      <c r="W169" s="317">
        <f>COUNTIF(DATA15!$Q$9:$Q$58,$W$40)</f>
        <v>0</v>
      </c>
      <c r="X169" s="366">
        <f>COUNTIF(DATA15!$Q$9:$Q$58,$X$40)</f>
        <v>0</v>
      </c>
      <c r="AA169" s="296"/>
      <c r="AB169" s="558">
        <f>EM90</f>
        <v>0</v>
      </c>
      <c r="AC169" s="558"/>
      <c r="AD169" s="381" t="s">
        <v>120</v>
      </c>
      <c r="AE169" s="382"/>
      <c r="AF169" s="382"/>
      <c r="AG169" s="382"/>
      <c r="AH169" s="383"/>
      <c r="AI169" s="296"/>
      <c r="AJ169" s="296"/>
      <c r="AK169" s="372"/>
      <c r="AL169" s="319"/>
      <c r="AM169" s="296">
        <f>IF(AM168=TRUE,1,0)</f>
        <v>1</v>
      </c>
      <c r="AN169" s="296"/>
      <c r="AO169" s="556"/>
      <c r="AP169" s="556"/>
      <c r="AQ169" s="296"/>
      <c r="AR169" s="308">
        <f>AR166+AR167</f>
        <v>0</v>
      </c>
      <c r="AS169" s="373"/>
      <c r="AT169" s="296"/>
      <c r="AU169" s="296"/>
      <c r="AV169" s="296">
        <f>IF(AV168=TRUE,1,0)</f>
        <v>0</v>
      </c>
      <c r="AW169" s="296"/>
      <c r="AX169" s="308"/>
      <c r="AY169" s="296"/>
      <c r="AZ169" s="296"/>
      <c r="BA169" s="372"/>
      <c r="BB169" s="319">
        <f>SUM(E167:X171)</f>
        <v>0</v>
      </c>
      <c r="BC169" s="372">
        <f>IF(BB169=0,0,1)</f>
        <v>0</v>
      </c>
      <c r="BD169" s="373" t="s">
        <v>121</v>
      </c>
      <c r="BE169" s="380"/>
      <c r="BF169" s="380"/>
      <c r="BG169" s="380"/>
      <c r="BH169" s="380"/>
      <c r="BI169" s="380"/>
      <c r="BJ169" s="380"/>
      <c r="BK169" s="380"/>
      <c r="BL169" s="308"/>
      <c r="BM169" s="296"/>
      <c r="BN169" s="296"/>
      <c r="BO169" s="296"/>
      <c r="BP169" s="296"/>
      <c r="BQ169" s="296"/>
      <c r="BR169" s="296"/>
      <c r="BS169" s="296"/>
      <c r="BT169" s="296"/>
      <c r="BU169" s="296"/>
      <c r="BV169" s="296"/>
      <c r="BW169" s="296"/>
      <c r="BX169" s="296"/>
      <c r="BY169" s="296"/>
      <c r="BZ169" s="296"/>
      <c r="CA169" s="296"/>
      <c r="CB169" s="296"/>
      <c r="CC169" s="296"/>
      <c r="CD169" s="296"/>
      <c r="CE169" s="296"/>
      <c r="CF169" s="296"/>
      <c r="CG169" s="296"/>
      <c r="CH169" s="296"/>
      <c r="CI169" s="296"/>
      <c r="CJ169" s="296"/>
      <c r="CK169" s="296"/>
      <c r="CL169" s="296"/>
      <c r="CM169" s="296"/>
      <c r="CN169" s="296"/>
      <c r="CO169" s="296"/>
      <c r="CP169" s="296"/>
      <c r="CQ169" s="296"/>
      <c r="CR169" s="296"/>
      <c r="CS169" s="296"/>
      <c r="CT169" s="296"/>
    </row>
    <row r="170" spans="1:99" ht="15" x14ac:dyDescent="0.25">
      <c r="B170" s="296"/>
      <c r="C170" s="577"/>
      <c r="D170" s="365" t="s">
        <v>122</v>
      </c>
      <c r="E170" s="317">
        <f>COUNTIF(DATA15!$V$9:$V$58,$E$40)</f>
        <v>0</v>
      </c>
      <c r="F170" s="317">
        <f>COUNTIF(DATA15!$V$9:$V$58,$F$40)</f>
        <v>0</v>
      </c>
      <c r="G170" s="317">
        <f>COUNTIF(DATA15!$V$9:$V$58,$G$40)</f>
        <v>0</v>
      </c>
      <c r="H170" s="317">
        <f>COUNTIF(DATA15!$V$9:$V$58,$H$40)</f>
        <v>0</v>
      </c>
      <c r="I170" s="317">
        <f>COUNTIF(DATA15!$V$9:$V$58,$I$40)</f>
        <v>0</v>
      </c>
      <c r="J170" s="317">
        <f>COUNTIF(DATA15!$V$9:$V$58,$J$40)</f>
        <v>0</v>
      </c>
      <c r="K170" s="317">
        <f>COUNTIF(DATA15!$V$9:$V$58,$K$40)</f>
        <v>0</v>
      </c>
      <c r="L170" s="317">
        <f>COUNTIF(DATA15!$V$9:$V$58,$L$40)</f>
        <v>0</v>
      </c>
      <c r="M170" s="317">
        <f>COUNTIF(DATA15!$V$9:$V$58,$M$40)</f>
        <v>0</v>
      </c>
      <c r="N170" s="317">
        <f>COUNTIF(DATA15!$V$9:$V$58,$N$40)</f>
        <v>0</v>
      </c>
      <c r="O170" s="317">
        <f>COUNTIF(DATA15!$V$9:$V$58,$O$40)</f>
        <v>0</v>
      </c>
      <c r="P170" s="317">
        <f>COUNTIF(DATA15!$V$9:$V$58,$P$40)</f>
        <v>0</v>
      </c>
      <c r="Q170" s="317">
        <f>COUNTIF(DATA15!$V$9:$V$58,$Q$40)</f>
        <v>0</v>
      </c>
      <c r="R170" s="317">
        <f>COUNTIF(DATA15!$V$9:$V$58,$R$40)</f>
        <v>0</v>
      </c>
      <c r="S170" s="317">
        <f>COUNTIF(DATA15!$V$9:$V$58,$S$40)</f>
        <v>0</v>
      </c>
      <c r="T170" s="317">
        <f>COUNTIF(DATA15!$V$9:$V$58,$T$40)</f>
        <v>0</v>
      </c>
      <c r="U170" s="317">
        <f>COUNTIF(DATA15!$V$9:$V$58,$U$40)</f>
        <v>0</v>
      </c>
      <c r="V170" s="317">
        <f>COUNTIF(DATA15!$V$9:$V$58,$V$40)</f>
        <v>0</v>
      </c>
      <c r="W170" s="317">
        <f>COUNTIF(DATA15!$V$9:$V$58,$W$40)</f>
        <v>0</v>
      </c>
      <c r="X170" s="366">
        <f>COUNTIF(DATA15!$V$9:$V$58,$X$40)</f>
        <v>0</v>
      </c>
      <c r="AA170" s="296"/>
      <c r="AB170" s="558">
        <f>EN90</f>
        <v>0</v>
      </c>
      <c r="AC170" s="558"/>
      <c r="AD170" s="381" t="s">
        <v>123</v>
      </c>
      <c r="AE170" s="382"/>
      <c r="AF170" s="382"/>
      <c r="AG170" s="382"/>
      <c r="AH170" s="384"/>
      <c r="AI170" s="296"/>
      <c r="AJ170" s="296"/>
      <c r="AK170" s="372"/>
      <c r="AL170" s="319"/>
      <c r="AM170" s="296"/>
      <c r="AN170" s="296"/>
      <c r="AO170" s="296"/>
      <c r="AP170" s="296"/>
      <c r="AQ170" s="296"/>
      <c r="AT170" s="296"/>
      <c r="AU170" s="296"/>
      <c r="AV170" s="557" t="b">
        <f>FALSE</f>
        <v>0</v>
      </c>
      <c r="AW170" s="557"/>
      <c r="AX170" s="308" t="s">
        <v>124</v>
      </c>
      <c r="AY170" s="296"/>
      <c r="AZ170" s="296"/>
      <c r="BA170" s="372"/>
      <c r="BB170" s="385"/>
      <c r="BC170" s="386">
        <f>SUM(BC168:BC169)</f>
        <v>0</v>
      </c>
      <c r="BD170" s="373" t="s">
        <v>125</v>
      </c>
      <c r="BE170" s="380"/>
      <c r="BF170" s="380"/>
      <c r="BG170" s="380"/>
      <c r="BH170" s="380"/>
      <c r="BI170" s="380"/>
      <c r="BJ170" s="380"/>
      <c r="BK170" s="380"/>
      <c r="BL170" s="308"/>
      <c r="BM170" s="296"/>
      <c r="BN170" s="296"/>
      <c r="BO170" s="296"/>
      <c r="BP170" s="296"/>
      <c r="BQ170" s="296"/>
      <c r="BR170" s="296"/>
      <c r="BS170" s="296"/>
      <c r="BT170" s="296"/>
      <c r="BU170" s="296"/>
      <c r="BV170" s="296"/>
      <c r="BW170" s="296"/>
      <c r="BX170" s="296"/>
      <c r="BY170" s="296"/>
      <c r="BZ170" s="296"/>
      <c r="CA170" s="296"/>
      <c r="CB170" s="296"/>
      <c r="CC170" s="296"/>
      <c r="CD170" s="296"/>
      <c r="CE170" s="296"/>
      <c r="CF170" s="296"/>
      <c r="CG170" s="296"/>
      <c r="CH170" s="296"/>
      <c r="CI170" s="296"/>
      <c r="CJ170" s="296"/>
      <c r="CK170" s="296"/>
      <c r="CL170" s="296"/>
      <c r="CM170" s="296"/>
      <c r="CN170" s="296"/>
      <c r="CO170" s="296"/>
      <c r="CP170" s="296"/>
      <c r="CQ170" s="296"/>
      <c r="CR170" s="296"/>
      <c r="CS170" s="296"/>
      <c r="CT170" s="296"/>
    </row>
    <row r="171" spans="1:99" ht="15" customHeight="1" x14ac:dyDescent="0.25">
      <c r="C171" s="577"/>
      <c r="D171" s="388" t="s">
        <v>126</v>
      </c>
      <c r="E171" s="389">
        <f>COUNTIF(DATA15!$AA$9:$AA$58,$E$40)</f>
        <v>0</v>
      </c>
      <c r="F171" s="389">
        <f>COUNTIF(DATA15!$AA$9:$AA$58,$F$40)</f>
        <v>0</v>
      </c>
      <c r="G171" s="389">
        <f>COUNTIF(DATA15!$AA$9:$AA$58,$G$40)</f>
        <v>0</v>
      </c>
      <c r="H171" s="389">
        <f>COUNTIF(DATA15!$AA$9:$AA$58,$H$40)</f>
        <v>0</v>
      </c>
      <c r="I171" s="389">
        <f>COUNTIF(DATA15!$AA$9:$AA$58,$I$40)</f>
        <v>0</v>
      </c>
      <c r="J171" s="389">
        <f>COUNTIF(DATA15!$AA$9:$AA$58,$J$40)</f>
        <v>0</v>
      </c>
      <c r="K171" s="389">
        <f>COUNTIF(DATA15!$AA$9:$AA$58,$K$40)</f>
        <v>0</v>
      </c>
      <c r="L171" s="389">
        <f>COUNTIF(DATA15!$AA$9:$AA$58,$L$40)</f>
        <v>0</v>
      </c>
      <c r="M171" s="389">
        <f>COUNTIF(DATA15!$AA$9:$AA$58,$M$40)</f>
        <v>0</v>
      </c>
      <c r="N171" s="389">
        <f>COUNTIF(DATA15!$AA$9:$AA$58,$N$40)</f>
        <v>0</v>
      </c>
      <c r="O171" s="389">
        <f>COUNTIF(DATA15!$AA$9:$AA$58,$O$40)</f>
        <v>0</v>
      </c>
      <c r="P171" s="389">
        <f>COUNTIF(DATA15!$AA$9:$AA$58,$P$40)</f>
        <v>0</v>
      </c>
      <c r="Q171" s="389">
        <f>COUNTIF(DATA15!$AA$9:$AA$58,$Q$40)</f>
        <v>0</v>
      </c>
      <c r="R171" s="389">
        <f>COUNTIF(DATA15!$AA$9:$AA$58,$R$40)</f>
        <v>0</v>
      </c>
      <c r="S171" s="389">
        <f>COUNTIF(DATA15!$AA$9:$AA$58,$S$40)</f>
        <v>0</v>
      </c>
      <c r="T171" s="389">
        <f>COUNTIF(DATA15!$AA$9:$AA$58,$T$40)</f>
        <v>0</v>
      </c>
      <c r="U171" s="389">
        <f>COUNTIF(DATA15!$AA$9:$AA$58,$U$40)</f>
        <v>0</v>
      </c>
      <c r="V171" s="389">
        <f>COUNTIF(DATA15!$AA$9:$AA$58,$V$40)</f>
        <v>0</v>
      </c>
      <c r="W171" s="389">
        <f>COUNTIF(DATA15!$AA$9:$AA$58,$W$40)</f>
        <v>0</v>
      </c>
      <c r="X171" s="390">
        <f>COUNTIF(DATA15!$AA$9:$AA$58,$X$40)</f>
        <v>0</v>
      </c>
      <c r="AA171" s="296"/>
      <c r="AB171" s="558">
        <f>EO90</f>
        <v>0</v>
      </c>
      <c r="AC171" s="558"/>
      <c r="AD171" s="381" t="s">
        <v>127</v>
      </c>
      <c r="AE171" s="382"/>
      <c r="AF171" s="382"/>
      <c r="AG171" s="382"/>
      <c r="AH171" s="384"/>
      <c r="AI171" s="296"/>
      <c r="AJ171" s="296"/>
      <c r="AK171" s="372"/>
      <c r="AL171" s="572" t="s">
        <v>128</v>
      </c>
      <c r="AM171" s="572"/>
      <c r="AN171" s="572"/>
      <c r="AO171" s="572"/>
      <c r="AP171" s="572"/>
      <c r="AQ171" s="572"/>
      <c r="AR171" s="575">
        <f>IF((AM167+AM169=1),Y166-A166,0)</f>
        <v>0</v>
      </c>
      <c r="AS171" s="575"/>
      <c r="AT171" s="323"/>
      <c r="AU171" s="323"/>
      <c r="AV171" s="323">
        <f>IF(AV170=TRUE,1,0)</f>
        <v>0</v>
      </c>
      <c r="AW171" s="323"/>
      <c r="AX171" s="323"/>
      <c r="AY171" s="323"/>
      <c r="AZ171" s="323"/>
      <c r="BA171" s="391"/>
      <c r="BB171" s="296"/>
      <c r="BC171" s="296"/>
      <c r="BD171" s="296"/>
      <c r="BE171" s="392"/>
      <c r="BF171" s="393"/>
      <c r="BG171" s="296"/>
      <c r="BH171" s="296"/>
      <c r="BI171" s="296"/>
      <c r="BJ171" s="296"/>
      <c r="BK171" s="296"/>
      <c r="BL171" s="296"/>
      <c r="BM171" s="296"/>
      <c r="BN171" s="296"/>
      <c r="BO171" s="296"/>
      <c r="BP171" s="296"/>
      <c r="BQ171" s="296"/>
      <c r="BR171" s="296"/>
      <c r="BS171" s="296"/>
      <c r="BT171" s="296"/>
      <c r="BU171" s="296"/>
      <c r="BV171" s="296"/>
      <c r="BW171" s="296"/>
      <c r="BX171" s="296"/>
      <c r="BY171" s="296">
        <f>HOUR(AR171)</f>
        <v>0</v>
      </c>
      <c r="BZ171" s="296">
        <f>MINUTE(AR171)</f>
        <v>0</v>
      </c>
      <c r="CA171" s="296"/>
      <c r="CB171" s="296"/>
      <c r="CC171" s="296"/>
      <c r="CD171" s="296"/>
      <c r="CE171" s="296"/>
      <c r="CF171" s="296"/>
      <c r="CG171" s="296"/>
      <c r="CH171" s="296"/>
      <c r="CI171" s="296"/>
      <c r="CJ171" s="296"/>
      <c r="CK171" s="296"/>
      <c r="CL171" s="296"/>
      <c r="CM171" s="296"/>
      <c r="CN171" s="296"/>
      <c r="CO171" s="296"/>
      <c r="CP171" s="296"/>
      <c r="CQ171" s="296"/>
      <c r="CR171" s="296"/>
      <c r="CS171" s="296"/>
      <c r="CT171" s="296"/>
    </row>
    <row r="172" spans="1:99" x14ac:dyDescent="0.2">
      <c r="B172" s="296"/>
      <c r="C172" s="297"/>
      <c r="D172" s="296"/>
      <c r="E172" s="296"/>
      <c r="F172" s="296"/>
      <c r="G172" s="296"/>
      <c r="H172" s="296"/>
      <c r="I172" s="296"/>
      <c r="J172" s="296"/>
      <c r="K172" s="296"/>
      <c r="L172" s="296"/>
      <c r="M172" s="296"/>
      <c r="N172" s="296"/>
      <c r="O172" s="296"/>
      <c r="P172" s="296"/>
      <c r="Q172" s="296"/>
      <c r="AA172" s="296"/>
      <c r="AB172" s="296"/>
      <c r="AC172" s="394"/>
      <c r="AD172" s="296"/>
      <c r="AE172" s="296"/>
      <c r="AF172" s="296"/>
      <c r="AG172" s="296"/>
      <c r="AH172" s="296"/>
      <c r="AI172" s="296"/>
      <c r="AJ172" s="296"/>
      <c r="AK172" s="296"/>
      <c r="AL172" s="296"/>
      <c r="AM172" s="296"/>
      <c r="AN172" s="296"/>
      <c r="AO172" s="296"/>
      <c r="AP172" s="296"/>
      <c r="AQ172" s="296"/>
      <c r="AR172" s="296"/>
      <c r="AS172" s="296"/>
      <c r="AT172" s="296"/>
      <c r="AU172" s="296"/>
      <c r="AV172" s="296"/>
      <c r="AW172" s="296"/>
      <c r="AX172" s="296"/>
      <c r="AY172" s="296"/>
      <c r="AZ172" s="296"/>
      <c r="BA172" s="296"/>
      <c r="BB172" s="296"/>
      <c r="BC172" s="296"/>
      <c r="BD172" s="296"/>
      <c r="BE172" s="395"/>
      <c r="BF172" s="396"/>
      <c r="BG172" s="551" t="b">
        <f>IF(SUM(E167:P171)&gt;0,TRUE,FALSE)</f>
        <v>0</v>
      </c>
      <c r="BH172" s="551"/>
      <c r="BI172" s="296"/>
      <c r="BJ172" s="296"/>
      <c r="BK172" s="296"/>
      <c r="BL172" s="296"/>
      <c r="BM172" s="296"/>
      <c r="BN172" s="296"/>
      <c r="BO172" s="296"/>
      <c r="BP172" s="296"/>
      <c r="BQ172" s="296"/>
      <c r="BR172" s="296"/>
      <c r="BS172" s="296"/>
      <c r="BT172" s="296"/>
      <c r="BU172" s="296"/>
      <c r="BV172" s="296"/>
      <c r="BW172" s="296"/>
      <c r="BX172" s="296"/>
      <c r="BY172" s="296"/>
      <c r="BZ172" s="296"/>
      <c r="CA172" s="296"/>
      <c r="CB172" s="296"/>
      <c r="CC172" s="296"/>
      <c r="CD172" s="296"/>
      <c r="CE172" s="296"/>
      <c r="CF172" s="296"/>
      <c r="CG172" s="296"/>
      <c r="CH172" s="296"/>
      <c r="CI172" s="296"/>
      <c r="CJ172" s="296"/>
      <c r="CK172" s="296"/>
      <c r="CL172" s="296"/>
      <c r="CM172" s="296"/>
      <c r="CN172" s="296"/>
      <c r="CO172" s="296"/>
      <c r="CP172" s="296"/>
      <c r="CQ172" s="296"/>
      <c r="CR172" s="296"/>
      <c r="CS172" s="296"/>
      <c r="CT172" s="296"/>
    </row>
    <row r="173" spans="1:99" ht="15" x14ac:dyDescent="0.25">
      <c r="AA173" s="397" t="str">
        <f>$AC$922</f>
        <v/>
      </c>
      <c r="AB173" s="397" t="str">
        <f>$AC$923</f>
        <v/>
      </c>
      <c r="AC173" s="397" t="str">
        <f>$AC$924</f>
        <v/>
      </c>
      <c r="AD173" s="397" t="str">
        <f>$AC$925</f>
        <v/>
      </c>
      <c r="AE173" s="397" t="str">
        <f>$AC$926</f>
        <v/>
      </c>
      <c r="AF173" s="397" t="str">
        <f>$AC$927</f>
        <v/>
      </c>
      <c r="AG173" s="397" t="str">
        <f>$AC$928</f>
        <v/>
      </c>
      <c r="AH173" s="397" t="str">
        <f>$AC$929</f>
        <v/>
      </c>
      <c r="AI173" s="397" t="str">
        <f>$AC$930</f>
        <v/>
      </c>
      <c r="AJ173" s="397" t="str">
        <f>$AC$931</f>
        <v/>
      </c>
      <c r="AK173" s="397" t="str">
        <f>$AC$932</f>
        <v/>
      </c>
      <c r="AL173" s="397" t="str">
        <f>$AC$933</f>
        <v/>
      </c>
      <c r="AM173" s="397" t="str">
        <f>$AC$934</f>
        <v/>
      </c>
      <c r="AN173" s="397" t="str">
        <f>$AC$935</f>
        <v/>
      </c>
      <c r="AO173" s="397" t="str">
        <f>$AC$936</f>
        <v/>
      </c>
      <c r="AP173" s="397" t="str">
        <f>$AC$937</f>
        <v/>
      </c>
      <c r="AQ173" s="397" t="str">
        <f>$AC$938</f>
        <v/>
      </c>
      <c r="AR173" s="397" t="str">
        <f>$AC$939</f>
        <v/>
      </c>
      <c r="AS173" s="397" t="str">
        <f>$AC$940</f>
        <v/>
      </c>
      <c r="AT173" s="397" t="str">
        <f>$AC$941</f>
        <v/>
      </c>
      <c r="AU173" s="397" t="str">
        <f>$AC$942</f>
        <v/>
      </c>
      <c r="AV173" s="397" t="str">
        <f>$AC$943</f>
        <v/>
      </c>
      <c r="AW173" s="397" t="str">
        <f>$AC$944</f>
        <v/>
      </c>
      <c r="AX173" s="397" t="str">
        <f>$AC$945</f>
        <v/>
      </c>
      <c r="AY173" s="397" t="str">
        <f>$AC$946</f>
        <v/>
      </c>
      <c r="AZ173" s="397" t="str">
        <f>$AC$947</f>
        <v/>
      </c>
      <c r="BA173" s="397" t="str">
        <f>$AC$948</f>
        <v/>
      </c>
      <c r="BB173" s="397" t="str">
        <f>$AC$949</f>
        <v/>
      </c>
      <c r="BC173" s="397" t="str">
        <f>$AC$950</f>
        <v/>
      </c>
      <c r="BD173" s="397" t="str">
        <f>$AC$951</f>
        <v/>
      </c>
      <c r="BE173" s="397" t="str">
        <f>$AC$952</f>
        <v/>
      </c>
      <c r="BF173" s="397" t="str">
        <f>$AC$953</f>
        <v/>
      </c>
      <c r="BG173" s="397" t="str">
        <f>$AC$954</f>
        <v/>
      </c>
      <c r="BH173" s="397" t="str">
        <f>$AC$955</f>
        <v/>
      </c>
      <c r="BI173" s="397" t="str">
        <f>$AC$956</f>
        <v/>
      </c>
      <c r="BJ173" s="397" t="str">
        <f>$AC$957</f>
        <v/>
      </c>
      <c r="BK173" s="397" t="str">
        <f>$AC$958</f>
        <v/>
      </c>
      <c r="BL173" s="397" t="str">
        <f>$AC$959</f>
        <v/>
      </c>
      <c r="BM173" s="397" t="str">
        <f>$AC$960</f>
        <v/>
      </c>
      <c r="BN173" s="397" t="str">
        <f>$AC$961</f>
        <v/>
      </c>
      <c r="BO173" s="397" t="str">
        <f>$AC$962</f>
        <v/>
      </c>
      <c r="BP173" s="397" t="str">
        <f>$AC$963</f>
        <v/>
      </c>
      <c r="BQ173" s="397" t="str">
        <f>$AC$964</f>
        <v/>
      </c>
      <c r="BR173" s="397" t="str">
        <f>$AC$965</f>
        <v/>
      </c>
      <c r="BS173" s="397" t="str">
        <f>$AC$966</f>
        <v/>
      </c>
      <c r="BT173" s="397" t="str">
        <f>$AC$967</f>
        <v/>
      </c>
      <c r="BU173" s="397" t="str">
        <f>$AC$968</f>
        <v/>
      </c>
      <c r="BV173" s="397" t="str">
        <f>$AC$969</f>
        <v/>
      </c>
      <c r="BW173" s="397" t="str">
        <f>$AC$970</f>
        <v/>
      </c>
      <c r="BX173" s="398" t="str">
        <f>$AC$971</f>
        <v/>
      </c>
      <c r="BY173" s="552">
        <f>SUM(AA173:BU173)</f>
        <v>0</v>
      </c>
      <c r="BZ173" s="552"/>
      <c r="CA173" s="552"/>
      <c r="CB173" s="282" t="s">
        <v>129</v>
      </c>
    </row>
    <row r="174" spans="1:99" x14ac:dyDescent="0.2">
      <c r="AC174" s="283"/>
      <c r="AM174" s="407"/>
      <c r="AN174" s="407"/>
      <c r="AO174" s="408"/>
      <c r="AP174" s="338"/>
      <c r="AQ174" s="338"/>
      <c r="AV174" s="333"/>
      <c r="AW174" s="333"/>
    </row>
    <row r="175" spans="1:99" x14ac:dyDescent="0.2">
      <c r="AC175" s="283"/>
      <c r="AM175" s="296"/>
      <c r="AN175" s="296"/>
      <c r="AO175" s="296"/>
      <c r="AP175" s="296"/>
      <c r="AQ175" s="296"/>
      <c r="AV175" s="333"/>
      <c r="AW175" s="333"/>
    </row>
    <row r="176" spans="1:99" ht="15" x14ac:dyDescent="0.25">
      <c r="AB176" s="409" t="s">
        <v>163</v>
      </c>
      <c r="AC176" s="283"/>
      <c r="AL176" s="409" t="s">
        <v>163</v>
      </c>
      <c r="AX176" s="410"/>
      <c r="AY176" s="296"/>
      <c r="AZ176" s="296"/>
      <c r="BA176" s="296"/>
      <c r="BY176" s="282">
        <f>BY45+BY54+BY63+BY72+BY81+BY90+BY99+BY108+BY117+BY126+BY135+BY144+BY153+BY162+BY171</f>
        <v>0</v>
      </c>
      <c r="BZ176" s="282">
        <f>BZ45+BZ54+BZ63+BZ72+BZ81+BZ90+BZ99+BZ108+BZ117+BZ126+BZ135+BZ144+BZ153+BZ162+BZ171</f>
        <v>0</v>
      </c>
    </row>
    <row r="177" spans="1:82" x14ac:dyDescent="0.2">
      <c r="AB177" s="553">
        <f>AB43+AB52+AB61+AB70+AB79+AB88+AB97+AB106+AB115+AB124+AB133+AB142+AB151+AB160+AB169</f>
        <v>0</v>
      </c>
      <c r="AC177" s="553"/>
      <c r="AD177" s="411" t="s">
        <v>164</v>
      </c>
      <c r="AE177" s="412"/>
      <c r="AF177" s="412"/>
      <c r="AG177" s="412"/>
      <c r="AH177" s="412"/>
      <c r="AI177" s="413"/>
      <c r="AL177" s="554">
        <f>AM41+AM50+AM59+AM68+AM77+AM86+AM95+AM104+AM113+AM122+AM131+AM140+AM149+AM158+AM167</f>
        <v>15</v>
      </c>
      <c r="AM177" s="554"/>
      <c r="AN177" s="411" t="s">
        <v>165</v>
      </c>
      <c r="AO177" s="412"/>
      <c r="AP177" s="412"/>
      <c r="AQ177" s="412"/>
      <c r="AR177" s="412"/>
      <c r="AS177" s="412"/>
      <c r="AT177" s="412"/>
      <c r="AU177" s="413"/>
      <c r="AX177" s="296"/>
      <c r="AY177" s="308"/>
      <c r="AZ177" s="296"/>
      <c r="BA177" s="296"/>
    </row>
    <row r="178" spans="1:82" x14ac:dyDescent="0.2">
      <c r="AB178" s="567">
        <f>AB44+AB53+AB62+AB71+AB80+AB89+AB98+AB107+AB116+AB125+AB134+AB143+AB152+AB161+AB170</f>
        <v>0</v>
      </c>
      <c r="AC178" s="567"/>
      <c r="AD178" s="381" t="s">
        <v>166</v>
      </c>
      <c r="AE178" s="382"/>
      <c r="AF178" s="382"/>
      <c r="AG178" s="382"/>
      <c r="AH178" s="382"/>
      <c r="AI178" s="414"/>
      <c r="AL178" s="568">
        <f>AM43+AM52+AM61+AM70+AM79+AM88+AM97+AM106+AM115+AM124+AM133+AM142+AM151+AM160+AM169</f>
        <v>15</v>
      </c>
      <c r="AM178" s="568"/>
      <c r="AN178" s="381" t="s">
        <v>167</v>
      </c>
      <c r="AO178" s="382"/>
      <c r="AP178" s="382"/>
      <c r="AQ178" s="382"/>
      <c r="AR178" s="382"/>
      <c r="AS178" s="382"/>
      <c r="AT178" s="382"/>
      <c r="AU178" s="414"/>
      <c r="AX178" s="296"/>
      <c r="AY178" s="308"/>
      <c r="AZ178" s="296"/>
      <c r="BA178" s="296"/>
      <c r="BZ178" s="282">
        <f>BZ176/60</f>
        <v>0</v>
      </c>
    </row>
    <row r="179" spans="1:82" x14ac:dyDescent="0.2">
      <c r="AB179" s="569">
        <f>AB45+AB54+AB63+AB72+AB81+AB90+AB99+AB108+AB117+AB126+AB135+AB144+AB153+AB162+AB171</f>
        <v>0</v>
      </c>
      <c r="AC179" s="569"/>
      <c r="AD179" s="415" t="s">
        <v>168</v>
      </c>
      <c r="AE179" s="416"/>
      <c r="AF179" s="416"/>
      <c r="AG179" s="416"/>
      <c r="AH179" s="416"/>
      <c r="AI179" s="417"/>
      <c r="AL179" s="568">
        <f>AV41+AV50+AV59+AV68+AV77+AV86+AV95+AV104+AV113+AV122+AV131+AV140+AV149+AV158+AV167</f>
        <v>0</v>
      </c>
      <c r="AM179" s="568"/>
      <c r="AN179" s="381" t="s">
        <v>169</v>
      </c>
      <c r="AO179" s="382"/>
      <c r="AP179" s="382"/>
      <c r="AQ179" s="382"/>
      <c r="AR179" s="382"/>
      <c r="AS179" s="382"/>
      <c r="AT179" s="382"/>
      <c r="AU179" s="414"/>
      <c r="AX179" s="296"/>
      <c r="AY179" s="308"/>
      <c r="AZ179" s="296"/>
      <c r="BA179" s="296"/>
    </row>
    <row r="180" spans="1:82" x14ac:dyDescent="0.2">
      <c r="AC180" s="283"/>
      <c r="AL180" s="568">
        <f>AV43+AV52+AV61+AV70+AV79+AV88+AV97+AV106+AV115+AV124+AV133+AV142+AV151+AV160+AV169</f>
        <v>0</v>
      </c>
      <c r="AM180" s="568"/>
      <c r="AN180" s="381" t="s">
        <v>170</v>
      </c>
      <c r="AO180" s="382"/>
      <c r="AP180" s="382"/>
      <c r="AQ180" s="382"/>
      <c r="AR180" s="382"/>
      <c r="AS180" s="382"/>
      <c r="AT180" s="382"/>
      <c r="AU180" s="414"/>
      <c r="AX180" s="296"/>
      <c r="AY180" s="308"/>
      <c r="AZ180" s="296"/>
      <c r="BA180" s="296"/>
      <c r="BZ180" s="282">
        <f>ROUND(BZ178,0)</f>
        <v>0</v>
      </c>
    </row>
    <row r="181" spans="1:82" x14ac:dyDescent="0.2">
      <c r="AB181" s="570">
        <f>SUM(CQ40:CQ167)</f>
        <v>0</v>
      </c>
      <c r="AC181" s="570"/>
      <c r="AD181" s="332" t="s">
        <v>171</v>
      </c>
      <c r="AL181" s="571">
        <f>AV45+AV54+AV63+AV72+AV81+AV90+AV99+AV108+AV117+AV126+AV135+AV144+AV153+AV162+AV171</f>
        <v>0</v>
      </c>
      <c r="AM181" s="571"/>
      <c r="AN181" s="415" t="s">
        <v>172</v>
      </c>
      <c r="AO181" s="416"/>
      <c r="AP181" s="416"/>
      <c r="AQ181" s="416"/>
      <c r="AR181" s="416"/>
      <c r="AS181" s="416"/>
      <c r="AT181" s="416"/>
      <c r="AU181" s="417"/>
      <c r="AX181" s="296"/>
      <c r="AY181" s="308"/>
      <c r="AZ181" s="296"/>
      <c r="BA181" s="296"/>
    </row>
    <row r="182" spans="1:82" ht="15" thickBot="1" x14ac:dyDescent="0.25">
      <c r="E182" s="282" t="s">
        <v>173</v>
      </c>
      <c r="S182" s="522"/>
      <c r="T182" s="522"/>
      <c r="AL182" s="565">
        <f>AB41+AB50+AB59+AB68+AB77+AB86+AB95+AB104+AB113+AB122+AB131+AB140+AB149+AB158+AB167</f>
        <v>0</v>
      </c>
      <c r="AM182" s="565"/>
      <c r="AN182" s="415" t="s">
        <v>174</v>
      </c>
      <c r="BY182" s="282">
        <f>BY176+BZ180</f>
        <v>0</v>
      </c>
      <c r="BZ182" s="282">
        <f>BZ178-BZ180</f>
        <v>0</v>
      </c>
    </row>
    <row r="183" spans="1:82" ht="34.5" customHeight="1" thickBot="1" x14ac:dyDescent="0.3">
      <c r="D183" s="418" t="s">
        <v>175</v>
      </c>
      <c r="E183" s="549" t="s">
        <v>176</v>
      </c>
      <c r="F183" s="549"/>
      <c r="G183" s="549"/>
      <c r="H183" s="419" t="s">
        <v>177</v>
      </c>
      <c r="I183" s="566" t="s">
        <v>178</v>
      </c>
      <c r="J183" s="566"/>
      <c r="K183" s="420"/>
      <c r="L183" s="420"/>
      <c r="M183" s="420"/>
      <c r="N183" s="421"/>
      <c r="O183" s="422">
        <f>MAX(N184:N207)</f>
        <v>24</v>
      </c>
      <c r="P183" s="422">
        <f>MAX(O183:O207)</f>
        <v>24</v>
      </c>
      <c r="Q183" s="420"/>
      <c r="R183" s="420"/>
      <c r="S183" s="423" t="s">
        <v>179</v>
      </c>
      <c r="T183" s="423" t="s">
        <v>180</v>
      </c>
      <c r="U183" s="423" t="s">
        <v>181</v>
      </c>
      <c r="V183" s="420"/>
      <c r="W183" s="423" t="s">
        <v>182</v>
      </c>
      <c r="X183" s="420"/>
      <c r="Y183" s="420"/>
      <c r="Z183" s="420"/>
      <c r="AA183" s="420"/>
      <c r="AB183" s="420"/>
      <c r="BY183" s="424">
        <f>BY182</f>
        <v>0</v>
      </c>
      <c r="BZ183" s="425">
        <f>BZ182*60</f>
        <v>0</v>
      </c>
      <c r="CA183" s="573" t="s">
        <v>315</v>
      </c>
      <c r="CB183" s="574"/>
      <c r="CC183" s="574"/>
      <c r="CD183" s="574"/>
    </row>
    <row r="184" spans="1:82" ht="15.75" thickBot="1" x14ac:dyDescent="0.3">
      <c r="A184" s="426">
        <f t="shared" ref="A184:A207" si="5">B184</f>
        <v>0.25</v>
      </c>
      <c r="B184" s="427">
        <v>0.25</v>
      </c>
      <c r="C184" s="281">
        <v>6</v>
      </c>
      <c r="D184" s="428">
        <v>0.25</v>
      </c>
      <c r="E184" s="541">
        <v>0.27013888888888887</v>
      </c>
      <c r="F184" s="541"/>
      <c r="G184" s="541"/>
      <c r="H184" s="282">
        <f t="shared" ref="H184:H207" si="6">COUNTIF($Q$222:$S$941,B184)</f>
        <v>0</v>
      </c>
      <c r="I184" s="542" t="e">
        <f t="shared" ref="I184:I207" si="7">ROUND(H184/$Q$218,2)</f>
        <v>#DIV/0!</v>
      </c>
      <c r="J184" s="542"/>
      <c r="K184" s="429">
        <v>1</v>
      </c>
      <c r="N184" s="430">
        <f>IF(S184="","",S184)</f>
        <v>1</v>
      </c>
      <c r="O184" s="431" t="str">
        <f>IF(T184="","",O183+1)</f>
        <v/>
      </c>
      <c r="P184" s="432" t="e">
        <f>IF(U184="","",P183+1)</f>
        <v>#DIV/0!</v>
      </c>
      <c r="S184" s="433">
        <f t="shared" ref="S184:S207" si="8">IF(H184=$H$208,K184,"")</f>
        <v>1</v>
      </c>
      <c r="T184" s="434" t="str">
        <f>IF($H$184=($H$208-1),K184,"")</f>
        <v/>
      </c>
      <c r="U184" s="435" t="e">
        <f>IF(I184=(I208-1),L184,"")</f>
        <v>#DIV/0!</v>
      </c>
      <c r="W184" s="282" t="e">
        <f t="shared" ref="W184:W207" si="9">SUM(N184:P184)</f>
        <v>#DIV/0!</v>
      </c>
      <c r="X184" s="340"/>
      <c r="Y184" s="541">
        <f>D184</f>
        <v>0.25</v>
      </c>
      <c r="Z184" s="541"/>
      <c r="AA184" s="541"/>
      <c r="AC184" s="541" t="str">
        <f>IF(ISERROR(VLOOKUP(1,$W$184:$AA$207,3,FALSE)),"",VLOOKUP(1,$W$184:$AA$207,3,FALSE))</f>
        <v/>
      </c>
      <c r="AD184" s="541"/>
      <c r="AE184" s="541"/>
      <c r="AF184" s="527" t="str">
        <f t="shared" ref="AF184:AF189" si="10">AC184</f>
        <v/>
      </c>
      <c r="AG184" s="527"/>
      <c r="AH184" s="282">
        <f t="shared" ref="AH184:AH189" si="11">IF(AF184&lt;$AF$191,0,1)</f>
        <v>1</v>
      </c>
      <c r="BY184" s="436" t="s">
        <v>313</v>
      </c>
      <c r="BZ184" s="437" t="s">
        <v>314</v>
      </c>
      <c r="CA184" s="573"/>
      <c r="CB184" s="574"/>
      <c r="CC184" s="574"/>
      <c r="CD184" s="574"/>
    </row>
    <row r="185" spans="1:82" x14ac:dyDescent="0.2">
      <c r="A185" s="426">
        <f t="shared" si="5"/>
        <v>0.27083333333333331</v>
      </c>
      <c r="B185" s="427">
        <v>0.27083333333333331</v>
      </c>
      <c r="D185" s="428">
        <v>0.27083333333333331</v>
      </c>
      <c r="E185" s="541">
        <v>0.29097222222222224</v>
      </c>
      <c r="F185" s="541"/>
      <c r="G185" s="541"/>
      <c r="H185" s="282">
        <f t="shared" si="6"/>
        <v>0</v>
      </c>
      <c r="I185" s="542" t="e">
        <f t="shared" si="7"/>
        <v>#DIV/0!</v>
      </c>
      <c r="J185" s="542"/>
      <c r="K185" s="429">
        <v>2</v>
      </c>
      <c r="N185" s="438">
        <f>IF(S185&gt;0,S185,"")</f>
        <v>2</v>
      </c>
      <c r="O185" s="317" t="str">
        <f>IF(O184="",IF(T185="","",O183+1),O184+1)</f>
        <v/>
      </c>
      <c r="P185" s="439" t="str">
        <f>IF(U185="","",MAX($P$183:P184)+1)</f>
        <v/>
      </c>
      <c r="S185" s="440">
        <f t="shared" si="8"/>
        <v>2</v>
      </c>
      <c r="T185" s="441" t="str">
        <f t="shared" ref="T185:T207" si="12">IF(H185=($H$208-1),K185,"")</f>
        <v/>
      </c>
      <c r="U185" s="442" t="str">
        <f t="shared" ref="U185:U207" si="13">IF(H185=($H$208-2),K185,"")</f>
        <v/>
      </c>
      <c r="W185" s="282">
        <f t="shared" si="9"/>
        <v>2</v>
      </c>
      <c r="X185" s="340"/>
      <c r="Y185" s="541">
        <f t="shared" ref="Y185:Y207" si="14">D185</f>
        <v>0.27083333333333331</v>
      </c>
      <c r="Z185" s="541"/>
      <c r="AA185" s="541"/>
      <c r="AC185" s="541">
        <f>IF(ISERROR(VLOOKUP(2,$W$184:$AA$207,3,FALSE)),"",VLOOKUP(2,$W$184:$AA$207,3,FALSE))</f>
        <v>0.27083333333333331</v>
      </c>
      <c r="AD185" s="541"/>
      <c r="AE185" s="541"/>
      <c r="AF185" s="527">
        <f t="shared" si="10"/>
        <v>0.27083333333333331</v>
      </c>
      <c r="AG185" s="527"/>
      <c r="AH185" s="282">
        <f t="shared" si="11"/>
        <v>1</v>
      </c>
    </row>
    <row r="186" spans="1:82" x14ac:dyDescent="0.2">
      <c r="A186" s="426">
        <f t="shared" si="5"/>
        <v>0.29166666666666669</v>
      </c>
      <c r="B186" s="427">
        <v>0.29166666666666669</v>
      </c>
      <c r="C186" s="281">
        <v>7</v>
      </c>
      <c r="D186" s="428">
        <v>0.29166666666666669</v>
      </c>
      <c r="E186" s="541">
        <v>0.31180555555555556</v>
      </c>
      <c r="F186" s="541"/>
      <c r="G186" s="541"/>
      <c r="H186" s="282">
        <f t="shared" si="6"/>
        <v>0</v>
      </c>
      <c r="I186" s="542" t="e">
        <f t="shared" si="7"/>
        <v>#DIV/0!</v>
      </c>
      <c r="J186" s="542"/>
      <c r="K186" s="429">
        <v>3</v>
      </c>
      <c r="N186" s="438">
        <f>IF(S186="","",MAX($N$184:N185)+1)</f>
        <v>3</v>
      </c>
      <c r="O186" s="317" t="str">
        <f>IF(T186="","",MAX($O$183:O185)+1)</f>
        <v/>
      </c>
      <c r="P186" s="439" t="str">
        <f>IF(U186="","",MAX($P$183:P185)+1)</f>
        <v/>
      </c>
      <c r="S186" s="440">
        <f t="shared" si="8"/>
        <v>3</v>
      </c>
      <c r="T186" s="441" t="str">
        <f t="shared" si="12"/>
        <v/>
      </c>
      <c r="U186" s="442" t="str">
        <f t="shared" si="13"/>
        <v/>
      </c>
      <c r="W186" s="282">
        <f t="shared" si="9"/>
        <v>3</v>
      </c>
      <c r="X186" s="340"/>
      <c r="Y186" s="541">
        <f t="shared" si="14"/>
        <v>0.29166666666666669</v>
      </c>
      <c r="Z186" s="541"/>
      <c r="AA186" s="541"/>
      <c r="AB186" s="340"/>
      <c r="AC186" s="541">
        <f>IF(ISERROR(VLOOKUP(3,$W$184:$AA$207,3,FALSE)),"",VLOOKUP(3,$W$184:$AA$207,3,FALSE))</f>
        <v>0.29166666666666669</v>
      </c>
      <c r="AD186" s="541"/>
      <c r="AE186" s="541"/>
      <c r="AF186" s="527">
        <f t="shared" si="10"/>
        <v>0.29166666666666669</v>
      </c>
      <c r="AG186" s="527"/>
      <c r="AH186" s="282">
        <f t="shared" si="11"/>
        <v>1</v>
      </c>
    </row>
    <row r="187" spans="1:82" x14ac:dyDescent="0.2">
      <c r="A187" s="426">
        <f t="shared" si="5"/>
        <v>0.3125</v>
      </c>
      <c r="B187" s="427">
        <v>0.3125</v>
      </c>
      <c r="D187" s="428">
        <v>0.3125</v>
      </c>
      <c r="E187" s="541">
        <v>0.33263888888888887</v>
      </c>
      <c r="F187" s="541"/>
      <c r="G187" s="541"/>
      <c r="H187" s="282">
        <f t="shared" si="6"/>
        <v>0</v>
      </c>
      <c r="I187" s="542" t="e">
        <f t="shared" si="7"/>
        <v>#DIV/0!</v>
      </c>
      <c r="J187" s="542"/>
      <c r="K187" s="429">
        <v>4</v>
      </c>
      <c r="N187" s="438">
        <f>IF(S187="","",MAX($N$184:N186)+1)</f>
        <v>4</v>
      </c>
      <c r="O187" s="317" t="str">
        <f>IF(T187="","",MAX($O$183:O186)+1)</f>
        <v/>
      </c>
      <c r="P187" s="439" t="str">
        <f>IF(U187="","",MAX($P$183:P186)+1)</f>
        <v/>
      </c>
      <c r="S187" s="440">
        <f t="shared" si="8"/>
        <v>4</v>
      </c>
      <c r="T187" s="441" t="str">
        <f t="shared" si="12"/>
        <v/>
      </c>
      <c r="U187" s="442" t="str">
        <f t="shared" si="13"/>
        <v/>
      </c>
      <c r="W187" s="282">
        <f t="shared" si="9"/>
        <v>4</v>
      </c>
      <c r="X187" s="340"/>
      <c r="Y187" s="541">
        <f t="shared" si="14"/>
        <v>0.3125</v>
      </c>
      <c r="Z187" s="541"/>
      <c r="AA187" s="541"/>
      <c r="AB187" s="340"/>
      <c r="AC187" s="541">
        <f>IF(ISERROR(VLOOKUP(4,$W$184:$AA$207,3,FALSE)),"",VLOOKUP(4,$W$184:$AA$207,3,FALSE))</f>
        <v>0.3125</v>
      </c>
      <c r="AD187" s="541"/>
      <c r="AE187" s="541"/>
      <c r="AF187" s="527">
        <f t="shared" si="10"/>
        <v>0.3125</v>
      </c>
      <c r="AG187" s="527"/>
      <c r="AH187" s="282">
        <f t="shared" si="11"/>
        <v>1</v>
      </c>
      <c r="AP187" s="443"/>
    </row>
    <row r="188" spans="1:82" x14ac:dyDescent="0.2">
      <c r="A188" s="426">
        <f t="shared" si="5"/>
        <v>0.33333333333333331</v>
      </c>
      <c r="B188" s="427">
        <v>0.33333333333333331</v>
      </c>
      <c r="C188" s="281">
        <v>8</v>
      </c>
      <c r="D188" s="428">
        <v>0.33333333333333331</v>
      </c>
      <c r="E188" s="541">
        <v>0.35347222222222219</v>
      </c>
      <c r="F188" s="541"/>
      <c r="G188" s="541"/>
      <c r="H188" s="282">
        <f t="shared" si="6"/>
        <v>0</v>
      </c>
      <c r="I188" s="542" t="e">
        <f t="shared" si="7"/>
        <v>#DIV/0!</v>
      </c>
      <c r="J188" s="542"/>
      <c r="K188" s="429">
        <v>5</v>
      </c>
      <c r="N188" s="438">
        <f>IF(S188="","",MAX($N$184:N187)+1)</f>
        <v>5</v>
      </c>
      <c r="O188" s="317" t="str">
        <f>IF(T188="","",MAX($O$183:O187)+1)</f>
        <v/>
      </c>
      <c r="P188" s="439" t="str">
        <f>IF(U188="","",MAX($P$183:P187)+1)</f>
        <v/>
      </c>
      <c r="S188" s="440">
        <f t="shared" si="8"/>
        <v>5</v>
      </c>
      <c r="T188" s="441" t="str">
        <f t="shared" si="12"/>
        <v/>
      </c>
      <c r="U188" s="442" t="str">
        <f t="shared" si="13"/>
        <v/>
      </c>
      <c r="W188" s="282">
        <f t="shared" si="9"/>
        <v>5</v>
      </c>
      <c r="X188" s="340"/>
      <c r="Y188" s="541">
        <f t="shared" si="14"/>
        <v>0.33333333333333331</v>
      </c>
      <c r="Z188" s="541"/>
      <c r="AA188" s="541"/>
      <c r="AB188" s="443"/>
      <c r="AC188" s="541">
        <f>IF(ISERROR(VLOOKUP(5,$W$184:$AA$207,3,FALSE)),"",VLOOKUP(5,$W$184:$AA$207,3,FALSE))</f>
        <v>0.33333333333333331</v>
      </c>
      <c r="AD188" s="541"/>
      <c r="AE188" s="541"/>
      <c r="AF188" s="527">
        <f t="shared" si="10"/>
        <v>0.33333333333333331</v>
      </c>
      <c r="AG188" s="527"/>
      <c r="AH188" s="282">
        <f t="shared" si="11"/>
        <v>1</v>
      </c>
    </row>
    <row r="189" spans="1:82" x14ac:dyDescent="0.2">
      <c r="A189" s="426">
        <f t="shared" si="5"/>
        <v>0.35416666666666669</v>
      </c>
      <c r="B189" s="427">
        <v>0.35416666666666669</v>
      </c>
      <c r="D189" s="428">
        <v>0.35416666666666669</v>
      </c>
      <c r="E189" s="541">
        <v>0.3743055555555555</v>
      </c>
      <c r="F189" s="541"/>
      <c r="G189" s="541"/>
      <c r="H189" s="282">
        <f t="shared" si="6"/>
        <v>0</v>
      </c>
      <c r="I189" s="542" t="e">
        <f t="shared" si="7"/>
        <v>#DIV/0!</v>
      </c>
      <c r="J189" s="542"/>
      <c r="K189" s="429">
        <v>6</v>
      </c>
      <c r="N189" s="438">
        <f>IF(S189="","",MAX($N$184:N188)+1)</f>
        <v>6</v>
      </c>
      <c r="O189" s="317" t="str">
        <f>IF(T189="","",MAX($O$183:O188)+1)</f>
        <v/>
      </c>
      <c r="P189" s="439" t="str">
        <f>IF(U189="","",MAX($P$183:P188)+1)</f>
        <v/>
      </c>
      <c r="S189" s="440">
        <f t="shared" si="8"/>
        <v>6</v>
      </c>
      <c r="T189" s="441" t="str">
        <f t="shared" si="12"/>
        <v/>
      </c>
      <c r="U189" s="442" t="str">
        <f t="shared" si="13"/>
        <v/>
      </c>
      <c r="W189" s="282">
        <f t="shared" si="9"/>
        <v>6</v>
      </c>
      <c r="X189" s="340"/>
      <c r="Y189" s="541">
        <f t="shared" si="14"/>
        <v>0.35416666666666669</v>
      </c>
      <c r="Z189" s="541"/>
      <c r="AA189" s="541"/>
      <c r="AB189" s="443"/>
      <c r="AC189" s="541">
        <f>IF(ISERROR(VLOOKUP(6,$W$184:$AA$207,3,FALSE)),"",VLOOKUP(6,$W$184:$AA$207,3,FALSE))</f>
        <v>0.35416666666666669</v>
      </c>
      <c r="AD189" s="541"/>
      <c r="AE189" s="541"/>
      <c r="AF189" s="527">
        <f t="shared" si="10"/>
        <v>0.35416666666666669</v>
      </c>
      <c r="AG189" s="527"/>
      <c r="AH189" s="282">
        <f t="shared" si="11"/>
        <v>1</v>
      </c>
    </row>
    <row r="190" spans="1:82" x14ac:dyDescent="0.2">
      <c r="A190" s="426">
        <f t="shared" si="5"/>
        <v>0.375</v>
      </c>
      <c r="B190" s="427">
        <v>0.375</v>
      </c>
      <c r="C190" s="281">
        <v>9</v>
      </c>
      <c r="D190" s="428">
        <v>0.375</v>
      </c>
      <c r="E190" s="541">
        <v>0.39513888888888887</v>
      </c>
      <c r="F190" s="541"/>
      <c r="G190" s="541"/>
      <c r="H190" s="282">
        <f t="shared" si="6"/>
        <v>0</v>
      </c>
      <c r="I190" s="542" t="e">
        <f t="shared" si="7"/>
        <v>#DIV/0!</v>
      </c>
      <c r="J190" s="542"/>
      <c r="K190" s="429">
        <v>7</v>
      </c>
      <c r="N190" s="438">
        <f>IF(S190="","",MAX($N$184:N189)+1)</f>
        <v>7</v>
      </c>
      <c r="O190" s="317" t="str">
        <f>IF(T190="","",MAX($O$183:O189)+1)</f>
        <v/>
      </c>
      <c r="P190" s="439" t="str">
        <f>IF(U190="","",MAX($P$183:P189)+1)</f>
        <v/>
      </c>
      <c r="S190" s="440">
        <f t="shared" si="8"/>
        <v>7</v>
      </c>
      <c r="T190" s="441" t="str">
        <f t="shared" si="12"/>
        <v/>
      </c>
      <c r="U190" s="442" t="str">
        <f t="shared" si="13"/>
        <v/>
      </c>
      <c r="W190" s="282">
        <f t="shared" si="9"/>
        <v>7</v>
      </c>
      <c r="X190" s="340"/>
      <c r="Y190" s="541">
        <f t="shared" si="14"/>
        <v>0.375</v>
      </c>
      <c r="Z190" s="541"/>
      <c r="AA190" s="541"/>
      <c r="AB190" s="443"/>
      <c r="AC190" s="443"/>
    </row>
    <row r="191" spans="1:82" x14ac:dyDescent="0.2">
      <c r="A191" s="426">
        <f t="shared" si="5"/>
        <v>0.39583333333333331</v>
      </c>
      <c r="B191" s="427">
        <v>0.39583333333333331</v>
      </c>
      <c r="D191" s="428">
        <v>0.39583333333333331</v>
      </c>
      <c r="E191" s="541">
        <v>0.41597222222222219</v>
      </c>
      <c r="F191" s="541"/>
      <c r="G191" s="541"/>
      <c r="H191" s="282">
        <f t="shared" si="6"/>
        <v>0</v>
      </c>
      <c r="I191" s="542" t="e">
        <f t="shared" si="7"/>
        <v>#DIV/0!</v>
      </c>
      <c r="J191" s="542"/>
      <c r="K191" s="429">
        <v>8</v>
      </c>
      <c r="N191" s="438">
        <f>IF(S191="","",MAX($N$184:N190)+1)</f>
        <v>8</v>
      </c>
      <c r="O191" s="317" t="str">
        <f>IF(T191="","",MAX($O$183:O190)+1)</f>
        <v/>
      </c>
      <c r="P191" s="439" t="str">
        <f>IF(U191="","",MAX($P$183:P190)+1)</f>
        <v/>
      </c>
      <c r="S191" s="440">
        <f t="shared" si="8"/>
        <v>8</v>
      </c>
      <c r="T191" s="441" t="str">
        <f t="shared" si="12"/>
        <v/>
      </c>
      <c r="U191" s="442" t="str">
        <f t="shared" si="13"/>
        <v/>
      </c>
      <c r="W191" s="282">
        <f t="shared" si="9"/>
        <v>8</v>
      </c>
      <c r="X191" s="340"/>
      <c r="Y191" s="541">
        <f t="shared" si="14"/>
        <v>0.39583333333333331</v>
      </c>
      <c r="Z191" s="541"/>
      <c r="AA191" s="541"/>
      <c r="AB191" s="443"/>
      <c r="AC191" s="443" t="s">
        <v>183</v>
      </c>
      <c r="AF191" s="527">
        <f>TIMEVALUE(AF218&amp;":"&amp;AG218&amp;IF(AF218&lt;12," AM"," PM"))</f>
        <v>0</v>
      </c>
      <c r="AG191" s="527"/>
      <c r="AH191" s="527"/>
    </row>
    <row r="192" spans="1:82" x14ac:dyDescent="0.2">
      <c r="A192" s="426">
        <f t="shared" si="5"/>
        <v>0.41666666666666669</v>
      </c>
      <c r="B192" s="427">
        <v>0.41666666666666669</v>
      </c>
      <c r="C192" s="281">
        <v>10</v>
      </c>
      <c r="D192" s="428">
        <v>0.41666666666666669</v>
      </c>
      <c r="E192" s="541">
        <v>0.4368055555555555</v>
      </c>
      <c r="F192" s="541"/>
      <c r="G192" s="541"/>
      <c r="H192" s="282">
        <f t="shared" si="6"/>
        <v>0</v>
      </c>
      <c r="I192" s="542" t="e">
        <f t="shared" si="7"/>
        <v>#DIV/0!</v>
      </c>
      <c r="J192" s="542"/>
      <c r="K192" s="429">
        <v>9</v>
      </c>
      <c r="N192" s="438">
        <f>IF(S192="","",MAX($N$184:N191)+1)</f>
        <v>9</v>
      </c>
      <c r="O192" s="317" t="str">
        <f>IF(T192="","",MAX($O$183:O191)+1)</f>
        <v/>
      </c>
      <c r="P192" s="439" t="str">
        <f>IF(U192="","",MAX($P$183:P191)+1)</f>
        <v/>
      </c>
      <c r="S192" s="440">
        <f t="shared" si="8"/>
        <v>9</v>
      </c>
      <c r="T192" s="441" t="str">
        <f t="shared" si="12"/>
        <v/>
      </c>
      <c r="U192" s="442" t="str">
        <f t="shared" si="13"/>
        <v/>
      </c>
      <c r="W192" s="282">
        <f t="shared" si="9"/>
        <v>9</v>
      </c>
      <c r="X192" s="340"/>
      <c r="Y192" s="541">
        <f t="shared" si="14"/>
        <v>0.41666666666666669</v>
      </c>
      <c r="Z192" s="541"/>
      <c r="AA192" s="541"/>
      <c r="AB192" s="443"/>
      <c r="AC192" s="443"/>
    </row>
    <row r="193" spans="1:27" x14ac:dyDescent="0.2">
      <c r="A193" s="426">
        <f t="shared" si="5"/>
        <v>0.4375</v>
      </c>
      <c r="B193" s="427">
        <v>0.4375</v>
      </c>
      <c r="D193" s="428">
        <v>0.4375</v>
      </c>
      <c r="E193" s="541">
        <v>0.45763888888888887</v>
      </c>
      <c r="F193" s="541"/>
      <c r="G193" s="541"/>
      <c r="H193" s="282">
        <f t="shared" si="6"/>
        <v>0</v>
      </c>
      <c r="I193" s="542" t="e">
        <f t="shared" si="7"/>
        <v>#DIV/0!</v>
      </c>
      <c r="J193" s="542"/>
      <c r="K193" s="429">
        <v>10</v>
      </c>
      <c r="N193" s="438">
        <f>IF(S193="","",MAX($N$184:N192)+1)</f>
        <v>10</v>
      </c>
      <c r="O193" s="317" t="str">
        <f>IF(T193="","",MAX($O$183:O192)+1)</f>
        <v/>
      </c>
      <c r="P193" s="439" t="str">
        <f>IF(U193="","",MAX($P$183:P192)+1)</f>
        <v/>
      </c>
      <c r="S193" s="440">
        <f t="shared" si="8"/>
        <v>10</v>
      </c>
      <c r="T193" s="441" t="str">
        <f t="shared" si="12"/>
        <v/>
      </c>
      <c r="U193" s="442" t="str">
        <f t="shared" si="13"/>
        <v/>
      </c>
      <c r="W193" s="282">
        <f t="shared" si="9"/>
        <v>10</v>
      </c>
      <c r="X193" s="340"/>
      <c r="Y193" s="541">
        <f t="shared" si="14"/>
        <v>0.4375</v>
      </c>
      <c r="Z193" s="541"/>
      <c r="AA193" s="541"/>
    </row>
    <row r="194" spans="1:27" x14ac:dyDescent="0.2">
      <c r="A194" s="426">
        <f t="shared" si="5"/>
        <v>0.45833333333333331</v>
      </c>
      <c r="B194" s="427">
        <v>0.45833333333333331</v>
      </c>
      <c r="C194" s="281">
        <v>11</v>
      </c>
      <c r="D194" s="428">
        <v>0.45833333333333331</v>
      </c>
      <c r="E194" s="541">
        <v>0.47847222222222219</v>
      </c>
      <c r="F194" s="541"/>
      <c r="G194" s="541"/>
      <c r="H194" s="282">
        <f t="shared" si="6"/>
        <v>0</v>
      </c>
      <c r="I194" s="542" t="e">
        <f t="shared" si="7"/>
        <v>#DIV/0!</v>
      </c>
      <c r="J194" s="542"/>
      <c r="K194" s="429">
        <v>11</v>
      </c>
      <c r="N194" s="438">
        <f>IF(S194="","",MAX($N$184:N193)+1)</f>
        <v>11</v>
      </c>
      <c r="O194" s="317" t="str">
        <f>IF(T194="","",MAX($O$183:O193)+1)</f>
        <v/>
      </c>
      <c r="P194" s="439" t="str">
        <f>IF(U194="","",MAX($P$183:P193)+1)</f>
        <v/>
      </c>
      <c r="S194" s="440">
        <f t="shared" si="8"/>
        <v>11</v>
      </c>
      <c r="T194" s="441" t="str">
        <f t="shared" si="12"/>
        <v/>
      </c>
      <c r="U194" s="442" t="str">
        <f t="shared" si="13"/>
        <v/>
      </c>
      <c r="W194" s="282">
        <f t="shared" si="9"/>
        <v>11</v>
      </c>
      <c r="X194" s="340"/>
      <c r="Y194" s="541">
        <f t="shared" si="14"/>
        <v>0.45833333333333331</v>
      </c>
      <c r="Z194" s="541"/>
      <c r="AA194" s="541"/>
    </row>
    <row r="195" spans="1:27" x14ac:dyDescent="0.2">
      <c r="A195" s="426">
        <f t="shared" si="5"/>
        <v>0.47916666666666669</v>
      </c>
      <c r="B195" s="427">
        <v>0.47916666666666669</v>
      </c>
      <c r="D195" s="428">
        <v>0.47916666666666669</v>
      </c>
      <c r="E195" s="541">
        <v>0.4993055555555555</v>
      </c>
      <c r="F195" s="541"/>
      <c r="G195" s="541"/>
      <c r="H195" s="282">
        <f t="shared" si="6"/>
        <v>0</v>
      </c>
      <c r="I195" s="542" t="e">
        <f t="shared" si="7"/>
        <v>#DIV/0!</v>
      </c>
      <c r="J195" s="542"/>
      <c r="K195" s="429">
        <v>12</v>
      </c>
      <c r="N195" s="438">
        <f>IF(S195="","",MAX($N$184:N194)+1)</f>
        <v>12</v>
      </c>
      <c r="O195" s="317" t="str">
        <f>IF(T195="","",MAX($O$183:O194)+1)</f>
        <v/>
      </c>
      <c r="P195" s="439" t="str">
        <f>IF(U195="","",MAX($P$183:P194)+1)</f>
        <v/>
      </c>
      <c r="S195" s="440">
        <f t="shared" si="8"/>
        <v>12</v>
      </c>
      <c r="T195" s="441" t="str">
        <f t="shared" si="12"/>
        <v/>
      </c>
      <c r="U195" s="442" t="str">
        <f t="shared" si="13"/>
        <v/>
      </c>
      <c r="W195" s="282">
        <f t="shared" si="9"/>
        <v>12</v>
      </c>
      <c r="X195" s="340"/>
      <c r="Y195" s="541">
        <f t="shared" si="14"/>
        <v>0.47916666666666669</v>
      </c>
      <c r="Z195" s="541"/>
      <c r="AA195" s="541"/>
    </row>
    <row r="196" spans="1:27" x14ac:dyDescent="0.2">
      <c r="A196" s="426">
        <f t="shared" si="5"/>
        <v>0.5</v>
      </c>
      <c r="B196" s="427">
        <v>0.5</v>
      </c>
      <c r="C196" s="281">
        <v>12</v>
      </c>
      <c r="D196" s="428">
        <v>0.5</v>
      </c>
      <c r="E196" s="541">
        <v>0.52013888888888882</v>
      </c>
      <c r="F196" s="541"/>
      <c r="G196" s="541"/>
      <c r="H196" s="282">
        <f t="shared" si="6"/>
        <v>0</v>
      </c>
      <c r="I196" s="542" t="e">
        <f t="shared" si="7"/>
        <v>#DIV/0!</v>
      </c>
      <c r="J196" s="542"/>
      <c r="K196" s="429">
        <v>13</v>
      </c>
      <c r="N196" s="438">
        <f>IF(S196="","",MAX($N$184:N195)+1)</f>
        <v>13</v>
      </c>
      <c r="O196" s="317" t="str">
        <f>IF(T196="","",MAX($O$183:O195)+1)</f>
        <v/>
      </c>
      <c r="P196" s="439" t="str">
        <f>IF(U196="","",MAX($P$183:P195)+1)</f>
        <v/>
      </c>
      <c r="S196" s="440">
        <f t="shared" si="8"/>
        <v>13</v>
      </c>
      <c r="T196" s="441" t="str">
        <f t="shared" si="12"/>
        <v/>
      </c>
      <c r="U196" s="442" t="str">
        <f t="shared" si="13"/>
        <v/>
      </c>
      <c r="W196" s="282">
        <f t="shared" si="9"/>
        <v>13</v>
      </c>
      <c r="X196" s="340"/>
      <c r="Y196" s="541">
        <f t="shared" si="14"/>
        <v>0.5</v>
      </c>
      <c r="Z196" s="541"/>
      <c r="AA196" s="541"/>
    </row>
    <row r="197" spans="1:27" x14ac:dyDescent="0.2">
      <c r="A197" s="426">
        <f t="shared" si="5"/>
        <v>0.52083333333333337</v>
      </c>
      <c r="B197" s="427">
        <v>0.52083333333333337</v>
      </c>
      <c r="D197" s="428">
        <v>0.52083333333333337</v>
      </c>
      <c r="E197" s="541">
        <v>0.54097222222222219</v>
      </c>
      <c r="F197" s="541"/>
      <c r="G197" s="541"/>
      <c r="H197" s="282">
        <f t="shared" si="6"/>
        <v>0</v>
      </c>
      <c r="I197" s="542" t="e">
        <f t="shared" si="7"/>
        <v>#DIV/0!</v>
      </c>
      <c r="J197" s="542"/>
      <c r="K197" s="429">
        <v>14</v>
      </c>
      <c r="N197" s="438">
        <f>IF(S197="","",MAX($N$184:N196)+1)</f>
        <v>14</v>
      </c>
      <c r="O197" s="317" t="str">
        <f>IF(T197="","",MAX($O$183:O196)+1)</f>
        <v/>
      </c>
      <c r="P197" s="439" t="str">
        <f>IF(U197="","",MAX($P$183:P196)+1)</f>
        <v/>
      </c>
      <c r="S197" s="440">
        <f t="shared" si="8"/>
        <v>14</v>
      </c>
      <c r="T197" s="441" t="str">
        <f t="shared" si="12"/>
        <v/>
      </c>
      <c r="U197" s="442" t="str">
        <f t="shared" si="13"/>
        <v/>
      </c>
      <c r="W197" s="282">
        <f t="shared" si="9"/>
        <v>14</v>
      </c>
      <c r="X197" s="340"/>
      <c r="Y197" s="541">
        <f t="shared" si="14"/>
        <v>0.52083333333333337</v>
      </c>
      <c r="Z197" s="541"/>
      <c r="AA197" s="541"/>
    </row>
    <row r="198" spans="1:27" x14ac:dyDescent="0.2">
      <c r="A198" s="426">
        <f t="shared" si="5"/>
        <v>0.54166666666666663</v>
      </c>
      <c r="B198" s="427">
        <v>0.54166666666666663</v>
      </c>
      <c r="C198" s="281">
        <v>13</v>
      </c>
      <c r="D198" s="428">
        <v>0.54166666666666663</v>
      </c>
      <c r="E198" s="541">
        <v>0.56180555555555556</v>
      </c>
      <c r="F198" s="541"/>
      <c r="G198" s="541"/>
      <c r="H198" s="282">
        <f t="shared" si="6"/>
        <v>0</v>
      </c>
      <c r="I198" s="542" t="e">
        <f t="shared" si="7"/>
        <v>#DIV/0!</v>
      </c>
      <c r="J198" s="542"/>
      <c r="K198" s="429">
        <v>15</v>
      </c>
      <c r="N198" s="438">
        <f>IF(S198="","",MAX($N$184:N197)+1)</f>
        <v>15</v>
      </c>
      <c r="O198" s="317" t="str">
        <f>IF(T198="","",MAX($O$183:O197)+1)</f>
        <v/>
      </c>
      <c r="P198" s="439" t="str">
        <f>IF(U198="","",MAX($P$183:P197)+1)</f>
        <v/>
      </c>
      <c r="S198" s="440">
        <f t="shared" si="8"/>
        <v>15</v>
      </c>
      <c r="T198" s="441" t="str">
        <f t="shared" si="12"/>
        <v/>
      </c>
      <c r="U198" s="442" t="str">
        <f t="shared" si="13"/>
        <v/>
      </c>
      <c r="W198" s="282">
        <f t="shared" si="9"/>
        <v>15</v>
      </c>
      <c r="X198" s="340"/>
      <c r="Y198" s="541">
        <f t="shared" si="14"/>
        <v>0.54166666666666663</v>
      </c>
      <c r="Z198" s="541"/>
      <c r="AA198" s="541"/>
    </row>
    <row r="199" spans="1:27" x14ac:dyDescent="0.2">
      <c r="A199" s="426">
        <f t="shared" si="5"/>
        <v>0.5625</v>
      </c>
      <c r="B199" s="427">
        <v>0.5625</v>
      </c>
      <c r="D199" s="428">
        <v>0.5625</v>
      </c>
      <c r="E199" s="541">
        <v>0.58263888888888882</v>
      </c>
      <c r="F199" s="541"/>
      <c r="G199" s="541"/>
      <c r="H199" s="282">
        <f t="shared" si="6"/>
        <v>0</v>
      </c>
      <c r="I199" s="542" t="e">
        <f t="shared" si="7"/>
        <v>#DIV/0!</v>
      </c>
      <c r="J199" s="542"/>
      <c r="K199" s="429">
        <v>16</v>
      </c>
      <c r="N199" s="438">
        <f>IF(S199="","",MAX($N$184:N198)+1)</f>
        <v>16</v>
      </c>
      <c r="O199" s="317" t="str">
        <f>IF(T199="","",MAX($O$183:O198)+1)</f>
        <v/>
      </c>
      <c r="P199" s="439" t="str">
        <f>IF(U199="","",MAX($P$183:P198)+1)</f>
        <v/>
      </c>
      <c r="S199" s="440">
        <f t="shared" si="8"/>
        <v>16</v>
      </c>
      <c r="T199" s="441" t="str">
        <f t="shared" si="12"/>
        <v/>
      </c>
      <c r="U199" s="442" t="str">
        <f t="shared" si="13"/>
        <v/>
      </c>
      <c r="W199" s="282">
        <f t="shared" si="9"/>
        <v>16</v>
      </c>
      <c r="X199" s="340"/>
      <c r="Y199" s="541">
        <f t="shared" si="14"/>
        <v>0.5625</v>
      </c>
      <c r="Z199" s="541"/>
      <c r="AA199" s="541"/>
    </row>
    <row r="200" spans="1:27" x14ac:dyDescent="0.2">
      <c r="A200" s="426">
        <f t="shared" si="5"/>
        <v>0.58333333333333337</v>
      </c>
      <c r="B200" s="427">
        <v>0.58333333333333337</v>
      </c>
      <c r="C200" s="281">
        <v>14</v>
      </c>
      <c r="D200" s="428">
        <v>0.58333333333333337</v>
      </c>
      <c r="E200" s="541">
        <v>0.60347222222222219</v>
      </c>
      <c r="F200" s="541"/>
      <c r="G200" s="541"/>
      <c r="H200" s="282">
        <f t="shared" si="6"/>
        <v>0</v>
      </c>
      <c r="I200" s="542" t="e">
        <f t="shared" si="7"/>
        <v>#DIV/0!</v>
      </c>
      <c r="J200" s="542"/>
      <c r="K200" s="429">
        <v>17</v>
      </c>
      <c r="N200" s="438">
        <f>IF(S200="","",MAX($N$184:N199)+1)</f>
        <v>17</v>
      </c>
      <c r="O200" s="317" t="str">
        <f>IF(T200="","",MAX($O$183:O199)+1)</f>
        <v/>
      </c>
      <c r="P200" s="439" t="str">
        <f>IF(U200="","",MAX($P$183:P199)+1)</f>
        <v/>
      </c>
      <c r="S200" s="440">
        <f t="shared" si="8"/>
        <v>17</v>
      </c>
      <c r="T200" s="441" t="str">
        <f t="shared" si="12"/>
        <v/>
      </c>
      <c r="U200" s="442" t="str">
        <f t="shared" si="13"/>
        <v/>
      </c>
      <c r="W200" s="282">
        <f t="shared" si="9"/>
        <v>17</v>
      </c>
      <c r="X200" s="340"/>
      <c r="Y200" s="541">
        <f t="shared" si="14"/>
        <v>0.58333333333333337</v>
      </c>
      <c r="Z200" s="541"/>
      <c r="AA200" s="541"/>
    </row>
    <row r="201" spans="1:27" x14ac:dyDescent="0.2">
      <c r="A201" s="426">
        <f t="shared" si="5"/>
        <v>0.60416666666666663</v>
      </c>
      <c r="B201" s="427">
        <v>0.60416666666666663</v>
      </c>
      <c r="D201" s="428">
        <v>0.60416666666666663</v>
      </c>
      <c r="E201" s="541">
        <v>0.62430555555555556</v>
      </c>
      <c r="F201" s="541"/>
      <c r="G201" s="541"/>
      <c r="H201" s="282">
        <f t="shared" si="6"/>
        <v>0</v>
      </c>
      <c r="I201" s="542" t="e">
        <f t="shared" si="7"/>
        <v>#DIV/0!</v>
      </c>
      <c r="J201" s="542"/>
      <c r="K201" s="429">
        <v>18</v>
      </c>
      <c r="N201" s="438">
        <f>IF(S201="","",MAX($N$184:N200)+1)</f>
        <v>18</v>
      </c>
      <c r="O201" s="317" t="str">
        <f>IF(T201="","",MAX($O$183:O200)+1)</f>
        <v/>
      </c>
      <c r="P201" s="439" t="str">
        <f>IF(U201="","",MAX($P$183:P200)+1)</f>
        <v/>
      </c>
      <c r="S201" s="440">
        <f t="shared" si="8"/>
        <v>18</v>
      </c>
      <c r="T201" s="441" t="str">
        <f t="shared" si="12"/>
        <v/>
      </c>
      <c r="U201" s="442" t="str">
        <f t="shared" si="13"/>
        <v/>
      </c>
      <c r="W201" s="282">
        <f t="shared" si="9"/>
        <v>18</v>
      </c>
      <c r="X201" s="340"/>
      <c r="Y201" s="541">
        <f t="shared" si="14"/>
        <v>0.60416666666666663</v>
      </c>
      <c r="Z201" s="541"/>
      <c r="AA201" s="541"/>
    </row>
    <row r="202" spans="1:27" x14ac:dyDescent="0.2">
      <c r="A202" s="426">
        <f t="shared" si="5"/>
        <v>0.625</v>
      </c>
      <c r="B202" s="427">
        <v>0.625</v>
      </c>
      <c r="C202" s="281">
        <v>15</v>
      </c>
      <c r="D202" s="428">
        <v>0.625</v>
      </c>
      <c r="E202" s="541">
        <v>0.64513888888888882</v>
      </c>
      <c r="F202" s="541"/>
      <c r="G202" s="541"/>
      <c r="H202" s="282">
        <f t="shared" si="6"/>
        <v>0</v>
      </c>
      <c r="I202" s="542" t="e">
        <f t="shared" si="7"/>
        <v>#DIV/0!</v>
      </c>
      <c r="J202" s="542"/>
      <c r="K202" s="429">
        <v>19</v>
      </c>
      <c r="N202" s="438">
        <f>IF(S202="","",MAX($N$184:N201)+1)</f>
        <v>19</v>
      </c>
      <c r="O202" s="317" t="str">
        <f>IF(T202="","",MAX($O$183:O201)+1)</f>
        <v/>
      </c>
      <c r="P202" s="439" t="str">
        <f>IF(U202="","",MAX($P$183:P201)+1)</f>
        <v/>
      </c>
      <c r="S202" s="440">
        <f t="shared" si="8"/>
        <v>19</v>
      </c>
      <c r="T202" s="441" t="str">
        <f t="shared" si="12"/>
        <v/>
      </c>
      <c r="U202" s="442" t="str">
        <f t="shared" si="13"/>
        <v/>
      </c>
      <c r="W202" s="282">
        <f t="shared" si="9"/>
        <v>19</v>
      </c>
      <c r="X202" s="340"/>
      <c r="Y202" s="541">
        <f t="shared" si="14"/>
        <v>0.625</v>
      </c>
      <c r="Z202" s="541"/>
      <c r="AA202" s="541"/>
    </row>
    <row r="203" spans="1:27" x14ac:dyDescent="0.2">
      <c r="A203" s="426">
        <f t="shared" si="5"/>
        <v>0.64583333333333337</v>
      </c>
      <c r="B203" s="427">
        <v>0.64583333333333337</v>
      </c>
      <c r="D203" s="428">
        <v>0.64583333333333337</v>
      </c>
      <c r="E203" s="541">
        <v>0.66597222222222219</v>
      </c>
      <c r="F203" s="541"/>
      <c r="G203" s="541"/>
      <c r="H203" s="282">
        <f t="shared" si="6"/>
        <v>0</v>
      </c>
      <c r="I203" s="542" t="e">
        <f t="shared" si="7"/>
        <v>#DIV/0!</v>
      </c>
      <c r="J203" s="542"/>
      <c r="K203" s="429">
        <v>20</v>
      </c>
      <c r="N203" s="438">
        <f>IF(S203="","",MAX($N$184:N202)+1)</f>
        <v>20</v>
      </c>
      <c r="O203" s="317" t="str">
        <f>IF(T203="","",MAX($O$183:O202)+1)</f>
        <v/>
      </c>
      <c r="P203" s="439" t="str">
        <f>IF(U203="","",MAX($P$183:P202)+1)</f>
        <v/>
      </c>
      <c r="S203" s="440">
        <f t="shared" si="8"/>
        <v>20</v>
      </c>
      <c r="T203" s="441" t="str">
        <f t="shared" si="12"/>
        <v/>
      </c>
      <c r="U203" s="442" t="str">
        <f t="shared" si="13"/>
        <v/>
      </c>
      <c r="W203" s="282">
        <f t="shared" si="9"/>
        <v>20</v>
      </c>
      <c r="X203" s="340"/>
      <c r="Y203" s="541">
        <f t="shared" si="14"/>
        <v>0.64583333333333337</v>
      </c>
      <c r="Z203" s="541"/>
      <c r="AA203" s="541"/>
    </row>
    <row r="204" spans="1:27" x14ac:dyDescent="0.2">
      <c r="A204" s="426">
        <f t="shared" si="5"/>
        <v>0.66666666666666663</v>
      </c>
      <c r="B204" s="427">
        <v>0.66666666666666663</v>
      </c>
      <c r="C204" s="281">
        <v>16</v>
      </c>
      <c r="D204" s="428">
        <v>0.66666666666666663</v>
      </c>
      <c r="E204" s="541">
        <v>0.68680555555555556</v>
      </c>
      <c r="F204" s="541"/>
      <c r="G204" s="541"/>
      <c r="H204" s="282">
        <f t="shared" si="6"/>
        <v>0</v>
      </c>
      <c r="I204" s="542" t="e">
        <f t="shared" si="7"/>
        <v>#DIV/0!</v>
      </c>
      <c r="J204" s="542"/>
      <c r="K204" s="429">
        <v>21</v>
      </c>
      <c r="N204" s="438">
        <f>IF(S204="","",MAX($N$184:N203)+1)</f>
        <v>21</v>
      </c>
      <c r="O204" s="317" t="str">
        <f>IF(T204="","",MAX($O$183:O203)+1)</f>
        <v/>
      </c>
      <c r="P204" s="439" t="str">
        <f>IF(U204="","",MAX($P$183:P203)+1)</f>
        <v/>
      </c>
      <c r="S204" s="440">
        <f t="shared" si="8"/>
        <v>21</v>
      </c>
      <c r="T204" s="441" t="str">
        <f t="shared" si="12"/>
        <v/>
      </c>
      <c r="U204" s="442" t="str">
        <f t="shared" si="13"/>
        <v/>
      </c>
      <c r="V204" s="444"/>
      <c r="W204" s="282">
        <f t="shared" si="9"/>
        <v>21</v>
      </c>
      <c r="X204" s="340"/>
      <c r="Y204" s="541">
        <f t="shared" si="14"/>
        <v>0.66666666666666663</v>
      </c>
      <c r="Z204" s="541"/>
      <c r="AA204" s="541"/>
    </row>
    <row r="205" spans="1:27" x14ac:dyDescent="0.2">
      <c r="A205" s="426">
        <f t="shared" si="5"/>
        <v>0.6875</v>
      </c>
      <c r="B205" s="427">
        <v>0.6875</v>
      </c>
      <c r="D205" s="428">
        <v>0.6875</v>
      </c>
      <c r="E205" s="541">
        <v>0.70763888888888893</v>
      </c>
      <c r="F205" s="541"/>
      <c r="G205" s="541"/>
      <c r="H205" s="282">
        <f t="shared" si="6"/>
        <v>0</v>
      </c>
      <c r="I205" s="542" t="e">
        <f t="shared" si="7"/>
        <v>#DIV/0!</v>
      </c>
      <c r="J205" s="542"/>
      <c r="K205" s="429">
        <v>22</v>
      </c>
      <c r="N205" s="438">
        <f>IF(S205="","",MAX($N$184:N204)+1)</f>
        <v>22</v>
      </c>
      <c r="O205" s="317" t="str">
        <f>IF(T205="","",MAX($O$183:O204)+1)</f>
        <v/>
      </c>
      <c r="P205" s="439" t="str">
        <f>IF(U205="","",MAX($P$183:P204)+1)</f>
        <v/>
      </c>
      <c r="S205" s="440">
        <f t="shared" si="8"/>
        <v>22</v>
      </c>
      <c r="T205" s="441" t="str">
        <f t="shared" si="12"/>
        <v/>
      </c>
      <c r="U205" s="442" t="str">
        <f t="shared" si="13"/>
        <v/>
      </c>
      <c r="V205" s="444"/>
      <c r="W205" s="282">
        <f t="shared" si="9"/>
        <v>22</v>
      </c>
      <c r="X205" s="340"/>
      <c r="Y205" s="541">
        <f t="shared" si="14"/>
        <v>0.6875</v>
      </c>
      <c r="Z205" s="541"/>
      <c r="AA205" s="541"/>
    </row>
    <row r="206" spans="1:27" x14ac:dyDescent="0.2">
      <c r="A206" s="426">
        <f t="shared" si="5"/>
        <v>0.70833333333333337</v>
      </c>
      <c r="B206" s="427">
        <v>0.70833333333333337</v>
      </c>
      <c r="C206" s="281">
        <v>17</v>
      </c>
      <c r="D206" s="428">
        <v>0.70833333333333337</v>
      </c>
      <c r="E206" s="541">
        <v>0.7284722222222223</v>
      </c>
      <c r="F206" s="541"/>
      <c r="G206" s="541"/>
      <c r="H206" s="282">
        <f t="shared" si="6"/>
        <v>0</v>
      </c>
      <c r="I206" s="542" t="e">
        <f t="shared" si="7"/>
        <v>#DIV/0!</v>
      </c>
      <c r="J206" s="542"/>
      <c r="K206" s="429">
        <v>23</v>
      </c>
      <c r="N206" s="438">
        <f>IF(S206="","",MAX($N$184:N205)+1)</f>
        <v>23</v>
      </c>
      <c r="O206" s="317" t="str">
        <f>IF(T206="","",MAX($O$183:O205)+1)</f>
        <v/>
      </c>
      <c r="P206" s="439" t="str">
        <f>IF(U206="","",MAX($P$183:P205)+1)</f>
        <v/>
      </c>
      <c r="S206" s="440">
        <f t="shared" si="8"/>
        <v>23</v>
      </c>
      <c r="T206" s="441" t="str">
        <f t="shared" si="12"/>
        <v/>
      </c>
      <c r="U206" s="442" t="str">
        <f t="shared" si="13"/>
        <v/>
      </c>
      <c r="V206" s="444"/>
      <c r="W206" s="282">
        <f t="shared" si="9"/>
        <v>23</v>
      </c>
      <c r="X206" s="340"/>
      <c r="Y206" s="541">
        <f t="shared" si="14"/>
        <v>0.70833333333333337</v>
      </c>
      <c r="Z206" s="541"/>
      <c r="AA206" s="541"/>
    </row>
    <row r="207" spans="1:27" x14ac:dyDescent="0.2">
      <c r="A207" s="426">
        <f t="shared" si="5"/>
        <v>0.72916666666666663</v>
      </c>
      <c r="B207" s="427">
        <v>0.72916666666666663</v>
      </c>
      <c r="D207" s="428">
        <v>0.72916666666666663</v>
      </c>
      <c r="E207" s="541">
        <v>0.74930555555555556</v>
      </c>
      <c r="F207" s="541"/>
      <c r="G207" s="541"/>
      <c r="H207" s="282">
        <f t="shared" si="6"/>
        <v>0</v>
      </c>
      <c r="I207" s="542" t="e">
        <f t="shared" si="7"/>
        <v>#DIV/0!</v>
      </c>
      <c r="J207" s="542"/>
      <c r="K207" s="429">
        <v>24</v>
      </c>
      <c r="N207" s="445">
        <f>IF(S207="","",MAX($N$184:N206)+1)</f>
        <v>24</v>
      </c>
      <c r="O207" s="446" t="str">
        <f>IF(T207="","",MAX($O$183:O206)+1)</f>
        <v/>
      </c>
      <c r="P207" s="447" t="str">
        <f>IF(U207="","",MAX($P$183:P206)+1)</f>
        <v/>
      </c>
      <c r="S207" s="448">
        <f t="shared" si="8"/>
        <v>24</v>
      </c>
      <c r="T207" s="449" t="str">
        <f t="shared" si="12"/>
        <v/>
      </c>
      <c r="U207" s="450" t="str">
        <f t="shared" si="13"/>
        <v/>
      </c>
      <c r="V207" s="444"/>
      <c r="W207" s="282">
        <f t="shared" si="9"/>
        <v>24</v>
      </c>
      <c r="X207" s="340"/>
      <c r="Y207" s="541">
        <f t="shared" si="14"/>
        <v>0.72916666666666663</v>
      </c>
      <c r="Z207" s="541"/>
      <c r="AA207" s="541"/>
    </row>
    <row r="208" spans="1:27" x14ac:dyDescent="0.2">
      <c r="A208" s="426"/>
      <c r="B208" s="427"/>
      <c r="D208" s="428"/>
      <c r="E208" s="541"/>
      <c r="F208" s="541"/>
      <c r="G208" s="541"/>
      <c r="H208" s="282">
        <f>MAX(H184:H207)</f>
        <v>0</v>
      </c>
      <c r="I208" s="543" t="e">
        <f>MAX(I184:J207)</f>
        <v>#DIV/0!</v>
      </c>
      <c r="J208" s="543"/>
      <c r="K208" s="282" t="s">
        <v>184</v>
      </c>
      <c r="S208" s="444"/>
      <c r="T208" s="451"/>
      <c r="U208" s="444"/>
      <c r="V208" s="444"/>
      <c r="W208" s="444"/>
      <c r="X208" s="444"/>
    </row>
    <row r="209" spans="1:91" x14ac:dyDescent="0.2">
      <c r="A209" s="426"/>
      <c r="B209" s="427"/>
      <c r="D209" s="428"/>
      <c r="E209" s="541"/>
      <c r="F209" s="541"/>
      <c r="G209" s="541"/>
      <c r="I209" s="542"/>
      <c r="J209" s="542"/>
      <c r="S209" s="444"/>
      <c r="T209" s="451"/>
      <c r="U209" s="444"/>
      <c r="V209" s="444"/>
      <c r="W209" s="444"/>
      <c r="X209" s="444"/>
    </row>
    <row r="210" spans="1:91" x14ac:dyDescent="0.2">
      <c r="A210" s="426"/>
      <c r="B210" s="427"/>
      <c r="D210" s="428"/>
      <c r="E210" s="541"/>
      <c r="F210" s="541"/>
      <c r="G210" s="541"/>
      <c r="I210" s="542"/>
      <c r="J210" s="542"/>
      <c r="S210" s="444"/>
      <c r="T210" s="451"/>
      <c r="U210" s="444"/>
      <c r="V210" s="444"/>
      <c r="W210" s="444"/>
      <c r="X210" s="444"/>
    </row>
    <row r="211" spans="1:91" x14ac:dyDescent="0.2">
      <c r="A211" s="426"/>
      <c r="B211" s="427"/>
      <c r="D211" s="428"/>
      <c r="E211" s="541"/>
      <c r="F211" s="541"/>
      <c r="G211" s="541"/>
      <c r="I211" s="542"/>
      <c r="J211" s="542"/>
      <c r="S211" s="444"/>
      <c r="T211" s="451"/>
      <c r="U211" s="444"/>
      <c r="V211" s="444"/>
      <c r="W211" s="444"/>
      <c r="X211" s="444"/>
    </row>
    <row r="212" spans="1:91" x14ac:dyDescent="0.2">
      <c r="A212" s="426"/>
      <c r="B212" s="427"/>
      <c r="D212" s="428"/>
      <c r="E212" s="541"/>
      <c r="F212" s="541"/>
      <c r="G212" s="541"/>
      <c r="I212" s="542"/>
      <c r="J212" s="542"/>
    </row>
    <row r="213" spans="1:91" x14ac:dyDescent="0.2">
      <c r="A213" s="426"/>
      <c r="B213" s="427"/>
      <c r="D213" s="428"/>
      <c r="E213" s="541"/>
      <c r="F213" s="541"/>
      <c r="G213" s="541"/>
      <c r="I213" s="542"/>
      <c r="J213" s="542"/>
    </row>
    <row r="214" spans="1:91" x14ac:dyDescent="0.2">
      <c r="A214" s="426"/>
      <c r="B214" s="427"/>
      <c r="D214" s="428"/>
      <c r="E214" s="541"/>
      <c r="F214" s="541"/>
      <c r="G214" s="541"/>
      <c r="I214" s="542"/>
      <c r="J214" s="542"/>
    </row>
    <row r="215" spans="1:91" ht="14.25" customHeight="1" x14ac:dyDescent="0.2">
      <c r="A215" s="426"/>
      <c r="B215" s="427"/>
      <c r="D215" s="428"/>
      <c r="E215" s="541"/>
      <c r="F215" s="541"/>
      <c r="G215" s="541"/>
      <c r="I215" s="542"/>
      <c r="J215" s="542"/>
      <c r="AS215" s="540" t="s">
        <v>115</v>
      </c>
      <c r="AT215" s="540" t="s">
        <v>119</v>
      </c>
      <c r="AU215" s="540" t="s">
        <v>293</v>
      </c>
      <c r="AV215" s="540" t="s">
        <v>294</v>
      </c>
      <c r="BC215" s="540" t="s">
        <v>115</v>
      </c>
      <c r="BD215" s="540" t="s">
        <v>119</v>
      </c>
      <c r="BE215" s="540" t="s">
        <v>293</v>
      </c>
      <c r="BF215" s="540" t="s">
        <v>294</v>
      </c>
      <c r="BM215" s="540" t="s">
        <v>115</v>
      </c>
      <c r="BN215" s="540" t="s">
        <v>119</v>
      </c>
      <c r="BO215" s="540" t="s">
        <v>293</v>
      </c>
      <c r="BP215" s="540" t="s">
        <v>294</v>
      </c>
      <c r="BY215" s="540" t="s">
        <v>294</v>
      </c>
    </row>
    <row r="216" spans="1:91" x14ac:dyDescent="0.2">
      <c r="A216" s="426"/>
      <c r="B216" s="427"/>
      <c r="D216" s="428"/>
      <c r="E216" s="541"/>
      <c r="F216" s="541"/>
      <c r="G216" s="541"/>
      <c r="I216" s="542"/>
      <c r="J216" s="542"/>
      <c r="AJ216" s="527"/>
      <c r="AK216" s="527"/>
      <c r="AL216" s="527"/>
      <c r="AR216" s="540" t="s">
        <v>112</v>
      </c>
      <c r="AS216" s="540"/>
      <c r="AT216" s="540"/>
      <c r="AU216" s="540"/>
      <c r="AV216" s="540"/>
      <c r="BB216" s="540" t="s">
        <v>112</v>
      </c>
      <c r="BC216" s="540"/>
      <c r="BD216" s="540"/>
      <c r="BE216" s="540"/>
      <c r="BF216" s="540"/>
      <c r="BL216" s="540" t="s">
        <v>112</v>
      </c>
      <c r="BM216" s="540"/>
      <c r="BN216" s="540"/>
      <c r="BO216" s="540"/>
      <c r="BP216" s="540"/>
      <c r="BY216" s="540"/>
    </row>
    <row r="217" spans="1:91" x14ac:dyDescent="0.2">
      <c r="A217" s="426"/>
      <c r="B217" s="427"/>
      <c r="D217" s="428"/>
      <c r="E217" s="541"/>
      <c r="F217" s="541"/>
      <c r="G217" s="541"/>
      <c r="I217" s="542"/>
      <c r="J217" s="542"/>
      <c r="AR217" s="540"/>
      <c r="AS217" s="540"/>
      <c r="AT217" s="540"/>
      <c r="AU217" s="540"/>
      <c r="AV217" s="540"/>
      <c r="BB217" s="540"/>
      <c r="BC217" s="540"/>
      <c r="BD217" s="540"/>
      <c r="BE217" s="540"/>
      <c r="BF217" s="540"/>
      <c r="BL217" s="540"/>
      <c r="BM217" s="540"/>
      <c r="BN217" s="540"/>
      <c r="BO217" s="540"/>
      <c r="BP217" s="540"/>
      <c r="BY217" s="540"/>
    </row>
    <row r="218" spans="1:91" ht="15" x14ac:dyDescent="0.25">
      <c r="A218" s="426"/>
      <c r="B218" s="427"/>
      <c r="D218" s="428"/>
      <c r="E218" s="541"/>
      <c r="F218" s="541"/>
      <c r="G218" s="541"/>
      <c r="I218" s="542"/>
      <c r="J218" s="542"/>
      <c r="L218" s="549" t="s">
        <v>185</v>
      </c>
      <c r="M218" s="549"/>
      <c r="N218" s="549"/>
      <c r="O218" s="549"/>
      <c r="P218" s="549"/>
      <c r="Q218" s="550">
        <f>SUM(H184:H207)</f>
        <v>0</v>
      </c>
      <c r="R218" s="550"/>
      <c r="V218" s="282" t="s">
        <v>186</v>
      </c>
      <c r="AC218" s="545">
        <f>DateTime!R12</f>
        <v>0</v>
      </c>
      <c r="AD218" s="545"/>
      <c r="AE218" s="545"/>
      <c r="AF218" s="340">
        <f>HOUR(AC218)</f>
        <v>0</v>
      </c>
      <c r="AG218" s="282" t="str">
        <f>IF(MINUTE(AC218)=0,"00",MINUTE(AC218))</f>
        <v>00</v>
      </c>
      <c r="AR218" s="540"/>
      <c r="AS218" s="540"/>
      <c r="AT218" s="540"/>
      <c r="AU218" s="540"/>
      <c r="AV218" s="540"/>
      <c r="BB218" s="540"/>
      <c r="BC218" s="540"/>
      <c r="BD218" s="540"/>
      <c r="BE218" s="540"/>
      <c r="BF218" s="540"/>
      <c r="BL218" s="540"/>
      <c r="BM218" s="540"/>
      <c r="BN218" s="540"/>
      <c r="BO218" s="540"/>
      <c r="BP218" s="540"/>
      <c r="BY218" s="540"/>
    </row>
    <row r="219" spans="1:91" x14ac:dyDescent="0.2">
      <c r="A219" s="426"/>
      <c r="B219" s="427"/>
      <c r="D219" s="428"/>
      <c r="E219" s="541"/>
      <c r="F219" s="541"/>
      <c r="G219" s="541"/>
      <c r="I219" s="542"/>
      <c r="J219" s="542"/>
      <c r="V219" s="544" t="s">
        <v>187</v>
      </c>
      <c r="W219" s="544"/>
      <c r="X219" s="544"/>
      <c r="Y219" s="544"/>
      <c r="Z219" s="544"/>
      <c r="AA219" s="544"/>
      <c r="AB219" s="544"/>
      <c r="AC219" s="545">
        <f>DateTime!W12</f>
        <v>0</v>
      </c>
      <c r="AD219" s="545"/>
      <c r="AE219" s="545"/>
      <c r="AF219" s="452">
        <f>HOUR(AC219)+1</f>
        <v>1</v>
      </c>
      <c r="AH219" s="546">
        <f>AC219</f>
        <v>0</v>
      </c>
      <c r="AI219" s="546"/>
      <c r="AR219" s="540"/>
      <c r="AS219" s="540"/>
      <c r="AT219" s="540"/>
      <c r="AU219" s="540"/>
      <c r="AV219" s="540"/>
      <c r="BB219" s="540"/>
      <c r="BC219" s="540"/>
      <c r="BD219" s="540"/>
      <c r="BE219" s="540"/>
      <c r="BF219" s="540"/>
      <c r="BL219" s="540"/>
      <c r="BM219" s="540"/>
      <c r="BN219" s="540"/>
      <c r="BO219" s="540"/>
      <c r="BP219" s="540"/>
      <c r="BY219" s="540"/>
    </row>
    <row r="220" spans="1:91" ht="14.25" customHeight="1" x14ac:dyDescent="0.2">
      <c r="E220" s="522"/>
      <c r="F220" s="522"/>
      <c r="G220" s="522"/>
      <c r="Y220" s="547" t="s">
        <v>188</v>
      </c>
      <c r="Z220" s="547"/>
      <c r="AA220" s="547"/>
      <c r="AB220" s="547"/>
      <c r="AC220" s="548" t="s">
        <v>189</v>
      </c>
      <c r="AD220" s="548"/>
      <c r="AE220" s="548"/>
      <c r="AF220" s="548"/>
      <c r="AH220" s="536" t="s">
        <v>112</v>
      </c>
      <c r="AI220" s="536" t="s">
        <v>190</v>
      </c>
      <c r="AJ220" s="536" t="s">
        <v>191</v>
      </c>
      <c r="AK220" s="536" t="s">
        <v>192</v>
      </c>
      <c r="AL220" s="536" t="s">
        <v>193</v>
      </c>
      <c r="AR220" s="540"/>
      <c r="AS220" s="540"/>
      <c r="AT220" s="540"/>
      <c r="AU220" s="540"/>
      <c r="AV220" s="540"/>
      <c r="BB220" s="540"/>
      <c r="BC220" s="540"/>
      <c r="BD220" s="540"/>
      <c r="BE220" s="540"/>
      <c r="BF220" s="540"/>
      <c r="BL220" s="540"/>
      <c r="BM220" s="540"/>
      <c r="BN220" s="540"/>
      <c r="BO220" s="540"/>
      <c r="BP220" s="540"/>
      <c r="BY220" s="540"/>
      <c r="CB220" s="282" t="s">
        <v>28</v>
      </c>
      <c r="CC220" s="282" t="s">
        <v>29</v>
      </c>
      <c r="CD220" s="282" t="s">
        <v>30</v>
      </c>
      <c r="CE220" s="282" t="s">
        <v>31</v>
      </c>
      <c r="CF220" s="282" t="s">
        <v>32</v>
      </c>
      <c r="CG220" s="282" t="s">
        <v>33</v>
      </c>
      <c r="CH220" s="282" t="s">
        <v>34</v>
      </c>
      <c r="CI220" s="282" t="s">
        <v>35</v>
      </c>
      <c r="CJ220" s="282" t="s">
        <v>36</v>
      </c>
      <c r="CK220" s="282" t="s">
        <v>37</v>
      </c>
      <c r="CL220" s="282" t="s">
        <v>38</v>
      </c>
      <c r="CM220" s="282" t="s">
        <v>39</v>
      </c>
    </row>
    <row r="221" spans="1:91" x14ac:dyDescent="0.2">
      <c r="A221" s="537" t="s">
        <v>194</v>
      </c>
      <c r="B221" s="537"/>
      <c r="D221" s="453" t="s">
        <v>175</v>
      </c>
      <c r="E221" s="537" t="s">
        <v>176</v>
      </c>
      <c r="F221" s="537"/>
      <c r="G221" s="537"/>
      <c r="H221" s="538" t="s">
        <v>195</v>
      </c>
      <c r="I221" s="538"/>
      <c r="J221" s="538"/>
      <c r="K221" s="538"/>
      <c r="L221" s="538"/>
      <c r="M221" s="538"/>
      <c r="N221" s="538"/>
      <c r="O221" s="538"/>
      <c r="P221" s="538"/>
      <c r="Q221" s="538"/>
      <c r="R221" s="538"/>
      <c r="S221" s="538"/>
      <c r="U221" s="539" t="s">
        <v>196</v>
      </c>
      <c r="V221" s="539"/>
      <c r="W221" s="539" t="s">
        <v>197</v>
      </c>
      <c r="X221" s="539"/>
      <c r="Y221" s="547"/>
      <c r="Z221" s="547"/>
      <c r="AA221" s="547"/>
      <c r="AB221" s="547"/>
      <c r="AC221" s="548"/>
      <c r="AD221" s="548"/>
      <c r="AE221" s="548"/>
      <c r="AF221" s="548"/>
      <c r="AH221" s="536"/>
      <c r="AI221" s="536"/>
      <c r="AJ221" s="536"/>
      <c r="AK221" s="536"/>
      <c r="AL221" s="536"/>
      <c r="AN221" s="527">
        <v>1</v>
      </c>
      <c r="AO221" s="527"/>
      <c r="AP221" s="527"/>
      <c r="AQ221" s="282">
        <v>1</v>
      </c>
      <c r="AX221" s="527">
        <v>1</v>
      </c>
      <c r="AY221" s="527"/>
      <c r="AZ221" s="527"/>
      <c r="BA221" s="282">
        <v>1</v>
      </c>
      <c r="BH221" s="527">
        <v>1</v>
      </c>
      <c r="BI221" s="527"/>
      <c r="BJ221" s="527"/>
      <c r="BK221" s="282">
        <v>1</v>
      </c>
      <c r="BT221" s="527">
        <v>1</v>
      </c>
      <c r="BU221" s="527"/>
      <c r="BV221" s="527"/>
      <c r="BW221" s="282">
        <v>1</v>
      </c>
      <c r="BY221" s="454" t="s">
        <v>28</v>
      </c>
    </row>
    <row r="222" spans="1:91" ht="15" x14ac:dyDescent="0.25">
      <c r="A222" s="522" t="s">
        <v>111</v>
      </c>
      <c r="B222" s="522"/>
      <c r="D222" s="455" t="str">
        <f>IF(DATA1!$C$9="","",U222&amp;":"&amp;V222)</f>
        <v/>
      </c>
      <c r="E222" s="523" t="str">
        <f>IF(DATA1!$D$9="","",W222&amp;":"&amp;X222)</f>
        <v/>
      </c>
      <c r="F222" s="523"/>
      <c r="G222" s="523"/>
      <c r="H222" s="532" t="e">
        <f t="shared" ref="H222:H241" si="15">HOUR(D222)</f>
        <v>#VALUE!</v>
      </c>
      <c r="I222" s="532"/>
      <c r="J222" s="532"/>
      <c r="K222" s="533" t="e">
        <f t="shared" ref="K222:K285" si="16">LOOKUP(H222,$C$184:$C$218,$D$184:$D$218)</f>
        <v>#VALUE!</v>
      </c>
      <c r="L222" s="533"/>
      <c r="M222" s="533"/>
      <c r="N222" s="534" t="e">
        <f t="shared" ref="N222:N241" si="17">D222-K222</f>
        <v>#VALUE!</v>
      </c>
      <c r="O222" s="534"/>
      <c r="P222" s="534"/>
      <c r="Q222" s="535" t="e">
        <f t="shared" ref="Q222:Q241" si="18">IF(N222&gt;=0.0208333,H222&amp;":30",H222&amp;":00")</f>
        <v>#VALUE!</v>
      </c>
      <c r="R222" s="535"/>
      <c r="S222" s="535"/>
      <c r="T222" s="283">
        <v>1</v>
      </c>
      <c r="U222" s="456">
        <f>IF(HOUR(DATA1!$C$9)&lt;=6,HOUR(DATA1!$C$9)+12,HOUR(DATA1!$C$9))</f>
        <v>12</v>
      </c>
      <c r="V222" s="457" t="str">
        <f>IF(MINUTE(DATA1!$C$9)&lt;10,"0"&amp;MINUTE(DATA1!$C$9),MINUTE(DATA1!$C$9))</f>
        <v>00</v>
      </c>
      <c r="W222" s="456">
        <f>IF(HOUR(DATA1!$D$9)&lt;=6,HOUR(DATA1!$D$9)+12,HOUR(DATA1!$D$9))</f>
        <v>12</v>
      </c>
      <c r="X222" s="457" t="str">
        <f>IF(MINUTE(DATA1!$D$9)&lt;10,"0"&amp;MINUTE(DATA1!$D$9),MINUTE(DATA1!$D$9))</f>
        <v>00</v>
      </c>
      <c r="Y222" s="526" t="b">
        <f>IF(AND(D222=0,E222=0),TRUE,FALSE)</f>
        <v>0</v>
      </c>
      <c r="Z222" s="526"/>
      <c r="AA222" s="520" t="b">
        <f>IF(Y222=TRUE,FALSE,IF(D222="",FALSE,IF(D222=E222,TRUE,FALSE)))</f>
        <v>0</v>
      </c>
      <c r="AB222" s="520"/>
      <c r="AC222" s="521" t="str">
        <f t="shared" ref="AC222:AC229" si="19">IF(D222="","",E222-D222)</f>
        <v/>
      </c>
      <c r="AD222" s="521"/>
      <c r="AE222" s="520" t="b">
        <f>IF(AC222&lt;0,TRUE,FALSE)</f>
        <v>0</v>
      </c>
      <c r="AF222" s="520"/>
      <c r="AG222" s="340"/>
      <c r="AH222" s="422">
        <f>DATA1!$G$9</f>
        <v>0</v>
      </c>
      <c r="AI222" s="422">
        <f>DATA1!$L$9</f>
        <v>0</v>
      </c>
      <c r="AJ222" s="458">
        <f>DATA1!$Q$9</f>
        <v>0</v>
      </c>
      <c r="AK222" s="422">
        <f>DATA1!$V$9</f>
        <v>0</v>
      </c>
      <c r="AL222" s="422">
        <f>DATA1!$AA$9</f>
        <v>0</v>
      </c>
      <c r="AN222" s="522" t="str">
        <f>IF(AJ222="A",1.001,"")</f>
        <v/>
      </c>
      <c r="AO222" s="522"/>
      <c r="AP222" s="522"/>
      <c r="AQ222" s="282">
        <v>1.0009999999999999</v>
      </c>
      <c r="AR222" s="282" t="str">
        <f>IF($AQ$222&gt;$AN$973,"",LOOKUP($AQ$222,$AN$222:$AP$971,$AH$222:$AH$971))</f>
        <v/>
      </c>
      <c r="AS222" s="282" t="str">
        <f>IF($AQ$222&gt;$AN$973,"",LOOKUP($AQ$222,$AN$222:$AP$971,$AI$222:$AI$971))</f>
        <v/>
      </c>
      <c r="AT222" s="282" t="s">
        <v>28</v>
      </c>
      <c r="AU222" s="282" t="str">
        <f>IF($AQ$222&gt;$AN$973,"",LOOKUP($AQ$222,$AN$222:$AP$971,$AK$222:$AK$971))</f>
        <v/>
      </c>
      <c r="AV222" s="282" t="str">
        <f>IF($AQ$222&gt;$AN$973,"",LOOKUP($AQ$222,$AN$222:$AP$971,$AL$222:$AL$971))</f>
        <v/>
      </c>
      <c r="AX222" s="522" t="str">
        <f>IF(AJ222="B",1.001,"")</f>
        <v/>
      </c>
      <c r="AY222" s="522"/>
      <c r="AZ222" s="522"/>
      <c r="BA222" s="282">
        <v>1.0009999999999999</v>
      </c>
      <c r="BB222" s="282" t="str">
        <f>IF($BA222&gt;$AX$972,"",LOOKUP($BA222,$AX$222:$AX$971,$AH$222:$AH$971))</f>
        <v/>
      </c>
      <c r="BC222" s="282" t="str">
        <f t="shared" ref="BC222:BC285" si="20">IF($BA222&gt;$AX$972,"",LOOKUP($BA222,$AX$222:$AX$971,$AI$222:$AI$971))</f>
        <v/>
      </c>
      <c r="BD222" s="282" t="s">
        <v>29</v>
      </c>
      <c r="BE222" s="282" t="str">
        <f t="shared" ref="BE222:BE285" si="21">IF($BA222&gt;$AX$972,"",LOOKUP($BA222,$AX$222:$AX$971,$AK$222:$AK$971))</f>
        <v/>
      </c>
      <c r="BF222" s="282" t="str">
        <f t="shared" ref="BF222:BF285" si="22">IF($BA222&gt;$AX$972,"",LOOKUP($BA222,$AX$222:$AX$971,$AL$222:$AL$971))</f>
        <v/>
      </c>
      <c r="BH222" s="522" t="str">
        <f>IF(AJ222="C",1.001,"")</f>
        <v/>
      </c>
      <c r="BI222" s="522"/>
      <c r="BJ222" s="522"/>
      <c r="BK222" s="282">
        <v>1.0009999999999999</v>
      </c>
      <c r="BL222" s="282" t="str">
        <f t="shared" ref="BL222:BL285" si="23">IF($BK222&gt;$BH$972,"",LOOKUP($BK222,$BH$222:$BH$971,$AH$222:$AH$971))</f>
        <v/>
      </c>
      <c r="BM222" s="282" t="str">
        <f t="shared" ref="BM222:BM285" si="24">IF($BK222&gt;$BH$972,"",LOOKUP($BK222,$BH$222:$BH$971,$AI$222:$AI$971))</f>
        <v/>
      </c>
      <c r="BN222" s="282" t="s">
        <v>30</v>
      </c>
      <c r="BO222" s="282" t="str">
        <f t="shared" ref="BO222:BO285" si="25">IF($BK222&gt;$BH$972,"",LOOKUP($BK222,$BH$222:$BH$971,$AK$222:$AK$971))</f>
        <v/>
      </c>
      <c r="BP222" s="282" t="str">
        <f t="shared" ref="BP222:BP285" si="26">IF($BK222&gt;$BH$972,"",LOOKUP($BK222,$BH$222:$BH$971,$AL$222:$AL$971))</f>
        <v/>
      </c>
      <c r="BT222" s="522" t="str">
        <f>IF(AL222="A",1.001,"")</f>
        <v/>
      </c>
      <c r="BU222" s="522"/>
      <c r="BV222" s="522"/>
      <c r="BW222" s="282">
        <v>1.0009999999999999</v>
      </c>
      <c r="BY222" s="454" t="s">
        <v>28</v>
      </c>
      <c r="BZ222" s="282" t="str">
        <f>IF(AL222="a",AK222,"")</f>
        <v/>
      </c>
      <c r="CB222" s="282">
        <f>IF(BZ222=$CB$220,1,0)</f>
        <v>0</v>
      </c>
      <c r="CC222" s="282">
        <f>IF(BZ222=$CC$220,1,0)</f>
        <v>0</v>
      </c>
      <c r="CD222" s="282">
        <f>IF(BZ222=$CD$220,1,0)</f>
        <v>0</v>
      </c>
      <c r="CE222" s="282">
        <f>IF(BZ222=$CE$220,1,0)</f>
        <v>0</v>
      </c>
      <c r="CF222" s="282">
        <f>IF(BZ222=$CF$220,1,0)</f>
        <v>0</v>
      </c>
      <c r="CG222" s="282">
        <f>IF(BZ222=$CG$220,1,0)</f>
        <v>0</v>
      </c>
      <c r="CH222" s="282">
        <f>IF(BZ222=$CH$220,1,0)</f>
        <v>0</v>
      </c>
      <c r="CI222" s="282">
        <f>IF(BZ222=$CI$220,1,0)</f>
        <v>0</v>
      </c>
      <c r="CJ222" s="282">
        <f>IF(BZ222=$CJ$220,1,0)</f>
        <v>0</v>
      </c>
      <c r="CK222" s="282">
        <f>IF(BZ222=$CK$220,1,0)</f>
        <v>0</v>
      </c>
      <c r="CL222" s="282">
        <f>IF(BZ222=$CL$220,1,0)</f>
        <v>0</v>
      </c>
      <c r="CM222" s="282">
        <f>IF(BZ222=$CM$220,1,0)</f>
        <v>0</v>
      </c>
    </row>
    <row r="223" spans="1:91" ht="15" x14ac:dyDescent="0.25">
      <c r="D223" s="455" t="str">
        <f>IF(DATA1!$C$10="","",U223&amp;":"&amp;V223)</f>
        <v/>
      </c>
      <c r="E223" s="523" t="str">
        <f>IF(DATA1!$D$10="","",W223&amp;":"&amp;X223)</f>
        <v/>
      </c>
      <c r="F223" s="523"/>
      <c r="G223" s="523"/>
      <c r="H223" s="524" t="e">
        <f t="shared" si="15"/>
        <v>#VALUE!</v>
      </c>
      <c r="I223" s="524"/>
      <c r="J223" s="524"/>
      <c r="K223" s="522" t="e">
        <f t="shared" si="16"/>
        <v>#VALUE!</v>
      </c>
      <c r="L223" s="522"/>
      <c r="M223" s="522"/>
      <c r="N223" s="525" t="e">
        <f t="shared" si="17"/>
        <v>#VALUE!</v>
      </c>
      <c r="O223" s="525"/>
      <c r="P223" s="525"/>
      <c r="Q223" s="523" t="e">
        <f t="shared" si="18"/>
        <v>#VALUE!</v>
      </c>
      <c r="R223" s="523"/>
      <c r="S223" s="523"/>
      <c r="T223" s="283">
        <v>2</v>
      </c>
      <c r="U223" s="456">
        <f>IF(HOUR(DATA1!$C$10)&lt;=6,HOUR(DATA1!$C$10)+12,HOUR(DATA1!$C$10))</f>
        <v>12</v>
      </c>
      <c r="V223" s="457" t="str">
        <f>IF(MINUTE(DATA1!$C$10)&lt;10,"0"&amp;MINUTE(DATA1!$C$10),MINUTE(DATA1!$C$10))</f>
        <v>00</v>
      </c>
      <c r="W223" s="456">
        <f>IF(HOUR(DATA1!$D$10)&lt;=6,HOUR(DATA1!$D$10)+12,HOUR(DATA1!$D$10))</f>
        <v>12</v>
      </c>
      <c r="X223" s="457" t="str">
        <f>IF(MINUTE(DATA1!$D$10)&lt;10,"0"&amp;MINUTE(DATA1!$D$10),MINUTE(DATA1!$D$10))</f>
        <v>00</v>
      </c>
      <c r="Y223" s="526" t="b">
        <f>IF(AND(D223=0,E223=0),TRUE,FALSE)</f>
        <v>0</v>
      </c>
      <c r="Z223" s="526"/>
      <c r="AA223" s="520" t="b">
        <f>IF(Y223=TRUE,FALSE,IF(D223="",FALSE,IF(D223=E223,TRUE,FALSE)))</f>
        <v>0</v>
      </c>
      <c r="AB223" s="520"/>
      <c r="AC223" s="521" t="str">
        <f t="shared" si="19"/>
        <v/>
      </c>
      <c r="AD223" s="521"/>
      <c r="AE223" s="520" t="b">
        <f>IF(AC223&lt;0,TRUE,FALSE)</f>
        <v>0</v>
      </c>
      <c r="AF223" s="520"/>
      <c r="AH223" s="422">
        <f>DATA1!$G$10</f>
        <v>0</v>
      </c>
      <c r="AI223" s="422">
        <f>DATA1!$L$10</f>
        <v>0</v>
      </c>
      <c r="AJ223" s="458">
        <f>DATA1!$Q$10</f>
        <v>0</v>
      </c>
      <c r="AK223" s="422">
        <f>DATA1!$V$10</f>
        <v>0</v>
      </c>
      <c r="AL223" s="422">
        <f>DATA1!$AA$10</f>
        <v>0</v>
      </c>
      <c r="AN223" s="522" t="str">
        <f>IF(AJ223="A",MAX($AN$221:AP222)+0.001,"")</f>
        <v/>
      </c>
      <c r="AO223" s="522"/>
      <c r="AP223" s="522"/>
      <c r="AQ223" s="282">
        <v>1.0019999999999998</v>
      </c>
      <c r="AR223" s="282" t="str">
        <f>IF($AQ$223&gt;$AN$973,"",LOOKUP($AQ$223,$AN$222:$AP$971,$AH$222:$AH$971))</f>
        <v/>
      </c>
      <c r="AS223" s="282" t="str">
        <f>IF($AQ$223&gt;$AN$973,"",LOOKUP($AQ$223,$AN$222:$AP$971,$AI$222:$AI$971))</f>
        <v/>
      </c>
      <c r="AT223" s="282" t="s">
        <v>28</v>
      </c>
      <c r="AU223" s="282" t="str">
        <f>IF($AQ$223&gt;$AN$973,"",LOOKUP($AQ$223,$AN$222:$AP$971,$AK$222:$AK$971))</f>
        <v/>
      </c>
      <c r="AV223" s="282" t="str">
        <f>IF($AQ$223&gt;$AN$973,"",LOOKUP($AQ$223,$AN$222:$AP$971,$AL$222:$AL$971))</f>
        <v/>
      </c>
      <c r="AX223" s="522" t="str">
        <f>IF(AJ223="B",MAX($AX$221:AX222)+0.001,"")</f>
        <v/>
      </c>
      <c r="AY223" s="522"/>
      <c r="AZ223" s="522"/>
      <c r="BA223" s="282">
        <v>1.0019999999999998</v>
      </c>
      <c r="BB223" s="282" t="str">
        <f t="shared" ref="BB223:BB286" si="27">IF($BA223&gt;$AX$972,"",LOOKUP($BA223,$AX$222:$AZ$971,$AH$222:$AH$971))</f>
        <v/>
      </c>
      <c r="BC223" s="282" t="str">
        <f t="shared" si="20"/>
        <v/>
      </c>
      <c r="BD223" s="282" t="s">
        <v>29</v>
      </c>
      <c r="BE223" s="282" t="str">
        <f t="shared" si="21"/>
        <v/>
      </c>
      <c r="BF223" s="282" t="str">
        <f t="shared" si="22"/>
        <v/>
      </c>
      <c r="BH223" s="522" t="str">
        <f>IF(AJ223="C",MAX($BH$221:BH222)+0.001,"")</f>
        <v/>
      </c>
      <c r="BI223" s="522"/>
      <c r="BJ223" s="522"/>
      <c r="BK223" s="282">
        <v>1.0019999999999998</v>
      </c>
      <c r="BL223" s="282" t="str">
        <f t="shared" si="23"/>
        <v/>
      </c>
      <c r="BM223" s="282" t="str">
        <f t="shared" si="24"/>
        <v/>
      </c>
      <c r="BN223" s="282" t="s">
        <v>30</v>
      </c>
      <c r="BO223" s="282" t="str">
        <f t="shared" si="25"/>
        <v/>
      </c>
      <c r="BP223" s="282" t="str">
        <f t="shared" si="26"/>
        <v/>
      </c>
      <c r="BT223" s="522" t="str">
        <f>IF(AL223="A",MAX($BT$221:BV222)+0.001,"")</f>
        <v/>
      </c>
      <c r="BU223" s="522"/>
      <c r="BV223" s="522"/>
      <c r="BW223" s="282">
        <v>1.0019999999999998</v>
      </c>
      <c r="BY223" s="454" t="s">
        <v>28</v>
      </c>
      <c r="BZ223" s="282" t="str">
        <f t="shared" ref="BZ223:BZ286" si="28">IF(AL223="a",AK223,"")</f>
        <v/>
      </c>
      <c r="CB223" s="282">
        <f t="shared" ref="CB223:CB286" si="29">IF(BZ223=$CB$220,1,0)</f>
        <v>0</v>
      </c>
      <c r="CC223" s="282">
        <f t="shared" ref="CC223:CC286" si="30">IF(BZ223=$CC$220,1,0)</f>
        <v>0</v>
      </c>
      <c r="CD223" s="282">
        <f t="shared" ref="CD223:CD286" si="31">IF(BZ223=$CD$220,1,0)</f>
        <v>0</v>
      </c>
      <c r="CE223" s="282">
        <f t="shared" ref="CE223:CE286" si="32">IF(BZ223=$CE$220,1,0)</f>
        <v>0</v>
      </c>
      <c r="CF223" s="282">
        <f t="shared" ref="CF223:CF286" si="33">IF(BZ223=$CF$220,1,0)</f>
        <v>0</v>
      </c>
      <c r="CG223" s="282">
        <f t="shared" ref="CG223:CG286" si="34">IF(BZ223=$CG$220,1,0)</f>
        <v>0</v>
      </c>
      <c r="CH223" s="282">
        <f t="shared" ref="CH223:CH286" si="35">IF(BZ223=$CH$220,1,0)</f>
        <v>0</v>
      </c>
      <c r="CI223" s="282">
        <f t="shared" ref="CI223:CI286" si="36">IF(BZ223=$CI$220,1,0)</f>
        <v>0</v>
      </c>
      <c r="CJ223" s="282">
        <f t="shared" ref="CJ223:CJ286" si="37">IF(BZ223=$CJ$220,1,0)</f>
        <v>0</v>
      </c>
      <c r="CK223" s="282">
        <f t="shared" ref="CK223:CK286" si="38">IF(BZ223=$CK$220,1,0)</f>
        <v>0</v>
      </c>
      <c r="CL223" s="282">
        <f t="shared" ref="CL223:CL286" si="39">IF(BZ223=$CL$220,1,0)</f>
        <v>0</v>
      </c>
      <c r="CM223" s="282">
        <f t="shared" ref="CM223:CM286" si="40">IF(BZ223=$CM$220,1,0)</f>
        <v>0</v>
      </c>
    </row>
    <row r="224" spans="1:91" ht="15" x14ac:dyDescent="0.25">
      <c r="D224" s="455" t="str">
        <f>IF(DATA1!$C$11="","",U224&amp;":"&amp;V224)</f>
        <v/>
      </c>
      <c r="E224" s="523" t="str">
        <f>IF(DATA1!$D$11="","",W224&amp;":"&amp;X224)</f>
        <v/>
      </c>
      <c r="F224" s="523"/>
      <c r="G224" s="523"/>
      <c r="H224" s="524" t="e">
        <f t="shared" si="15"/>
        <v>#VALUE!</v>
      </c>
      <c r="I224" s="524"/>
      <c r="J224" s="524"/>
      <c r="K224" s="522" t="e">
        <f t="shared" si="16"/>
        <v>#VALUE!</v>
      </c>
      <c r="L224" s="522"/>
      <c r="M224" s="522"/>
      <c r="N224" s="525" t="e">
        <f t="shared" si="17"/>
        <v>#VALUE!</v>
      </c>
      <c r="O224" s="525"/>
      <c r="P224" s="525"/>
      <c r="Q224" s="523" t="e">
        <f t="shared" si="18"/>
        <v>#VALUE!</v>
      </c>
      <c r="R224" s="523"/>
      <c r="S224" s="523"/>
      <c r="T224" s="283">
        <v>3</v>
      </c>
      <c r="U224" s="456">
        <f>IF(HOUR(DATA1!$C$11)&lt;=6,HOUR(DATA1!$C$11)+12,HOUR(DATA1!$C$11))</f>
        <v>12</v>
      </c>
      <c r="V224" s="457" t="str">
        <f>IF(MINUTE(DATA1!$C$11)&lt;10,"0"&amp;MINUTE(DATA1!$C$11),MINUTE(DATA1!$C$11))</f>
        <v>00</v>
      </c>
      <c r="W224" s="456">
        <f>IF(HOUR(DATA1!$D$11)&lt;=6,HOUR(DATA1!$D$11)+12,HOUR(DATA1!$D$11))</f>
        <v>12</v>
      </c>
      <c r="X224" s="457" t="str">
        <f>IF(MINUTE(DATA1!$D$11)&lt;10,"0"&amp;MINUTE(DATA1!$D$11),MINUTE(DATA1!$D$11))</f>
        <v>00</v>
      </c>
      <c r="Y224" s="526" t="b">
        <f>IF(AND(D224=0,E224=0),TRUE,FALSE)</f>
        <v>0</v>
      </c>
      <c r="Z224" s="526"/>
      <c r="AA224" s="520" t="b">
        <f>IF(Y224=TRUE,FALSE,IF(D224="",FALSE,IF(D224=E224,TRUE,FALSE)))</f>
        <v>0</v>
      </c>
      <c r="AB224" s="520"/>
      <c r="AC224" s="521" t="str">
        <f t="shared" si="19"/>
        <v/>
      </c>
      <c r="AD224" s="521"/>
      <c r="AE224" s="520" t="b">
        <f>IF(AC224&lt;0,TRUE,FALSE)</f>
        <v>0</v>
      </c>
      <c r="AF224" s="520"/>
      <c r="AH224" s="422">
        <f>DATA1!$G$11</f>
        <v>0</v>
      </c>
      <c r="AI224" s="422">
        <f>DATA1!$L$11</f>
        <v>0</v>
      </c>
      <c r="AJ224" s="458">
        <f>DATA1!$Q$11</f>
        <v>0</v>
      </c>
      <c r="AK224" s="422">
        <f>DATA1!$V$11</f>
        <v>0</v>
      </c>
      <c r="AL224" s="422">
        <f>DATA1!$AA$11</f>
        <v>0</v>
      </c>
      <c r="AN224" s="522" t="str">
        <f>IF(AJ224="A",MAX($AN$221:AP223)+0.001,"")</f>
        <v/>
      </c>
      <c r="AO224" s="522"/>
      <c r="AP224" s="522"/>
      <c r="AQ224" s="282">
        <v>1.0029999999999999</v>
      </c>
      <c r="AR224" s="282" t="str">
        <f>IF($AQ$224&gt;$AN$973,"",LOOKUP($AQ$224,$AN$222:$AP$971,$AH$222:$AH$971))</f>
        <v/>
      </c>
      <c r="AS224" s="282" t="str">
        <f>IF($AQ$224&gt;$AN$973,"",LOOKUP($AQ$224,$AN$222:$AP$971,$AI$222:$AI$971))</f>
        <v/>
      </c>
      <c r="AT224" s="282" t="s">
        <v>28</v>
      </c>
      <c r="AU224" s="282" t="str">
        <f>IF($AQ$224&gt;$AN$973,"",LOOKUP($AQ$224,$AN$222:$AP$971,$AK$222:$AK$971))</f>
        <v/>
      </c>
      <c r="AV224" s="282" t="str">
        <f>IF($AQ$224&gt;$AN$973,"",LOOKUP($AQ$224,$AN$222:$AP$971,$AL$222:$AL$971))</f>
        <v/>
      </c>
      <c r="AX224" s="522" t="str">
        <f>IF(AJ224="B",MAX($AX$221:AX223)+0.001,"")</f>
        <v/>
      </c>
      <c r="AY224" s="522"/>
      <c r="AZ224" s="522"/>
      <c r="BA224" s="282">
        <v>1.0029999999999999</v>
      </c>
      <c r="BB224" s="282" t="str">
        <f t="shared" si="27"/>
        <v/>
      </c>
      <c r="BC224" s="282" t="str">
        <f t="shared" si="20"/>
        <v/>
      </c>
      <c r="BD224" s="282" t="s">
        <v>29</v>
      </c>
      <c r="BE224" s="282" t="str">
        <f t="shared" si="21"/>
        <v/>
      </c>
      <c r="BF224" s="282" t="str">
        <f t="shared" si="22"/>
        <v/>
      </c>
      <c r="BH224" s="522" t="str">
        <f>IF(AJ224="C",MAX($BH$221:BH223)+0.001,"")</f>
        <v/>
      </c>
      <c r="BI224" s="522"/>
      <c r="BJ224" s="522"/>
      <c r="BK224" s="282">
        <v>1.0029999999999999</v>
      </c>
      <c r="BL224" s="282" t="str">
        <f t="shared" si="23"/>
        <v/>
      </c>
      <c r="BM224" s="282" t="str">
        <f t="shared" si="24"/>
        <v/>
      </c>
      <c r="BN224" s="282" t="s">
        <v>30</v>
      </c>
      <c r="BO224" s="282" t="str">
        <f t="shared" si="25"/>
        <v/>
      </c>
      <c r="BP224" s="282" t="str">
        <f t="shared" si="26"/>
        <v/>
      </c>
      <c r="BT224" s="522" t="str">
        <f>IF(AL224="A",MAX($BT$221:BV223)+0.001,"")</f>
        <v/>
      </c>
      <c r="BU224" s="522"/>
      <c r="BV224" s="522"/>
      <c r="BW224" s="282">
        <v>1.0029999999999999</v>
      </c>
      <c r="BY224" s="454" t="s">
        <v>28</v>
      </c>
      <c r="BZ224" s="282" t="str">
        <f t="shared" si="28"/>
        <v/>
      </c>
      <c r="CB224" s="282">
        <f t="shared" si="29"/>
        <v>0</v>
      </c>
      <c r="CC224" s="282">
        <f t="shared" si="30"/>
        <v>0</v>
      </c>
      <c r="CD224" s="282">
        <f t="shared" si="31"/>
        <v>0</v>
      </c>
      <c r="CE224" s="282">
        <f t="shared" si="32"/>
        <v>0</v>
      </c>
      <c r="CF224" s="282">
        <f t="shared" si="33"/>
        <v>0</v>
      </c>
      <c r="CG224" s="282">
        <f t="shared" si="34"/>
        <v>0</v>
      </c>
      <c r="CH224" s="282">
        <f t="shared" si="35"/>
        <v>0</v>
      </c>
      <c r="CI224" s="282">
        <f t="shared" si="36"/>
        <v>0</v>
      </c>
      <c r="CJ224" s="282">
        <f t="shared" si="37"/>
        <v>0</v>
      </c>
      <c r="CK224" s="282">
        <f t="shared" si="38"/>
        <v>0</v>
      </c>
      <c r="CL224" s="282">
        <f t="shared" si="39"/>
        <v>0</v>
      </c>
      <c r="CM224" s="282">
        <f t="shared" si="40"/>
        <v>0</v>
      </c>
    </row>
    <row r="225" spans="4:91" ht="15" x14ac:dyDescent="0.25">
      <c r="D225" s="455" t="str">
        <f>IF(DATA1!$C$12="","",U225&amp;":"&amp;V225)</f>
        <v/>
      </c>
      <c r="E225" s="523" t="str">
        <f>IF(DATA1!$D$12="","",W225&amp;":"&amp;X225)</f>
        <v/>
      </c>
      <c r="F225" s="523"/>
      <c r="G225" s="523"/>
      <c r="H225" s="524" t="e">
        <f t="shared" si="15"/>
        <v>#VALUE!</v>
      </c>
      <c r="I225" s="524"/>
      <c r="J225" s="524"/>
      <c r="K225" s="522" t="e">
        <f t="shared" si="16"/>
        <v>#VALUE!</v>
      </c>
      <c r="L225" s="522"/>
      <c r="M225" s="522"/>
      <c r="N225" s="525" t="e">
        <f t="shared" si="17"/>
        <v>#VALUE!</v>
      </c>
      <c r="O225" s="525"/>
      <c r="P225" s="525"/>
      <c r="Q225" s="523" t="e">
        <f t="shared" si="18"/>
        <v>#VALUE!</v>
      </c>
      <c r="R225" s="523"/>
      <c r="S225" s="523"/>
      <c r="T225" s="283">
        <v>4</v>
      </c>
      <c r="U225" s="456">
        <f>IF(HOUR(DATA1!$C$12)&lt;=6,HOUR(DATA1!$C$12)+12,HOUR(DATA1!$C$12))</f>
        <v>12</v>
      </c>
      <c r="V225" s="457" t="str">
        <f>IF(MINUTE(DATA1!$C$12)&lt;10,"0"&amp;MINUTE(DATA1!$C$12),MINUTE(DATA1!$C$12))</f>
        <v>00</v>
      </c>
      <c r="W225" s="456">
        <f>IF(HOUR(DATA1!$D$12)&lt;=6,HOUR(DATA1!$D$12)+12,HOUR(DATA1!$D$12))</f>
        <v>12</v>
      </c>
      <c r="X225" s="457" t="str">
        <f>IF(MINUTE(DATA1!$D$12)&lt;10,"0"&amp;MINUTE(DATA1!$D$12),MINUTE(DATA1!$D$12))</f>
        <v>00</v>
      </c>
      <c r="Y225" s="526" t="b">
        <f>IF(AND(D225=0,E225=0),TRUE,FALSE)</f>
        <v>0</v>
      </c>
      <c r="Z225" s="526"/>
      <c r="AA225" s="520" t="b">
        <f>IF(Y225=TRUE,FALSE,IF(D225="",FALSE,IF(D225=E225,TRUE,FALSE)))</f>
        <v>0</v>
      </c>
      <c r="AB225" s="520"/>
      <c r="AC225" s="521" t="str">
        <f t="shared" si="19"/>
        <v/>
      </c>
      <c r="AD225" s="521"/>
      <c r="AE225" s="520" t="b">
        <f>IF(AC225&lt;0,TRUE,FALSE)</f>
        <v>0</v>
      </c>
      <c r="AF225" s="520"/>
      <c r="AH225" s="422">
        <f>DATA1!$G$12</f>
        <v>0</v>
      </c>
      <c r="AI225" s="422">
        <f>DATA1!$L$12</f>
        <v>0</v>
      </c>
      <c r="AJ225" s="458">
        <f>DATA1!$Q$12</f>
        <v>0</v>
      </c>
      <c r="AK225" s="422">
        <f>DATA1!$V$12</f>
        <v>0</v>
      </c>
      <c r="AL225" s="422">
        <f>DATA1!$AA$12</f>
        <v>0</v>
      </c>
      <c r="AN225" s="522" t="str">
        <f>IF(AJ225="A",MAX($AN$221:AP224)+0.001,"")</f>
        <v/>
      </c>
      <c r="AO225" s="522"/>
      <c r="AP225" s="522"/>
      <c r="AQ225" s="282">
        <v>1.0039999999999998</v>
      </c>
      <c r="AR225" s="282" t="str">
        <f>IF($AQ$225&gt;$AN$973,"",LOOKUP($AQ$225,$AN$222:$AP$971,$AH$222:$AH$971))</f>
        <v/>
      </c>
      <c r="AS225" s="282" t="str">
        <f>IF($AQ$225&gt;$AN$973,"",LOOKUP($AQ$225,$AN$222:$AP$971,$AI$222:$AI$971))</f>
        <v/>
      </c>
      <c r="AT225" s="282" t="s">
        <v>28</v>
      </c>
      <c r="AU225" s="282" t="str">
        <f>IF($AQ$225&gt;$AN$973,"",LOOKUP($AQ$225,$AN$222:$AP$971,$AK$222:$AK$971))</f>
        <v/>
      </c>
      <c r="AV225" s="282" t="str">
        <f>IF($AQ$225&gt;$AN$973,"",LOOKUP($AQ$225,$AN$222:$AP$971,$AL$222:$AL$971))</f>
        <v/>
      </c>
      <c r="AX225" s="522" t="str">
        <f>IF(AJ225="B",MAX($AX$221:AX224)+0.001,"")</f>
        <v/>
      </c>
      <c r="AY225" s="522"/>
      <c r="AZ225" s="522"/>
      <c r="BA225" s="282">
        <v>1.0039999999999998</v>
      </c>
      <c r="BB225" s="282" t="str">
        <f t="shared" si="27"/>
        <v/>
      </c>
      <c r="BC225" s="282" t="str">
        <f t="shared" si="20"/>
        <v/>
      </c>
      <c r="BD225" s="282" t="s">
        <v>29</v>
      </c>
      <c r="BE225" s="282" t="str">
        <f t="shared" si="21"/>
        <v/>
      </c>
      <c r="BF225" s="282" t="str">
        <f t="shared" si="22"/>
        <v/>
      </c>
      <c r="BH225" s="522" t="str">
        <f>IF(AJ225="C",MAX($BH$221:BH224)+0.001,"")</f>
        <v/>
      </c>
      <c r="BI225" s="522"/>
      <c r="BJ225" s="522"/>
      <c r="BK225" s="282">
        <v>1.0039999999999998</v>
      </c>
      <c r="BL225" s="282" t="str">
        <f t="shared" si="23"/>
        <v/>
      </c>
      <c r="BM225" s="282" t="str">
        <f t="shared" si="24"/>
        <v/>
      </c>
      <c r="BN225" s="282" t="s">
        <v>30</v>
      </c>
      <c r="BO225" s="282" t="str">
        <f t="shared" si="25"/>
        <v/>
      </c>
      <c r="BP225" s="282" t="str">
        <f t="shared" si="26"/>
        <v/>
      </c>
      <c r="BT225" s="522" t="str">
        <f>IF(AL225="A",MAX($BT$221:BV224)+0.001,"")</f>
        <v/>
      </c>
      <c r="BU225" s="522"/>
      <c r="BV225" s="522"/>
      <c r="BW225" s="282">
        <v>1.0039999999999998</v>
      </c>
      <c r="BY225" s="454" t="s">
        <v>28</v>
      </c>
      <c r="BZ225" s="282" t="str">
        <f t="shared" si="28"/>
        <v/>
      </c>
      <c r="CB225" s="282">
        <f t="shared" si="29"/>
        <v>0</v>
      </c>
      <c r="CC225" s="282">
        <f t="shared" si="30"/>
        <v>0</v>
      </c>
      <c r="CD225" s="282">
        <f t="shared" si="31"/>
        <v>0</v>
      </c>
      <c r="CE225" s="282">
        <f t="shared" si="32"/>
        <v>0</v>
      </c>
      <c r="CF225" s="282">
        <f t="shared" si="33"/>
        <v>0</v>
      </c>
      <c r="CG225" s="282">
        <f t="shared" si="34"/>
        <v>0</v>
      </c>
      <c r="CH225" s="282">
        <f t="shared" si="35"/>
        <v>0</v>
      </c>
      <c r="CI225" s="282">
        <f t="shared" si="36"/>
        <v>0</v>
      </c>
      <c r="CJ225" s="282">
        <f t="shared" si="37"/>
        <v>0</v>
      </c>
      <c r="CK225" s="282">
        <f t="shared" si="38"/>
        <v>0</v>
      </c>
      <c r="CL225" s="282">
        <f t="shared" si="39"/>
        <v>0</v>
      </c>
      <c r="CM225" s="282">
        <f t="shared" si="40"/>
        <v>0</v>
      </c>
    </row>
    <row r="226" spans="4:91" ht="15" x14ac:dyDescent="0.25">
      <c r="D226" s="455" t="str">
        <f>IF(DATA1!$C$13="","",U226&amp;":"&amp;V226)</f>
        <v/>
      </c>
      <c r="E226" s="523" t="str">
        <f>IF(DATA1!$D$13="","",W226&amp;":"&amp;X226)</f>
        <v/>
      </c>
      <c r="F226" s="523"/>
      <c r="G226" s="523"/>
      <c r="H226" s="524" t="e">
        <f t="shared" si="15"/>
        <v>#VALUE!</v>
      </c>
      <c r="I226" s="524"/>
      <c r="J226" s="524"/>
      <c r="K226" s="522" t="e">
        <f t="shared" si="16"/>
        <v>#VALUE!</v>
      </c>
      <c r="L226" s="522"/>
      <c r="M226" s="522"/>
      <c r="N226" s="525" t="e">
        <f t="shared" si="17"/>
        <v>#VALUE!</v>
      </c>
      <c r="O226" s="525"/>
      <c r="P226" s="525"/>
      <c r="Q226" s="523" t="e">
        <f t="shared" si="18"/>
        <v>#VALUE!</v>
      </c>
      <c r="R226" s="523"/>
      <c r="S226" s="523"/>
      <c r="T226" s="283">
        <v>5</v>
      </c>
      <c r="U226" s="456">
        <f>IF(HOUR(DATA1!$C$13)&lt;=6,HOUR(DATA1!$C$13)+12,HOUR(DATA1!$C$13))</f>
        <v>12</v>
      </c>
      <c r="V226" s="457" t="str">
        <f>IF(MINUTE(DATA1!$C$13)&lt;10,"0"&amp;MINUTE(DATA1!$C$13),MINUTE(DATA1!$C$13))</f>
        <v>00</v>
      </c>
      <c r="W226" s="456">
        <f>IF(HOUR(DATA1!$D$13)&lt;=6,HOUR(DATA1!$D$13)+12,HOUR(DATA1!$D$13))</f>
        <v>12</v>
      </c>
      <c r="X226" s="457" t="str">
        <f>IF(MINUTE(DATA1!$D$13)&lt;10,"0"&amp;MINUTE(DATA1!$D$13),MINUTE(DATA1!$D$13))</f>
        <v>00</v>
      </c>
      <c r="Y226" s="526" t="b">
        <f>IF(AND(D226=0,E226=0),TRUE,FALSE)</f>
        <v>0</v>
      </c>
      <c r="Z226" s="526"/>
      <c r="AA226" s="520" t="b">
        <f>IF(Y226=TRUE,FALSE,IF(D226="",FALSE,IF(D226=E226,TRUE,FALSE)))</f>
        <v>0</v>
      </c>
      <c r="AB226" s="520"/>
      <c r="AC226" s="521" t="str">
        <f t="shared" si="19"/>
        <v/>
      </c>
      <c r="AD226" s="521"/>
      <c r="AE226" s="520" t="b">
        <f t="shared" ref="AE226:AE289" si="41">IF(AC226&lt;0,TRUE,FALSE)</f>
        <v>0</v>
      </c>
      <c r="AF226" s="520"/>
      <c r="AH226" s="422">
        <f>DATA1!$G$13</f>
        <v>0</v>
      </c>
      <c r="AI226" s="422">
        <f>DATA1!$L$13</f>
        <v>0</v>
      </c>
      <c r="AJ226" s="458">
        <f>DATA1!$Q$13</f>
        <v>0</v>
      </c>
      <c r="AK226" s="422">
        <f>DATA1!$V$13</f>
        <v>0</v>
      </c>
      <c r="AL226" s="422">
        <f>DATA1!$AA$13</f>
        <v>0</v>
      </c>
      <c r="AN226" s="522" t="str">
        <f>IF(AJ226="A",MAX($AN$221:AP225)+0.001,"")</f>
        <v/>
      </c>
      <c r="AO226" s="522"/>
      <c r="AP226" s="522"/>
      <c r="AQ226" s="282">
        <v>1.0049999999999999</v>
      </c>
      <c r="AR226" s="282" t="str">
        <f>IF($AQ$226&gt;$AN$973,"",LOOKUP($AQ$226,$AN$222:$AP$971,$AH$222:$AH$971))</f>
        <v/>
      </c>
      <c r="AS226" s="282" t="str">
        <f>IF($AQ$226&gt;$AN$973,"",LOOKUP($AQ$226,$AN$222:$AP$971,$AI$222:$AI$971))</f>
        <v/>
      </c>
      <c r="AT226" s="282" t="s">
        <v>28</v>
      </c>
      <c r="AU226" s="282" t="str">
        <f>IF($AQ$226&gt;$AN$973,"",LOOKUP($AQ$226,$AN$222:$AP$971,$AK$222:$AK$971))</f>
        <v/>
      </c>
      <c r="AV226" s="282" t="str">
        <f>IF($AQ$226&gt;$AN$973,"",LOOKUP($AQ$226,$AN$222:$AP$971,$AL$222:$AL$971))</f>
        <v/>
      </c>
      <c r="AX226" s="522" t="str">
        <f>IF(AJ226="B",MAX($AX$221:AX225)+0.001,"")</f>
        <v/>
      </c>
      <c r="AY226" s="522"/>
      <c r="AZ226" s="522"/>
      <c r="BA226" s="282">
        <v>1.0049999999999999</v>
      </c>
      <c r="BB226" s="282" t="str">
        <f t="shared" si="27"/>
        <v/>
      </c>
      <c r="BC226" s="282" t="str">
        <f t="shared" si="20"/>
        <v/>
      </c>
      <c r="BD226" s="282" t="s">
        <v>29</v>
      </c>
      <c r="BE226" s="282" t="str">
        <f t="shared" si="21"/>
        <v/>
      </c>
      <c r="BF226" s="282" t="str">
        <f t="shared" si="22"/>
        <v/>
      </c>
      <c r="BH226" s="522" t="str">
        <f>IF(AJ226="C",MAX($BH$221:BH225)+0.001,"")</f>
        <v/>
      </c>
      <c r="BI226" s="522"/>
      <c r="BJ226" s="522"/>
      <c r="BK226" s="282">
        <v>1.0049999999999999</v>
      </c>
      <c r="BL226" s="282" t="str">
        <f t="shared" si="23"/>
        <v/>
      </c>
      <c r="BM226" s="282" t="str">
        <f t="shared" si="24"/>
        <v/>
      </c>
      <c r="BN226" s="282" t="s">
        <v>30</v>
      </c>
      <c r="BO226" s="282" t="str">
        <f t="shared" si="25"/>
        <v/>
      </c>
      <c r="BP226" s="282" t="str">
        <f t="shared" si="26"/>
        <v/>
      </c>
      <c r="BT226" s="522" t="str">
        <f>IF(AL226="A",MAX($BT$221:BV225)+0.001,"")</f>
        <v/>
      </c>
      <c r="BU226" s="522"/>
      <c r="BV226" s="522"/>
      <c r="BW226" s="282">
        <v>1.0049999999999999</v>
      </c>
      <c r="BY226" s="454" t="s">
        <v>28</v>
      </c>
      <c r="BZ226" s="282" t="str">
        <f t="shared" si="28"/>
        <v/>
      </c>
      <c r="CB226" s="282">
        <f t="shared" si="29"/>
        <v>0</v>
      </c>
      <c r="CC226" s="282">
        <f t="shared" si="30"/>
        <v>0</v>
      </c>
      <c r="CD226" s="282">
        <f t="shared" si="31"/>
        <v>0</v>
      </c>
      <c r="CE226" s="282">
        <f t="shared" si="32"/>
        <v>0</v>
      </c>
      <c r="CF226" s="282">
        <f t="shared" si="33"/>
        <v>0</v>
      </c>
      <c r="CG226" s="282">
        <f t="shared" si="34"/>
        <v>0</v>
      </c>
      <c r="CH226" s="282">
        <f t="shared" si="35"/>
        <v>0</v>
      </c>
      <c r="CI226" s="282">
        <f t="shared" si="36"/>
        <v>0</v>
      </c>
      <c r="CJ226" s="282">
        <f t="shared" si="37"/>
        <v>0</v>
      </c>
      <c r="CK226" s="282">
        <f t="shared" si="38"/>
        <v>0</v>
      </c>
      <c r="CL226" s="282">
        <f t="shared" si="39"/>
        <v>0</v>
      </c>
      <c r="CM226" s="282">
        <f t="shared" si="40"/>
        <v>0</v>
      </c>
    </row>
    <row r="227" spans="4:91" ht="15" x14ac:dyDescent="0.25">
      <c r="D227" s="455" t="str">
        <f>IF(DATA1!$C$14="","",U227&amp;":"&amp;V227)</f>
        <v/>
      </c>
      <c r="E227" s="523" t="str">
        <f>IF(DATA1!$D$14="","",W227&amp;":"&amp;X227)</f>
        <v/>
      </c>
      <c r="F227" s="523"/>
      <c r="G227" s="523"/>
      <c r="H227" s="524" t="e">
        <f t="shared" si="15"/>
        <v>#VALUE!</v>
      </c>
      <c r="I227" s="524"/>
      <c r="J227" s="524"/>
      <c r="K227" s="522" t="e">
        <f t="shared" si="16"/>
        <v>#VALUE!</v>
      </c>
      <c r="L227" s="522"/>
      <c r="M227" s="522"/>
      <c r="N227" s="525" t="e">
        <f t="shared" si="17"/>
        <v>#VALUE!</v>
      </c>
      <c r="O227" s="525"/>
      <c r="P227" s="525"/>
      <c r="Q227" s="523" t="e">
        <f t="shared" si="18"/>
        <v>#VALUE!</v>
      </c>
      <c r="R227" s="523"/>
      <c r="S227" s="523"/>
      <c r="T227" s="283">
        <v>6</v>
      </c>
      <c r="U227" s="456">
        <f>IF(HOUR(DATA1!$C$14)&lt;=6,HOUR(DATA1!$C$14)+12,HOUR(DATA1!$C$14))</f>
        <v>12</v>
      </c>
      <c r="V227" s="457" t="str">
        <f>IF(MINUTE(DATA1!$C$14)&lt;10,"0"&amp;MINUTE(DATA1!$C$14),MINUTE(DATA1!$C$14))</f>
        <v>00</v>
      </c>
      <c r="W227" s="456">
        <f>IF(HOUR(DATA1!$D$14)&lt;=6,HOUR(DATA1!$D$14)+12,HOUR(DATA1!$D$14))</f>
        <v>12</v>
      </c>
      <c r="X227" s="457" t="str">
        <f>IF(MINUTE(DATA1!$D$14)&lt;10,"0"&amp;MINUTE(DATA1!$D$14),MINUTE(DATA1!$D$14))</f>
        <v>00</v>
      </c>
      <c r="Y227" s="526" t="b">
        <f t="shared" ref="Y227:Y290" si="42">IF(AND(D227=0,E227=0),TRUE,FALSE)</f>
        <v>0</v>
      </c>
      <c r="Z227" s="526"/>
      <c r="AA227" s="520" t="b">
        <f t="shared" ref="AA227:AA290" si="43">IF(Y227=TRUE,FALSE,IF(D227="",FALSE,IF(D227=E227,TRUE,FALSE)))</f>
        <v>0</v>
      </c>
      <c r="AB227" s="520"/>
      <c r="AC227" s="521" t="str">
        <f t="shared" si="19"/>
        <v/>
      </c>
      <c r="AD227" s="521"/>
      <c r="AE227" s="520" t="b">
        <f t="shared" si="41"/>
        <v>0</v>
      </c>
      <c r="AF227" s="520"/>
      <c r="AH227" s="422">
        <f>DATA1!$G$14</f>
        <v>0</v>
      </c>
      <c r="AI227" s="422">
        <f>DATA1!$L$14</f>
        <v>0</v>
      </c>
      <c r="AJ227" s="458">
        <f>DATA1!$Q$14</f>
        <v>0</v>
      </c>
      <c r="AK227" s="422">
        <f>DATA1!$V$14</f>
        <v>0</v>
      </c>
      <c r="AL227" s="422">
        <f>DATA1!$AA$14</f>
        <v>0</v>
      </c>
      <c r="AN227" s="522" t="str">
        <f>IF(AJ227="A",MAX($AN$221:AP226)+0.001,"")</f>
        <v/>
      </c>
      <c r="AO227" s="522"/>
      <c r="AP227" s="522"/>
      <c r="AQ227" s="282">
        <v>1.0059999999999998</v>
      </c>
      <c r="AR227" s="282" t="str">
        <f>IF($AQ$227&gt;$AN$973,"",LOOKUP($AQ$227,$AN$222:$AP$971,$AH$222:$AH$971))</f>
        <v/>
      </c>
      <c r="AS227" s="282" t="str">
        <f>IF($AQ$227&gt;$AN$973,"",LOOKUP($AQ$227,$AN$222:$AP$971,$AI$222:$AI$971))</f>
        <v/>
      </c>
      <c r="AT227" s="282" t="s">
        <v>28</v>
      </c>
      <c r="AU227" s="282" t="str">
        <f>IF($AQ$227&gt;$AN$973,"",LOOKUP($AQ$227,$AN$222:$AP$971,$AK$222:$AK$971))</f>
        <v/>
      </c>
      <c r="AV227" s="282" t="str">
        <f>IF($AQ$227&gt;$AN$973,"",LOOKUP($AQ$227,$AN$222:$AP$971,$AL$222:$AL$971))</f>
        <v/>
      </c>
      <c r="AX227" s="522" t="str">
        <f>IF(AJ227="B",MAX($AX$221:AX226)+0.001,"")</f>
        <v/>
      </c>
      <c r="AY227" s="522"/>
      <c r="AZ227" s="522"/>
      <c r="BA227" s="282">
        <v>1.0059999999999998</v>
      </c>
      <c r="BB227" s="282" t="str">
        <f t="shared" si="27"/>
        <v/>
      </c>
      <c r="BC227" s="282" t="str">
        <f t="shared" si="20"/>
        <v/>
      </c>
      <c r="BD227" s="282" t="s">
        <v>29</v>
      </c>
      <c r="BE227" s="282" t="str">
        <f t="shared" si="21"/>
        <v/>
      </c>
      <c r="BF227" s="282" t="str">
        <f t="shared" si="22"/>
        <v/>
      </c>
      <c r="BH227" s="522" t="str">
        <f>IF(AJ227="C",MAX($BH$221:BH226)+0.001,"")</f>
        <v/>
      </c>
      <c r="BI227" s="522"/>
      <c r="BJ227" s="522"/>
      <c r="BK227" s="282">
        <v>1.0059999999999998</v>
      </c>
      <c r="BL227" s="282" t="str">
        <f t="shared" si="23"/>
        <v/>
      </c>
      <c r="BM227" s="282" t="str">
        <f t="shared" si="24"/>
        <v/>
      </c>
      <c r="BN227" s="282" t="s">
        <v>30</v>
      </c>
      <c r="BO227" s="282" t="str">
        <f t="shared" si="25"/>
        <v/>
      </c>
      <c r="BP227" s="282" t="str">
        <f t="shared" si="26"/>
        <v/>
      </c>
      <c r="BT227" s="522" t="str">
        <f>IF(AL227="A",MAX($BT$221:BV226)+0.001,"")</f>
        <v/>
      </c>
      <c r="BU227" s="522"/>
      <c r="BV227" s="522"/>
      <c r="BW227" s="282">
        <v>1.0059999999999998</v>
      </c>
      <c r="BY227" s="454" t="s">
        <v>28</v>
      </c>
      <c r="BZ227" s="282" t="str">
        <f t="shared" si="28"/>
        <v/>
      </c>
      <c r="CB227" s="282">
        <f t="shared" si="29"/>
        <v>0</v>
      </c>
      <c r="CC227" s="282">
        <f t="shared" si="30"/>
        <v>0</v>
      </c>
      <c r="CD227" s="282">
        <f t="shared" si="31"/>
        <v>0</v>
      </c>
      <c r="CE227" s="282">
        <f t="shared" si="32"/>
        <v>0</v>
      </c>
      <c r="CF227" s="282">
        <f t="shared" si="33"/>
        <v>0</v>
      </c>
      <c r="CG227" s="282">
        <f t="shared" si="34"/>
        <v>0</v>
      </c>
      <c r="CH227" s="282">
        <f t="shared" si="35"/>
        <v>0</v>
      </c>
      <c r="CI227" s="282">
        <f t="shared" si="36"/>
        <v>0</v>
      </c>
      <c r="CJ227" s="282">
        <f t="shared" si="37"/>
        <v>0</v>
      </c>
      <c r="CK227" s="282">
        <f t="shared" si="38"/>
        <v>0</v>
      </c>
      <c r="CL227" s="282">
        <f t="shared" si="39"/>
        <v>0</v>
      </c>
      <c r="CM227" s="282">
        <f t="shared" si="40"/>
        <v>0</v>
      </c>
    </row>
    <row r="228" spans="4:91" ht="15" x14ac:dyDescent="0.25">
      <c r="D228" s="455" t="str">
        <f>IF(DATA1!$C$15="","",U228&amp;":"&amp;V228)</f>
        <v/>
      </c>
      <c r="E228" s="523" t="str">
        <f>IF(DATA1!$D$15="","",W228&amp;":"&amp;X228)</f>
        <v/>
      </c>
      <c r="F228" s="523"/>
      <c r="G228" s="523"/>
      <c r="H228" s="524" t="e">
        <f t="shared" si="15"/>
        <v>#VALUE!</v>
      </c>
      <c r="I228" s="524"/>
      <c r="J228" s="524"/>
      <c r="K228" s="522" t="e">
        <f t="shared" si="16"/>
        <v>#VALUE!</v>
      </c>
      <c r="L228" s="522"/>
      <c r="M228" s="522"/>
      <c r="N228" s="525" t="e">
        <f t="shared" si="17"/>
        <v>#VALUE!</v>
      </c>
      <c r="O228" s="525"/>
      <c r="P228" s="525"/>
      <c r="Q228" s="523" t="e">
        <f t="shared" si="18"/>
        <v>#VALUE!</v>
      </c>
      <c r="R228" s="523"/>
      <c r="S228" s="523"/>
      <c r="T228" s="283">
        <v>7</v>
      </c>
      <c r="U228" s="456">
        <f>IF(HOUR(DATA1!$C$15)&lt;=6,HOUR(DATA1!$C$15)+12,HOUR(DATA1!$C$15))</f>
        <v>12</v>
      </c>
      <c r="V228" s="457" t="str">
        <f>IF(MINUTE(DATA1!$C$15)&lt;10,"0"&amp;MINUTE(DATA1!$C$15),MINUTE(DATA1!$C$15))</f>
        <v>00</v>
      </c>
      <c r="W228" s="456">
        <f>IF(HOUR(DATA1!$D$15)&lt;=6,HOUR(DATA1!$D$15)+12,HOUR(DATA1!$D$15))</f>
        <v>12</v>
      </c>
      <c r="X228" s="457" t="str">
        <f>IF(MINUTE(DATA1!$D$15)&lt;10,"0"&amp;MINUTE(DATA1!$D$15),MINUTE(DATA1!$D$15))</f>
        <v>00</v>
      </c>
      <c r="Y228" s="526" t="b">
        <f t="shared" si="42"/>
        <v>0</v>
      </c>
      <c r="Z228" s="526"/>
      <c r="AA228" s="520" t="b">
        <f t="shared" si="43"/>
        <v>0</v>
      </c>
      <c r="AB228" s="520"/>
      <c r="AC228" s="521" t="str">
        <f t="shared" si="19"/>
        <v/>
      </c>
      <c r="AD228" s="521"/>
      <c r="AE228" s="520" t="b">
        <f t="shared" si="41"/>
        <v>0</v>
      </c>
      <c r="AF228" s="520"/>
      <c r="AH228" s="422">
        <f>DATA1!$G$15</f>
        <v>0</v>
      </c>
      <c r="AI228" s="422">
        <f>DATA1!$L$15</f>
        <v>0</v>
      </c>
      <c r="AJ228" s="458">
        <f>DATA1!$Q$15</f>
        <v>0</v>
      </c>
      <c r="AK228" s="422">
        <f>DATA1!$V$15</f>
        <v>0</v>
      </c>
      <c r="AL228" s="422">
        <f>DATA1!$AA$15</f>
        <v>0</v>
      </c>
      <c r="AN228" s="522" t="str">
        <f>IF(AJ228="A",MAX($AN$221:AP227)+0.001,"")</f>
        <v/>
      </c>
      <c r="AO228" s="522"/>
      <c r="AP228" s="522"/>
      <c r="AQ228" s="282">
        <v>1.0069999999999999</v>
      </c>
      <c r="AR228" s="282" t="str">
        <f>IF($AQ$228&gt;$AN$973,"",LOOKUP($AQ$228,$AN$222:$AP$971,$AH$222:$AH$971))</f>
        <v/>
      </c>
      <c r="AS228" s="282" t="str">
        <f>IF($AQ$228&gt;$AN$973,"",LOOKUP($AQ$228,$AN$222:$AP$971,$AI$222:$AI$971))</f>
        <v/>
      </c>
      <c r="AT228" s="282" t="s">
        <v>28</v>
      </c>
      <c r="AU228" s="282" t="str">
        <f>IF($AQ$228&gt;$AN$973,"",LOOKUP($AQ$228,$AN$222:$AP$971,$AK$222:$AK$971))</f>
        <v/>
      </c>
      <c r="AV228" s="282" t="str">
        <f>IF($AQ$228&gt;$AN$973,"",LOOKUP($AQ$228,$AN$222:$AP$971,$AL$222:$AL$971))</f>
        <v/>
      </c>
      <c r="AX228" s="522" t="str">
        <f>IF(AJ228="B",MAX($AX$221:AX227)+0.001,"")</f>
        <v/>
      </c>
      <c r="AY228" s="522"/>
      <c r="AZ228" s="522"/>
      <c r="BA228" s="282">
        <v>1.0069999999999999</v>
      </c>
      <c r="BB228" s="282" t="str">
        <f t="shared" si="27"/>
        <v/>
      </c>
      <c r="BC228" s="282" t="str">
        <f t="shared" si="20"/>
        <v/>
      </c>
      <c r="BD228" s="282" t="s">
        <v>29</v>
      </c>
      <c r="BE228" s="282" t="str">
        <f t="shared" si="21"/>
        <v/>
      </c>
      <c r="BF228" s="282" t="str">
        <f t="shared" si="22"/>
        <v/>
      </c>
      <c r="BH228" s="522" t="str">
        <f>IF(AJ228="C",MAX($BH$221:BH227)+0.001,"")</f>
        <v/>
      </c>
      <c r="BI228" s="522"/>
      <c r="BJ228" s="522"/>
      <c r="BK228" s="282">
        <v>1.0069999999999999</v>
      </c>
      <c r="BL228" s="282" t="str">
        <f t="shared" si="23"/>
        <v/>
      </c>
      <c r="BM228" s="282" t="str">
        <f t="shared" si="24"/>
        <v/>
      </c>
      <c r="BN228" s="282" t="s">
        <v>30</v>
      </c>
      <c r="BO228" s="282" t="str">
        <f t="shared" si="25"/>
        <v/>
      </c>
      <c r="BP228" s="282" t="str">
        <f t="shared" si="26"/>
        <v/>
      </c>
      <c r="BT228" s="522" t="str">
        <f>IF(AL228="A",MAX($BT$221:BV227)+0.001,"")</f>
        <v/>
      </c>
      <c r="BU228" s="522"/>
      <c r="BV228" s="522"/>
      <c r="BW228" s="282">
        <v>1.0069999999999999</v>
      </c>
      <c r="BY228" s="454" t="s">
        <v>28</v>
      </c>
      <c r="BZ228" s="282" t="str">
        <f t="shared" si="28"/>
        <v/>
      </c>
      <c r="CB228" s="282">
        <f t="shared" si="29"/>
        <v>0</v>
      </c>
      <c r="CC228" s="282">
        <f t="shared" si="30"/>
        <v>0</v>
      </c>
      <c r="CD228" s="282">
        <f t="shared" si="31"/>
        <v>0</v>
      </c>
      <c r="CE228" s="282">
        <f t="shared" si="32"/>
        <v>0</v>
      </c>
      <c r="CF228" s="282">
        <f t="shared" si="33"/>
        <v>0</v>
      </c>
      <c r="CG228" s="282">
        <f t="shared" si="34"/>
        <v>0</v>
      </c>
      <c r="CH228" s="282">
        <f t="shared" si="35"/>
        <v>0</v>
      </c>
      <c r="CI228" s="282">
        <f t="shared" si="36"/>
        <v>0</v>
      </c>
      <c r="CJ228" s="282">
        <f t="shared" si="37"/>
        <v>0</v>
      </c>
      <c r="CK228" s="282">
        <f t="shared" si="38"/>
        <v>0</v>
      </c>
      <c r="CL228" s="282">
        <f t="shared" si="39"/>
        <v>0</v>
      </c>
      <c r="CM228" s="282">
        <f t="shared" si="40"/>
        <v>0</v>
      </c>
    </row>
    <row r="229" spans="4:91" ht="15" x14ac:dyDescent="0.25">
      <c r="D229" s="455" t="str">
        <f>IF(DATA1!$C$16="","",U229&amp;":"&amp;V229)</f>
        <v/>
      </c>
      <c r="E229" s="523" t="str">
        <f>IF(DATA1!$D$16="","",W229&amp;":"&amp;X229)</f>
        <v/>
      </c>
      <c r="F229" s="523"/>
      <c r="G229" s="523"/>
      <c r="H229" s="524" t="e">
        <f t="shared" si="15"/>
        <v>#VALUE!</v>
      </c>
      <c r="I229" s="524"/>
      <c r="J229" s="524"/>
      <c r="K229" s="522" t="e">
        <f t="shared" si="16"/>
        <v>#VALUE!</v>
      </c>
      <c r="L229" s="522"/>
      <c r="M229" s="522"/>
      <c r="N229" s="525" t="e">
        <f t="shared" si="17"/>
        <v>#VALUE!</v>
      </c>
      <c r="O229" s="525"/>
      <c r="P229" s="525"/>
      <c r="Q229" s="523" t="e">
        <f t="shared" si="18"/>
        <v>#VALUE!</v>
      </c>
      <c r="R229" s="523"/>
      <c r="S229" s="523"/>
      <c r="T229" s="283">
        <v>8</v>
      </c>
      <c r="U229" s="456">
        <f>IF(HOUR(DATA1!$C$16)&lt;=6,HOUR(DATA1!$C$16)+12,HOUR(DATA1!$C$16))</f>
        <v>12</v>
      </c>
      <c r="V229" s="457" t="str">
        <f>IF(MINUTE(DATA1!$C$16)&lt;10,"0"&amp;MINUTE(DATA1!$C$16),MINUTE(DATA1!$C$16))</f>
        <v>00</v>
      </c>
      <c r="W229" s="456">
        <f>IF(HOUR(DATA1!$D$16)&lt;=6,HOUR(DATA1!$D$16)+12,HOUR(DATA1!$D$16))</f>
        <v>12</v>
      </c>
      <c r="X229" s="457" t="str">
        <f>IF(MINUTE(DATA1!$D$16)&lt;10,"0"&amp;MINUTE(DATA1!$D$16),MINUTE(DATA1!$D$16))</f>
        <v>00</v>
      </c>
      <c r="Y229" s="526" t="b">
        <f t="shared" si="42"/>
        <v>0</v>
      </c>
      <c r="Z229" s="526"/>
      <c r="AA229" s="520" t="b">
        <f t="shared" si="43"/>
        <v>0</v>
      </c>
      <c r="AB229" s="520"/>
      <c r="AC229" s="521" t="str">
        <f t="shared" si="19"/>
        <v/>
      </c>
      <c r="AD229" s="521"/>
      <c r="AE229" s="520" t="b">
        <f t="shared" si="41"/>
        <v>0</v>
      </c>
      <c r="AF229" s="520"/>
      <c r="AH229" s="422">
        <f>DATA1!$G$16</f>
        <v>0</v>
      </c>
      <c r="AI229" s="422">
        <f>DATA1!$L$16</f>
        <v>0</v>
      </c>
      <c r="AJ229" s="458">
        <f>DATA1!$Q$16</f>
        <v>0</v>
      </c>
      <c r="AK229" s="422">
        <f>DATA1!$V$16</f>
        <v>0</v>
      </c>
      <c r="AL229" s="422">
        <f>DATA1!$AA$16</f>
        <v>0</v>
      </c>
      <c r="AN229" s="522" t="str">
        <f>IF(AJ229="A",MAX($AN$221:AP228)+0.001,"")</f>
        <v/>
      </c>
      <c r="AO229" s="522"/>
      <c r="AP229" s="522"/>
      <c r="AQ229" s="282">
        <v>1.0079999999999998</v>
      </c>
      <c r="AR229" s="282" t="str">
        <f>IF($AQ$229&gt;$AN$973,"",LOOKUP($AQ$229,$AN$222:$AP$971,$AH$222:$AH$971))</f>
        <v/>
      </c>
      <c r="AS229" s="282" t="str">
        <f>IF($AQ$229&gt;$AN$973,"",LOOKUP($AQ$229,$AN$222:$AP$971,$AI$222:$AI$971))</f>
        <v/>
      </c>
      <c r="AT229" s="282" t="s">
        <v>28</v>
      </c>
      <c r="AU229" s="282" t="str">
        <f>IF($AQ$229&gt;$AN$973,"",LOOKUP($AQ$229,$AN$222:$AP$971,$AK$222:$AK$971))</f>
        <v/>
      </c>
      <c r="AV229" s="282" t="str">
        <f>IF($AQ$229&gt;$AN$973,"",LOOKUP($AQ$229,$AN$222:$AP$971,$AL$222:$AL$971))</f>
        <v/>
      </c>
      <c r="AX229" s="522" t="str">
        <f>IF(AJ229="B",MAX($AX$221:AX228)+0.001,"")</f>
        <v/>
      </c>
      <c r="AY229" s="522"/>
      <c r="AZ229" s="522"/>
      <c r="BA229" s="282">
        <v>1.0079999999999998</v>
      </c>
      <c r="BB229" s="282" t="str">
        <f t="shared" si="27"/>
        <v/>
      </c>
      <c r="BC229" s="282" t="str">
        <f t="shared" si="20"/>
        <v/>
      </c>
      <c r="BD229" s="282" t="s">
        <v>29</v>
      </c>
      <c r="BE229" s="282" t="str">
        <f t="shared" si="21"/>
        <v/>
      </c>
      <c r="BF229" s="282" t="str">
        <f t="shared" si="22"/>
        <v/>
      </c>
      <c r="BH229" s="522" t="str">
        <f>IF(AJ229="C",MAX($BH$221:BH228)+0.001,"")</f>
        <v/>
      </c>
      <c r="BI229" s="522"/>
      <c r="BJ229" s="522"/>
      <c r="BK229" s="282">
        <v>1.0079999999999998</v>
      </c>
      <c r="BL229" s="282" t="str">
        <f t="shared" si="23"/>
        <v/>
      </c>
      <c r="BM229" s="282" t="str">
        <f t="shared" si="24"/>
        <v/>
      </c>
      <c r="BN229" s="282" t="s">
        <v>30</v>
      </c>
      <c r="BO229" s="282" t="str">
        <f t="shared" si="25"/>
        <v/>
      </c>
      <c r="BP229" s="282" t="str">
        <f t="shared" si="26"/>
        <v/>
      </c>
      <c r="BT229" s="522" t="str">
        <f>IF(AL229="A",MAX($BT$221:BV228)+0.001,"")</f>
        <v/>
      </c>
      <c r="BU229" s="522"/>
      <c r="BV229" s="522"/>
      <c r="BW229" s="282">
        <v>1.0079999999999998</v>
      </c>
      <c r="BY229" s="454" t="s">
        <v>28</v>
      </c>
      <c r="BZ229" s="282" t="str">
        <f t="shared" si="28"/>
        <v/>
      </c>
      <c r="CB229" s="282">
        <f t="shared" si="29"/>
        <v>0</v>
      </c>
      <c r="CC229" s="282">
        <f t="shared" si="30"/>
        <v>0</v>
      </c>
      <c r="CD229" s="282">
        <f t="shared" si="31"/>
        <v>0</v>
      </c>
      <c r="CE229" s="282">
        <f t="shared" si="32"/>
        <v>0</v>
      </c>
      <c r="CF229" s="282">
        <f t="shared" si="33"/>
        <v>0</v>
      </c>
      <c r="CG229" s="282">
        <f t="shared" si="34"/>
        <v>0</v>
      </c>
      <c r="CH229" s="282">
        <f t="shared" si="35"/>
        <v>0</v>
      </c>
      <c r="CI229" s="282">
        <f t="shared" si="36"/>
        <v>0</v>
      </c>
      <c r="CJ229" s="282">
        <f t="shared" si="37"/>
        <v>0</v>
      </c>
      <c r="CK229" s="282">
        <f t="shared" si="38"/>
        <v>0</v>
      </c>
      <c r="CL229" s="282">
        <f t="shared" si="39"/>
        <v>0</v>
      </c>
      <c r="CM229" s="282">
        <f t="shared" si="40"/>
        <v>0</v>
      </c>
    </row>
    <row r="230" spans="4:91" ht="15" x14ac:dyDescent="0.25">
      <c r="D230" s="455" t="str">
        <f>IF(DATA1!$C$17="","",U230&amp;":"&amp;V230)</f>
        <v/>
      </c>
      <c r="E230" s="523" t="str">
        <f>IF(DATA1!$D$17="","",W230&amp;":"&amp;X230)</f>
        <v/>
      </c>
      <c r="F230" s="523"/>
      <c r="G230" s="523"/>
      <c r="H230" s="524" t="e">
        <f t="shared" si="15"/>
        <v>#VALUE!</v>
      </c>
      <c r="I230" s="524"/>
      <c r="J230" s="524"/>
      <c r="K230" s="522" t="e">
        <f t="shared" si="16"/>
        <v>#VALUE!</v>
      </c>
      <c r="L230" s="522"/>
      <c r="M230" s="522"/>
      <c r="N230" s="525" t="e">
        <f t="shared" si="17"/>
        <v>#VALUE!</v>
      </c>
      <c r="O230" s="525"/>
      <c r="P230" s="525"/>
      <c r="Q230" s="523" t="e">
        <f t="shared" si="18"/>
        <v>#VALUE!</v>
      </c>
      <c r="R230" s="523"/>
      <c r="S230" s="523"/>
      <c r="T230" s="283">
        <v>9</v>
      </c>
      <c r="U230" s="456">
        <f>IF(HOUR(DATA1!$C$17)&lt;=6,HOUR(DATA1!$C$17)+12,HOUR(DATA1!$C$17))</f>
        <v>12</v>
      </c>
      <c r="V230" s="457" t="str">
        <f>IF(MINUTE(DATA1!$C$17)&lt;10,"0"&amp;MINUTE(DATA1!$C$17),MINUTE(DATA1!$C$17))</f>
        <v>00</v>
      </c>
      <c r="W230" s="456">
        <f>IF(HOUR(DATA1!$D$17)&lt;=6,HOUR(DATA1!$D$17)+12,HOUR(DATA1!$D$17))</f>
        <v>12</v>
      </c>
      <c r="X230" s="457" t="str">
        <f>IF(MINUTE(DATA1!$D$17)&lt;10,"0"&amp;MINUTE(DATA1!$D$17),MINUTE(DATA1!$D$17))</f>
        <v>00</v>
      </c>
      <c r="Y230" s="526" t="b">
        <f t="shared" si="42"/>
        <v>0</v>
      </c>
      <c r="Z230" s="526"/>
      <c r="AA230" s="520" t="b">
        <f t="shared" si="43"/>
        <v>0</v>
      </c>
      <c r="AB230" s="520"/>
      <c r="AC230" s="521" t="str">
        <f>IF(D230="","",E230-D230)</f>
        <v/>
      </c>
      <c r="AD230" s="521"/>
      <c r="AE230" s="520" t="b">
        <f t="shared" si="41"/>
        <v>0</v>
      </c>
      <c r="AF230" s="520"/>
      <c r="AH230" s="422">
        <f>DATA1!$G$17</f>
        <v>0</v>
      </c>
      <c r="AI230" s="422">
        <f>DATA1!$L$17</f>
        <v>0</v>
      </c>
      <c r="AJ230" s="458">
        <f>DATA1!$Q$17</f>
        <v>0</v>
      </c>
      <c r="AK230" s="422">
        <f>DATA1!$V$17</f>
        <v>0</v>
      </c>
      <c r="AL230" s="422">
        <f>DATA1!$AA$17</f>
        <v>0</v>
      </c>
      <c r="AN230" s="522" t="str">
        <f>IF(AJ230="A",MAX($AN$221:AP229)+0.001,"")</f>
        <v/>
      </c>
      <c r="AO230" s="522"/>
      <c r="AP230" s="522"/>
      <c r="AQ230" s="282">
        <v>1.0089999999999999</v>
      </c>
      <c r="AR230" s="282" t="str">
        <f>IF($AQ$230&gt;$AN$973,"",LOOKUP($AQ$230,$AN$222:$AP$971,$AH$222:$AH$971))</f>
        <v/>
      </c>
      <c r="AS230" s="282" t="str">
        <f>IF($AQ$230&gt;$AN$973,"",LOOKUP($AQ$230,$AN$222:$AP$971,$AI$222:$AI$971))</f>
        <v/>
      </c>
      <c r="AT230" s="282" t="s">
        <v>28</v>
      </c>
      <c r="AU230" s="282" t="str">
        <f>IF($AQ$230&gt;$AN$973,"",LOOKUP($AQ$230,$AN$222:$AP$971,$AK$222:$AK$971))</f>
        <v/>
      </c>
      <c r="AV230" s="282" t="str">
        <f>IF($AQ$230&gt;$AN$973,"",LOOKUP($AQ$230,$AN$222:$AP$971,$AL$222:$AL$971))</f>
        <v/>
      </c>
      <c r="AX230" s="522" t="str">
        <f>IF(AJ230="B",MAX($AX$221:AX229)+0.001,"")</f>
        <v/>
      </c>
      <c r="AY230" s="522"/>
      <c r="AZ230" s="522"/>
      <c r="BA230" s="282">
        <v>1.0089999999999999</v>
      </c>
      <c r="BB230" s="282" t="str">
        <f t="shared" si="27"/>
        <v/>
      </c>
      <c r="BC230" s="282" t="str">
        <f t="shared" si="20"/>
        <v/>
      </c>
      <c r="BD230" s="282" t="s">
        <v>29</v>
      </c>
      <c r="BE230" s="282" t="str">
        <f t="shared" si="21"/>
        <v/>
      </c>
      <c r="BF230" s="282" t="str">
        <f t="shared" si="22"/>
        <v/>
      </c>
      <c r="BH230" s="522" t="str">
        <f>IF(AJ230="C",MAX($BH$221:BH229)+0.001,"")</f>
        <v/>
      </c>
      <c r="BI230" s="522"/>
      <c r="BJ230" s="522"/>
      <c r="BK230" s="282">
        <v>1.0089999999999999</v>
      </c>
      <c r="BL230" s="282" t="str">
        <f t="shared" si="23"/>
        <v/>
      </c>
      <c r="BM230" s="282" t="str">
        <f t="shared" si="24"/>
        <v/>
      </c>
      <c r="BN230" s="282" t="s">
        <v>30</v>
      </c>
      <c r="BO230" s="282" t="str">
        <f t="shared" si="25"/>
        <v/>
      </c>
      <c r="BP230" s="282" t="str">
        <f t="shared" si="26"/>
        <v/>
      </c>
      <c r="BT230" s="522" t="str">
        <f>IF(AL230="A",MAX($BT$221:BV229)+0.001,"")</f>
        <v/>
      </c>
      <c r="BU230" s="522"/>
      <c r="BV230" s="522"/>
      <c r="BW230" s="282">
        <v>1.0089999999999999</v>
      </c>
      <c r="BY230" s="454" t="s">
        <v>28</v>
      </c>
      <c r="BZ230" s="282" t="str">
        <f t="shared" si="28"/>
        <v/>
      </c>
      <c r="CB230" s="282">
        <f t="shared" si="29"/>
        <v>0</v>
      </c>
      <c r="CC230" s="282">
        <f t="shared" si="30"/>
        <v>0</v>
      </c>
      <c r="CD230" s="282">
        <f t="shared" si="31"/>
        <v>0</v>
      </c>
      <c r="CE230" s="282">
        <f t="shared" si="32"/>
        <v>0</v>
      </c>
      <c r="CF230" s="282">
        <f t="shared" si="33"/>
        <v>0</v>
      </c>
      <c r="CG230" s="282">
        <f t="shared" si="34"/>
        <v>0</v>
      </c>
      <c r="CH230" s="282">
        <f t="shared" si="35"/>
        <v>0</v>
      </c>
      <c r="CI230" s="282">
        <f t="shared" si="36"/>
        <v>0</v>
      </c>
      <c r="CJ230" s="282">
        <f t="shared" si="37"/>
        <v>0</v>
      </c>
      <c r="CK230" s="282">
        <f t="shared" si="38"/>
        <v>0</v>
      </c>
      <c r="CL230" s="282">
        <f t="shared" si="39"/>
        <v>0</v>
      </c>
      <c r="CM230" s="282">
        <f t="shared" si="40"/>
        <v>0</v>
      </c>
    </row>
    <row r="231" spans="4:91" ht="15" x14ac:dyDescent="0.25">
      <c r="D231" s="455" t="str">
        <f>IF(DATA1!$C$18="","",U231&amp;":"&amp;V231)</f>
        <v/>
      </c>
      <c r="E231" s="523" t="str">
        <f>IF(DATA1!$D$18="","",W231&amp;":"&amp;X231)</f>
        <v/>
      </c>
      <c r="F231" s="523"/>
      <c r="G231" s="523"/>
      <c r="H231" s="524" t="e">
        <f t="shared" si="15"/>
        <v>#VALUE!</v>
      </c>
      <c r="I231" s="524"/>
      <c r="J231" s="524"/>
      <c r="K231" s="522" t="e">
        <f t="shared" si="16"/>
        <v>#VALUE!</v>
      </c>
      <c r="L231" s="522"/>
      <c r="M231" s="522"/>
      <c r="N231" s="525" t="e">
        <f t="shared" si="17"/>
        <v>#VALUE!</v>
      </c>
      <c r="O231" s="525"/>
      <c r="P231" s="525"/>
      <c r="Q231" s="523" t="e">
        <f t="shared" si="18"/>
        <v>#VALUE!</v>
      </c>
      <c r="R231" s="523"/>
      <c r="S231" s="523"/>
      <c r="T231" s="283">
        <v>10</v>
      </c>
      <c r="U231" s="456">
        <f>IF(HOUR(DATA1!$C$18)&lt;=6,HOUR(DATA1!$C$18)+12,HOUR(DATA1!$C$18))</f>
        <v>12</v>
      </c>
      <c r="V231" s="457" t="str">
        <f>IF(MINUTE(DATA1!$C$18)&lt;10,"0"&amp;MINUTE(DATA1!$C$18),MINUTE(DATA1!$C$18))</f>
        <v>00</v>
      </c>
      <c r="W231" s="456">
        <f>IF(HOUR(DATA1!$D$18)&lt;=6,HOUR(DATA1!$D$18)+12,HOUR(DATA1!$D$18))</f>
        <v>12</v>
      </c>
      <c r="X231" s="457" t="str">
        <f>IF(MINUTE(DATA1!$D$18)&lt;10,"0"&amp;MINUTE(DATA1!$D$18),MINUTE(DATA1!$D$18))</f>
        <v>00</v>
      </c>
      <c r="Y231" s="526" t="b">
        <f t="shared" si="42"/>
        <v>0</v>
      </c>
      <c r="Z231" s="526"/>
      <c r="AA231" s="520" t="b">
        <f t="shared" si="43"/>
        <v>0</v>
      </c>
      <c r="AB231" s="520"/>
      <c r="AC231" s="521" t="str">
        <f t="shared" ref="AC231:AC294" si="44">IF(D231="","",E231-D231)</f>
        <v/>
      </c>
      <c r="AD231" s="521"/>
      <c r="AE231" s="520" t="b">
        <f t="shared" si="41"/>
        <v>0</v>
      </c>
      <c r="AF231" s="520"/>
      <c r="AH231" s="422">
        <f>DATA1!$G$18</f>
        <v>0</v>
      </c>
      <c r="AI231" s="422">
        <f>DATA1!$L$18</f>
        <v>0</v>
      </c>
      <c r="AJ231" s="458">
        <f>DATA1!$Q$18</f>
        <v>0</v>
      </c>
      <c r="AK231" s="422">
        <f>DATA1!$V$18</f>
        <v>0</v>
      </c>
      <c r="AL231" s="422">
        <f>DATA1!$AA$18</f>
        <v>0</v>
      </c>
      <c r="AN231" s="522" t="str">
        <f>IF(AJ231="A",MAX($AN$221:AP230)+0.001,"")</f>
        <v/>
      </c>
      <c r="AO231" s="522"/>
      <c r="AP231" s="522"/>
      <c r="AQ231" s="282">
        <v>1.01</v>
      </c>
      <c r="AR231" s="282" t="str">
        <f>IF($AQ$231&gt;$AN$973,"",LOOKUP($AQ$231,$AN$222:$AP$971,$AH$222:$AH$971))</f>
        <v/>
      </c>
      <c r="AS231" s="282" t="str">
        <f>IF($AQ$231&gt;$AN$973,"",LOOKUP($AQ$231,$AN$222:$AP$971,$AI$222:$AI$971))</f>
        <v/>
      </c>
      <c r="AT231" s="282" t="s">
        <v>28</v>
      </c>
      <c r="AU231" s="282" t="str">
        <f>IF($AQ$231&gt;$AN$973,"",LOOKUP($AQ$231,$AN$222:$AP$971,$AK$222:$AK$971))</f>
        <v/>
      </c>
      <c r="AV231" s="282" t="str">
        <f>IF($AQ$231&gt;$AN$973,"",LOOKUP($AQ$231,$AN$222:$AP$971,$AL$222:$AL$971))</f>
        <v/>
      </c>
      <c r="AX231" s="522" t="str">
        <f>IF(AJ231="B",MAX($AX$221:AX230)+0.001,"")</f>
        <v/>
      </c>
      <c r="AY231" s="522"/>
      <c r="AZ231" s="522"/>
      <c r="BA231" s="282">
        <v>1.01</v>
      </c>
      <c r="BB231" s="282" t="str">
        <f t="shared" si="27"/>
        <v/>
      </c>
      <c r="BC231" s="282" t="str">
        <f t="shared" si="20"/>
        <v/>
      </c>
      <c r="BD231" s="282" t="s">
        <v>29</v>
      </c>
      <c r="BE231" s="282" t="str">
        <f t="shared" si="21"/>
        <v/>
      </c>
      <c r="BF231" s="282" t="str">
        <f t="shared" si="22"/>
        <v/>
      </c>
      <c r="BH231" s="522" t="str">
        <f>IF(AJ231="C",MAX($BH$221:BH230)+0.001,"")</f>
        <v/>
      </c>
      <c r="BI231" s="522"/>
      <c r="BJ231" s="522"/>
      <c r="BK231" s="282">
        <v>1.01</v>
      </c>
      <c r="BL231" s="282" t="str">
        <f t="shared" si="23"/>
        <v/>
      </c>
      <c r="BM231" s="282" t="str">
        <f t="shared" si="24"/>
        <v/>
      </c>
      <c r="BN231" s="282" t="s">
        <v>30</v>
      </c>
      <c r="BO231" s="282" t="str">
        <f t="shared" si="25"/>
        <v/>
      </c>
      <c r="BP231" s="282" t="str">
        <f t="shared" si="26"/>
        <v/>
      </c>
      <c r="BT231" s="522" t="str">
        <f>IF(AL231="A",MAX($BT$221:BV230)+0.001,"")</f>
        <v/>
      </c>
      <c r="BU231" s="522"/>
      <c r="BV231" s="522"/>
      <c r="BW231" s="282">
        <v>1.01</v>
      </c>
      <c r="BY231" s="454" t="s">
        <v>28</v>
      </c>
      <c r="BZ231" s="282" t="str">
        <f t="shared" si="28"/>
        <v/>
      </c>
      <c r="CB231" s="282">
        <f t="shared" si="29"/>
        <v>0</v>
      </c>
      <c r="CC231" s="282">
        <f t="shared" si="30"/>
        <v>0</v>
      </c>
      <c r="CD231" s="282">
        <f t="shared" si="31"/>
        <v>0</v>
      </c>
      <c r="CE231" s="282">
        <f t="shared" si="32"/>
        <v>0</v>
      </c>
      <c r="CF231" s="282">
        <f t="shared" si="33"/>
        <v>0</v>
      </c>
      <c r="CG231" s="282">
        <f t="shared" si="34"/>
        <v>0</v>
      </c>
      <c r="CH231" s="282">
        <f t="shared" si="35"/>
        <v>0</v>
      </c>
      <c r="CI231" s="282">
        <f t="shared" si="36"/>
        <v>0</v>
      </c>
      <c r="CJ231" s="282">
        <f t="shared" si="37"/>
        <v>0</v>
      </c>
      <c r="CK231" s="282">
        <f t="shared" si="38"/>
        <v>0</v>
      </c>
      <c r="CL231" s="282">
        <f t="shared" si="39"/>
        <v>0</v>
      </c>
      <c r="CM231" s="282">
        <f t="shared" si="40"/>
        <v>0</v>
      </c>
    </row>
    <row r="232" spans="4:91" ht="15" x14ac:dyDescent="0.25">
      <c r="D232" s="455" t="str">
        <f>IF(DATA1!$C$19="","",U232&amp;":"&amp;V232)</f>
        <v/>
      </c>
      <c r="E232" s="523" t="str">
        <f>IF(DATA1!$D$19="","",W232&amp;":"&amp;X232)</f>
        <v/>
      </c>
      <c r="F232" s="523"/>
      <c r="G232" s="523"/>
      <c r="H232" s="524" t="e">
        <f t="shared" si="15"/>
        <v>#VALUE!</v>
      </c>
      <c r="I232" s="524"/>
      <c r="J232" s="524"/>
      <c r="K232" s="522" t="e">
        <f t="shared" si="16"/>
        <v>#VALUE!</v>
      </c>
      <c r="L232" s="522"/>
      <c r="M232" s="522"/>
      <c r="N232" s="525" t="e">
        <f t="shared" si="17"/>
        <v>#VALUE!</v>
      </c>
      <c r="O232" s="525"/>
      <c r="P232" s="525"/>
      <c r="Q232" s="523" t="e">
        <f t="shared" si="18"/>
        <v>#VALUE!</v>
      </c>
      <c r="R232" s="523"/>
      <c r="S232" s="523"/>
      <c r="T232" s="283">
        <v>11</v>
      </c>
      <c r="U232" s="456">
        <f>IF(HOUR(DATA1!$C$19)&lt;=6,HOUR(DATA1!$C$19)+12,HOUR(DATA1!$C$19))</f>
        <v>12</v>
      </c>
      <c r="V232" s="457" t="str">
        <f>IF(MINUTE(DATA1!$C$19)&lt;10,"0"&amp;MINUTE(DATA1!$C$19),MINUTE(DATA1!$C$19))</f>
        <v>00</v>
      </c>
      <c r="W232" s="456">
        <f>IF(HOUR(DATA1!$D$19)&lt;=6,HOUR(DATA1!$D$19)+12,HOUR(DATA1!$D$19))</f>
        <v>12</v>
      </c>
      <c r="X232" s="457" t="str">
        <f>IF(MINUTE(DATA1!$D$19)&lt;10,"0"&amp;MINUTE(DATA1!$D$19),MINUTE(DATA1!$D$19))</f>
        <v>00</v>
      </c>
      <c r="Y232" s="526" t="b">
        <f t="shared" si="42"/>
        <v>0</v>
      </c>
      <c r="Z232" s="526"/>
      <c r="AA232" s="520" t="b">
        <f t="shared" si="43"/>
        <v>0</v>
      </c>
      <c r="AB232" s="520"/>
      <c r="AC232" s="521" t="str">
        <f t="shared" si="44"/>
        <v/>
      </c>
      <c r="AD232" s="521"/>
      <c r="AE232" s="520" t="b">
        <f t="shared" si="41"/>
        <v>0</v>
      </c>
      <c r="AF232" s="520"/>
      <c r="AH232" s="422">
        <f>DATA1!$G$19</f>
        <v>0</v>
      </c>
      <c r="AI232" s="422">
        <f>DATA1!$L$19</f>
        <v>0</v>
      </c>
      <c r="AJ232" s="458">
        <f>DATA1!$Q$19</f>
        <v>0</v>
      </c>
      <c r="AK232" s="422">
        <f>DATA1!$V$19</f>
        <v>0</v>
      </c>
      <c r="AL232" s="422">
        <f>DATA1!$AA$19</f>
        <v>0</v>
      </c>
      <c r="AN232" s="522" t="str">
        <f>IF(AJ232="A",MAX($AN$221:AP231)+0.001,"")</f>
        <v/>
      </c>
      <c r="AO232" s="522"/>
      <c r="AP232" s="522"/>
      <c r="AQ232" s="282">
        <v>1.0109999999999999</v>
      </c>
      <c r="AR232" s="282" t="str">
        <f>IF($AQ$232&gt;$AN$973,"",LOOKUP($AQ$232,$AN$222:$AP$971,$AH$222:$AH$971))</f>
        <v/>
      </c>
      <c r="AS232" s="282" t="str">
        <f>IF($AQ$232&gt;$AN$973,"",LOOKUP($AQ$232,$AN$222:$AP$971,$AI$222:$AI$971))</f>
        <v/>
      </c>
      <c r="AT232" s="282" t="s">
        <v>28</v>
      </c>
      <c r="AU232" s="282" t="str">
        <f>IF($AQ$232&gt;$AN$973,"",LOOKUP($AQ$232,$AN$222:$AP$971,$AK$222:$AK$971))</f>
        <v/>
      </c>
      <c r="AV232" s="282" t="str">
        <f>IF($AQ$232&gt;$AN$973,"",LOOKUP($AQ$232,$AN$222:$AP$971,$AL$222:$AL$971))</f>
        <v/>
      </c>
      <c r="AX232" s="522" t="str">
        <f>IF(AJ232="B",MAX($AX$221:AX231)+0.001,"")</f>
        <v/>
      </c>
      <c r="AY232" s="522"/>
      <c r="AZ232" s="522"/>
      <c r="BA232" s="282">
        <v>1.0109999999999999</v>
      </c>
      <c r="BB232" s="282" t="str">
        <f t="shared" si="27"/>
        <v/>
      </c>
      <c r="BC232" s="282" t="str">
        <f t="shared" si="20"/>
        <v/>
      </c>
      <c r="BD232" s="282" t="s">
        <v>29</v>
      </c>
      <c r="BE232" s="282" t="str">
        <f t="shared" si="21"/>
        <v/>
      </c>
      <c r="BF232" s="282" t="str">
        <f t="shared" si="22"/>
        <v/>
      </c>
      <c r="BH232" s="522" t="str">
        <f>IF(AJ232="C",MAX($BH$221:BH231)+0.001,"")</f>
        <v/>
      </c>
      <c r="BI232" s="522"/>
      <c r="BJ232" s="522"/>
      <c r="BK232" s="282">
        <v>1.0109999999999999</v>
      </c>
      <c r="BL232" s="282" t="str">
        <f t="shared" si="23"/>
        <v/>
      </c>
      <c r="BM232" s="282" t="str">
        <f t="shared" si="24"/>
        <v/>
      </c>
      <c r="BN232" s="282" t="s">
        <v>30</v>
      </c>
      <c r="BO232" s="282" t="str">
        <f t="shared" si="25"/>
        <v/>
      </c>
      <c r="BP232" s="282" t="str">
        <f t="shared" si="26"/>
        <v/>
      </c>
      <c r="BT232" s="522" t="str">
        <f>IF(AL232="A",MAX($BT$221:BV231)+0.001,"")</f>
        <v/>
      </c>
      <c r="BU232" s="522"/>
      <c r="BV232" s="522"/>
      <c r="BW232" s="282">
        <v>1.0109999999999999</v>
      </c>
      <c r="BY232" s="454" t="s">
        <v>28</v>
      </c>
      <c r="BZ232" s="282" t="str">
        <f t="shared" si="28"/>
        <v/>
      </c>
      <c r="CB232" s="282">
        <f t="shared" si="29"/>
        <v>0</v>
      </c>
      <c r="CC232" s="282">
        <f t="shared" si="30"/>
        <v>0</v>
      </c>
      <c r="CD232" s="282">
        <f t="shared" si="31"/>
        <v>0</v>
      </c>
      <c r="CE232" s="282">
        <f t="shared" si="32"/>
        <v>0</v>
      </c>
      <c r="CF232" s="282">
        <f t="shared" si="33"/>
        <v>0</v>
      </c>
      <c r="CG232" s="282">
        <f t="shared" si="34"/>
        <v>0</v>
      </c>
      <c r="CH232" s="282">
        <f t="shared" si="35"/>
        <v>0</v>
      </c>
      <c r="CI232" s="282">
        <f t="shared" si="36"/>
        <v>0</v>
      </c>
      <c r="CJ232" s="282">
        <f t="shared" si="37"/>
        <v>0</v>
      </c>
      <c r="CK232" s="282">
        <f t="shared" si="38"/>
        <v>0</v>
      </c>
      <c r="CL232" s="282">
        <f t="shared" si="39"/>
        <v>0</v>
      </c>
      <c r="CM232" s="282">
        <f t="shared" si="40"/>
        <v>0</v>
      </c>
    </row>
    <row r="233" spans="4:91" ht="15" x14ac:dyDescent="0.25">
      <c r="D233" s="455" t="str">
        <f>IF(DATA1!$C$20="","",U233&amp;":"&amp;V233)</f>
        <v/>
      </c>
      <c r="E233" s="523" t="str">
        <f>IF(DATA1!$D$20="","",W233&amp;":"&amp;X233)</f>
        <v/>
      </c>
      <c r="F233" s="523"/>
      <c r="G233" s="523"/>
      <c r="H233" s="524" t="e">
        <f t="shared" si="15"/>
        <v>#VALUE!</v>
      </c>
      <c r="I233" s="524"/>
      <c r="J233" s="524"/>
      <c r="K233" s="522" t="e">
        <f t="shared" si="16"/>
        <v>#VALUE!</v>
      </c>
      <c r="L233" s="522"/>
      <c r="M233" s="522"/>
      <c r="N233" s="525" t="e">
        <f t="shared" si="17"/>
        <v>#VALUE!</v>
      </c>
      <c r="O233" s="525"/>
      <c r="P233" s="525"/>
      <c r="Q233" s="523" t="e">
        <f t="shared" si="18"/>
        <v>#VALUE!</v>
      </c>
      <c r="R233" s="523"/>
      <c r="S233" s="523"/>
      <c r="T233" s="283">
        <v>12</v>
      </c>
      <c r="U233" s="456">
        <f>IF(HOUR(DATA1!$C$20)&lt;=6,HOUR(DATA1!$C$20)+12,HOUR(DATA1!$C$20))</f>
        <v>12</v>
      </c>
      <c r="V233" s="457" t="str">
        <f>IF(MINUTE(DATA1!$C$20)&lt;10,"0"&amp;MINUTE(DATA1!$C$20),MINUTE(DATA1!$C$20))</f>
        <v>00</v>
      </c>
      <c r="W233" s="456">
        <f>IF(HOUR(DATA1!$D$20)&lt;=6,HOUR(DATA1!$D$20)+12,HOUR(DATA1!$D$20))</f>
        <v>12</v>
      </c>
      <c r="X233" s="457" t="str">
        <f>IF(MINUTE(DATA1!$D$20)&lt;10,"0"&amp;MINUTE(DATA1!$D$20),MINUTE(DATA1!$D$20))</f>
        <v>00</v>
      </c>
      <c r="Y233" s="526" t="b">
        <f t="shared" si="42"/>
        <v>0</v>
      </c>
      <c r="Z233" s="526"/>
      <c r="AA233" s="520" t="b">
        <f t="shared" si="43"/>
        <v>0</v>
      </c>
      <c r="AB233" s="520"/>
      <c r="AC233" s="521" t="str">
        <f t="shared" si="44"/>
        <v/>
      </c>
      <c r="AD233" s="521"/>
      <c r="AE233" s="520" t="b">
        <f t="shared" si="41"/>
        <v>0</v>
      </c>
      <c r="AF233" s="520"/>
      <c r="AH233" s="422">
        <f>DATA1!$G$20</f>
        <v>0</v>
      </c>
      <c r="AI233" s="422">
        <f>DATA1!$L$20</f>
        <v>0</v>
      </c>
      <c r="AJ233" s="458">
        <f>DATA1!$Q$20</f>
        <v>0</v>
      </c>
      <c r="AK233" s="422">
        <f>DATA1!$V$20</f>
        <v>0</v>
      </c>
      <c r="AL233" s="422">
        <f>DATA1!$AA$20</f>
        <v>0</v>
      </c>
      <c r="AN233" s="522" t="str">
        <f>IF(AJ233="A",MAX($AN$221:AP232)+0.001,"")</f>
        <v/>
      </c>
      <c r="AO233" s="522"/>
      <c r="AP233" s="522"/>
      <c r="AQ233" s="282">
        <v>1.0119999999999998</v>
      </c>
      <c r="AR233" s="282" t="str">
        <f>IF($AQ$233&gt;$AN$973,"",LOOKUP($AQ$233,$AN$222:$AP$971,$AH$222:$AH$971))</f>
        <v/>
      </c>
      <c r="AS233" s="282" t="str">
        <f>IF($AQ$233&gt;$AN$973,"",LOOKUP($AQ$233,$AN$222:$AP$971,$AI$222:$AI$971))</f>
        <v/>
      </c>
      <c r="AT233" s="282" t="s">
        <v>28</v>
      </c>
      <c r="AU233" s="282" t="str">
        <f>IF($AQ$233&gt;$AN$973,"",LOOKUP($AQ$233,$AN$222:$AP$971,$AK$222:$AK$971))</f>
        <v/>
      </c>
      <c r="AV233" s="282" t="str">
        <f>IF($AQ$233&gt;$AN$973,"",LOOKUP($AQ$233,$AN$222:$AP$971,$AL$222:$AL$971))</f>
        <v/>
      </c>
      <c r="AX233" s="522" t="str">
        <f>IF(AJ233="B",MAX($AX$221:AX232)+0.001,"")</f>
        <v/>
      </c>
      <c r="AY233" s="522"/>
      <c r="AZ233" s="522"/>
      <c r="BA233" s="282">
        <v>1.0119999999999998</v>
      </c>
      <c r="BB233" s="282" t="str">
        <f t="shared" si="27"/>
        <v/>
      </c>
      <c r="BC233" s="282" t="str">
        <f t="shared" si="20"/>
        <v/>
      </c>
      <c r="BD233" s="282" t="s">
        <v>29</v>
      </c>
      <c r="BE233" s="282" t="str">
        <f t="shared" si="21"/>
        <v/>
      </c>
      <c r="BF233" s="282" t="str">
        <f t="shared" si="22"/>
        <v/>
      </c>
      <c r="BH233" s="522" t="str">
        <f>IF(AJ233="C",MAX($BH$221:BH232)+0.001,"")</f>
        <v/>
      </c>
      <c r="BI233" s="522"/>
      <c r="BJ233" s="522"/>
      <c r="BK233" s="282">
        <v>1.0119999999999998</v>
      </c>
      <c r="BL233" s="282" t="str">
        <f t="shared" si="23"/>
        <v/>
      </c>
      <c r="BM233" s="282" t="str">
        <f t="shared" si="24"/>
        <v/>
      </c>
      <c r="BN233" s="282" t="s">
        <v>30</v>
      </c>
      <c r="BO233" s="282" t="str">
        <f t="shared" si="25"/>
        <v/>
      </c>
      <c r="BP233" s="282" t="str">
        <f t="shared" si="26"/>
        <v/>
      </c>
      <c r="BT233" s="522" t="str">
        <f>IF(AL233="A",MAX($BT$221:BV232)+0.001,"")</f>
        <v/>
      </c>
      <c r="BU233" s="522"/>
      <c r="BV233" s="522"/>
      <c r="BW233" s="282">
        <v>1.0119999999999998</v>
      </c>
      <c r="BY233" s="454" t="s">
        <v>28</v>
      </c>
      <c r="BZ233" s="282" t="str">
        <f t="shared" si="28"/>
        <v/>
      </c>
      <c r="CB233" s="282">
        <f t="shared" si="29"/>
        <v>0</v>
      </c>
      <c r="CC233" s="282">
        <f t="shared" si="30"/>
        <v>0</v>
      </c>
      <c r="CD233" s="282">
        <f t="shared" si="31"/>
        <v>0</v>
      </c>
      <c r="CE233" s="282">
        <f t="shared" si="32"/>
        <v>0</v>
      </c>
      <c r="CF233" s="282">
        <f t="shared" si="33"/>
        <v>0</v>
      </c>
      <c r="CG233" s="282">
        <f t="shared" si="34"/>
        <v>0</v>
      </c>
      <c r="CH233" s="282">
        <f t="shared" si="35"/>
        <v>0</v>
      </c>
      <c r="CI233" s="282">
        <f t="shared" si="36"/>
        <v>0</v>
      </c>
      <c r="CJ233" s="282">
        <f t="shared" si="37"/>
        <v>0</v>
      </c>
      <c r="CK233" s="282">
        <f t="shared" si="38"/>
        <v>0</v>
      </c>
      <c r="CL233" s="282">
        <f t="shared" si="39"/>
        <v>0</v>
      </c>
      <c r="CM233" s="282">
        <f t="shared" si="40"/>
        <v>0</v>
      </c>
    </row>
    <row r="234" spans="4:91" ht="15" x14ac:dyDescent="0.25">
      <c r="D234" s="455" t="str">
        <f>IF(DATA1!$C$21="","",U234&amp;":"&amp;V234)</f>
        <v/>
      </c>
      <c r="E234" s="523" t="str">
        <f>IF(DATA1!$D$21="","",W234&amp;":"&amp;X234)</f>
        <v/>
      </c>
      <c r="F234" s="523"/>
      <c r="G234" s="523"/>
      <c r="H234" s="524" t="e">
        <f t="shared" si="15"/>
        <v>#VALUE!</v>
      </c>
      <c r="I234" s="524"/>
      <c r="J234" s="524"/>
      <c r="K234" s="522" t="e">
        <f t="shared" si="16"/>
        <v>#VALUE!</v>
      </c>
      <c r="L234" s="522"/>
      <c r="M234" s="522"/>
      <c r="N234" s="525" t="e">
        <f t="shared" si="17"/>
        <v>#VALUE!</v>
      </c>
      <c r="O234" s="525"/>
      <c r="P234" s="525"/>
      <c r="Q234" s="523" t="e">
        <f t="shared" si="18"/>
        <v>#VALUE!</v>
      </c>
      <c r="R234" s="523"/>
      <c r="S234" s="523"/>
      <c r="T234" s="283">
        <v>13</v>
      </c>
      <c r="U234" s="456">
        <f>IF(HOUR(DATA1!$C$21)&lt;=6,HOUR(DATA1!$C$21)+12,HOUR(DATA1!$C$21))</f>
        <v>12</v>
      </c>
      <c r="V234" s="457" t="str">
        <f>IF(MINUTE(DATA1!$C$21)&lt;10,"0"&amp;MINUTE(DATA1!$C$21),MINUTE(DATA1!$C$21))</f>
        <v>00</v>
      </c>
      <c r="W234" s="456">
        <f>IF(HOUR(DATA1!$D$21)&lt;=6,HOUR(DATA1!$D$21)+12,HOUR(DATA1!$D$21))</f>
        <v>12</v>
      </c>
      <c r="X234" s="457" t="str">
        <f>IF(MINUTE(DATA1!$D$21)&lt;10,"0"&amp;MINUTE(DATA1!$D$21),MINUTE(DATA1!$D$21))</f>
        <v>00</v>
      </c>
      <c r="Y234" s="526" t="b">
        <f t="shared" si="42"/>
        <v>0</v>
      </c>
      <c r="Z234" s="526"/>
      <c r="AA234" s="520" t="b">
        <f t="shared" si="43"/>
        <v>0</v>
      </c>
      <c r="AB234" s="520"/>
      <c r="AC234" s="521" t="str">
        <f t="shared" si="44"/>
        <v/>
      </c>
      <c r="AD234" s="521"/>
      <c r="AE234" s="520" t="b">
        <f t="shared" si="41"/>
        <v>0</v>
      </c>
      <c r="AF234" s="520"/>
      <c r="AH234" s="422">
        <f>DATA1!$G$21</f>
        <v>0</v>
      </c>
      <c r="AI234" s="422">
        <f>DATA1!$L$21</f>
        <v>0</v>
      </c>
      <c r="AJ234" s="458">
        <f>DATA1!$Q$21</f>
        <v>0</v>
      </c>
      <c r="AK234" s="422">
        <f>DATA1!$V$21</f>
        <v>0</v>
      </c>
      <c r="AL234" s="422">
        <f>DATA1!$AA$21</f>
        <v>0</v>
      </c>
      <c r="AN234" s="522" t="str">
        <f>IF(AJ234="A",MAX($AN$221:AP233)+0.001,"")</f>
        <v/>
      </c>
      <c r="AO234" s="522"/>
      <c r="AP234" s="522"/>
      <c r="AQ234" s="282">
        <v>1.0129999999999999</v>
      </c>
      <c r="AR234" s="282" t="str">
        <f>IF($AQ$234&gt;$AN$973,"",LOOKUP($AQ$234,$AN$222:$AP$971,$AH$222:$AH$971))</f>
        <v/>
      </c>
      <c r="AS234" s="282" t="str">
        <f>IF($AQ$234&gt;$AN$973,"",LOOKUP($AQ$234,$AN$222:$AP$971,$AI$222:$AI$971))</f>
        <v/>
      </c>
      <c r="AT234" s="282" t="s">
        <v>28</v>
      </c>
      <c r="AU234" s="282" t="str">
        <f>IF($AQ$234&gt;$AN$973,"",LOOKUP($AQ$234,$AN$222:$AP$971,$AK$222:$AK$971))</f>
        <v/>
      </c>
      <c r="AV234" s="282" t="str">
        <f>IF($AQ$234&gt;$AN$973,"",LOOKUP($AQ$234,$AN$222:$AP$971,$AL$222:$AL$971))</f>
        <v/>
      </c>
      <c r="AX234" s="522" t="str">
        <f>IF(AJ234="B",MAX($AX$221:AX233)+0.001,"")</f>
        <v/>
      </c>
      <c r="AY234" s="522"/>
      <c r="AZ234" s="522"/>
      <c r="BA234" s="282">
        <v>1.0129999999999999</v>
      </c>
      <c r="BB234" s="282" t="str">
        <f t="shared" si="27"/>
        <v/>
      </c>
      <c r="BC234" s="282" t="str">
        <f t="shared" si="20"/>
        <v/>
      </c>
      <c r="BD234" s="282" t="s">
        <v>29</v>
      </c>
      <c r="BE234" s="282" t="str">
        <f t="shared" si="21"/>
        <v/>
      </c>
      <c r="BF234" s="282" t="str">
        <f t="shared" si="22"/>
        <v/>
      </c>
      <c r="BH234" s="522" t="str">
        <f>IF(AJ234="C",MAX($BH$221:BH233)+0.001,"")</f>
        <v/>
      </c>
      <c r="BI234" s="522"/>
      <c r="BJ234" s="522"/>
      <c r="BK234" s="282">
        <v>1.0129999999999999</v>
      </c>
      <c r="BL234" s="282" t="str">
        <f t="shared" si="23"/>
        <v/>
      </c>
      <c r="BM234" s="282" t="str">
        <f t="shared" si="24"/>
        <v/>
      </c>
      <c r="BN234" s="282" t="s">
        <v>30</v>
      </c>
      <c r="BO234" s="282" t="str">
        <f t="shared" si="25"/>
        <v/>
      </c>
      <c r="BP234" s="282" t="str">
        <f t="shared" si="26"/>
        <v/>
      </c>
      <c r="BT234" s="522" t="str">
        <f>IF(AL234="A",MAX($BT$221:BV233)+0.001,"")</f>
        <v/>
      </c>
      <c r="BU234" s="522"/>
      <c r="BV234" s="522"/>
      <c r="BW234" s="282">
        <v>1.0129999999999999</v>
      </c>
      <c r="BY234" s="454" t="s">
        <v>28</v>
      </c>
      <c r="BZ234" s="282" t="str">
        <f t="shared" si="28"/>
        <v/>
      </c>
      <c r="CB234" s="282">
        <f t="shared" si="29"/>
        <v>0</v>
      </c>
      <c r="CC234" s="282">
        <f t="shared" si="30"/>
        <v>0</v>
      </c>
      <c r="CD234" s="282">
        <f t="shared" si="31"/>
        <v>0</v>
      </c>
      <c r="CE234" s="282">
        <f t="shared" si="32"/>
        <v>0</v>
      </c>
      <c r="CF234" s="282">
        <f t="shared" si="33"/>
        <v>0</v>
      </c>
      <c r="CG234" s="282">
        <f t="shared" si="34"/>
        <v>0</v>
      </c>
      <c r="CH234" s="282">
        <f t="shared" si="35"/>
        <v>0</v>
      </c>
      <c r="CI234" s="282">
        <f t="shared" si="36"/>
        <v>0</v>
      </c>
      <c r="CJ234" s="282">
        <f t="shared" si="37"/>
        <v>0</v>
      </c>
      <c r="CK234" s="282">
        <f t="shared" si="38"/>
        <v>0</v>
      </c>
      <c r="CL234" s="282">
        <f t="shared" si="39"/>
        <v>0</v>
      </c>
      <c r="CM234" s="282">
        <f t="shared" si="40"/>
        <v>0</v>
      </c>
    </row>
    <row r="235" spans="4:91" ht="15" x14ac:dyDescent="0.25">
      <c r="D235" s="455" t="str">
        <f>IF(DATA1!$C$22="","",U235&amp;":"&amp;V235)</f>
        <v/>
      </c>
      <c r="E235" s="523" t="str">
        <f>IF(DATA1!$D$22="","",W235&amp;":"&amp;X235)</f>
        <v/>
      </c>
      <c r="F235" s="523"/>
      <c r="G235" s="523"/>
      <c r="H235" s="524" t="e">
        <f t="shared" si="15"/>
        <v>#VALUE!</v>
      </c>
      <c r="I235" s="524"/>
      <c r="J235" s="524"/>
      <c r="K235" s="522" t="e">
        <f t="shared" si="16"/>
        <v>#VALUE!</v>
      </c>
      <c r="L235" s="522"/>
      <c r="M235" s="522"/>
      <c r="N235" s="525" t="e">
        <f t="shared" si="17"/>
        <v>#VALUE!</v>
      </c>
      <c r="O235" s="525"/>
      <c r="P235" s="525"/>
      <c r="Q235" s="523" t="e">
        <f t="shared" si="18"/>
        <v>#VALUE!</v>
      </c>
      <c r="R235" s="523"/>
      <c r="S235" s="523"/>
      <c r="T235" s="283">
        <v>14</v>
      </c>
      <c r="U235" s="456">
        <f>IF(HOUR(DATA1!$C$22)&lt;=6,HOUR(DATA1!$C$22)+12,HOUR(DATA1!$C$22))</f>
        <v>12</v>
      </c>
      <c r="V235" s="457" t="str">
        <f>IF(MINUTE(DATA1!$C$22)&lt;10,"0"&amp;MINUTE(DATA1!$C$22),MINUTE(DATA1!$C$22))</f>
        <v>00</v>
      </c>
      <c r="W235" s="456">
        <f>IF(HOUR(DATA1!$D$22)&lt;=6,HOUR(DATA1!$D$22)+12,HOUR(DATA1!$D$22))</f>
        <v>12</v>
      </c>
      <c r="X235" s="457" t="str">
        <f>IF(MINUTE(DATA1!$D$22)&lt;10,"0"&amp;MINUTE(DATA1!$D$22),MINUTE(DATA1!$D$22))</f>
        <v>00</v>
      </c>
      <c r="Y235" s="526" t="b">
        <f t="shared" si="42"/>
        <v>0</v>
      </c>
      <c r="Z235" s="526"/>
      <c r="AA235" s="520" t="b">
        <f t="shared" si="43"/>
        <v>0</v>
      </c>
      <c r="AB235" s="520"/>
      <c r="AC235" s="521" t="str">
        <f t="shared" si="44"/>
        <v/>
      </c>
      <c r="AD235" s="521"/>
      <c r="AE235" s="520" t="b">
        <f t="shared" si="41"/>
        <v>0</v>
      </c>
      <c r="AF235" s="520"/>
      <c r="AH235" s="422">
        <f>DATA1!$G$22</f>
        <v>0</v>
      </c>
      <c r="AI235" s="422">
        <f>DATA1!$L$22</f>
        <v>0</v>
      </c>
      <c r="AJ235" s="458">
        <f>DATA1!$Q$22</f>
        <v>0</v>
      </c>
      <c r="AK235" s="422">
        <f>DATA1!$V$22</f>
        <v>0</v>
      </c>
      <c r="AL235" s="422">
        <f>DATA1!$AA$22</f>
        <v>0</v>
      </c>
      <c r="AN235" s="522" t="str">
        <f>IF(AJ235="A",MAX($AN$221:AP234)+0.001,"")</f>
        <v/>
      </c>
      <c r="AO235" s="522"/>
      <c r="AP235" s="522"/>
      <c r="AQ235" s="282">
        <v>1.0139999999999998</v>
      </c>
      <c r="AR235" s="282" t="str">
        <f>IF($AQ$235&gt;$AN$973,"",LOOKUP($AQ$235,$AN$222:$AP$971,$AH$222:$AH$971))</f>
        <v/>
      </c>
      <c r="AS235" s="282" t="str">
        <f>IF($AQ$235&gt;$AN$973,"",LOOKUP($AQ$235,$AN$222:$AP$971,$AI$222:$AI$971))</f>
        <v/>
      </c>
      <c r="AT235" s="282" t="s">
        <v>28</v>
      </c>
      <c r="AU235" s="282" t="str">
        <f>IF($AQ$235&gt;$AN$973,"",LOOKUP($AQ$235,$AN$222:$AP$971,$AK$222:$AK$971))</f>
        <v/>
      </c>
      <c r="AV235" s="282" t="str">
        <f>IF($AQ$235&gt;$AN$973,"",LOOKUP($AQ$235,$AN$222:$AP$971,$AL$222:$AL$971))</f>
        <v/>
      </c>
      <c r="AX235" s="522" t="str">
        <f>IF(AJ235="B",MAX($AX$221:AX234)+0.001,"")</f>
        <v/>
      </c>
      <c r="AY235" s="522"/>
      <c r="AZ235" s="522"/>
      <c r="BA235" s="282">
        <v>1.0139999999999998</v>
      </c>
      <c r="BB235" s="282" t="str">
        <f t="shared" si="27"/>
        <v/>
      </c>
      <c r="BC235" s="282" t="str">
        <f t="shared" si="20"/>
        <v/>
      </c>
      <c r="BD235" s="282" t="s">
        <v>29</v>
      </c>
      <c r="BE235" s="282" t="str">
        <f t="shared" si="21"/>
        <v/>
      </c>
      <c r="BF235" s="282" t="str">
        <f t="shared" si="22"/>
        <v/>
      </c>
      <c r="BH235" s="522" t="str">
        <f>IF(AJ235="C",MAX($BH$221:BH234)+0.001,"")</f>
        <v/>
      </c>
      <c r="BI235" s="522"/>
      <c r="BJ235" s="522"/>
      <c r="BK235" s="282">
        <v>1.0139999999999998</v>
      </c>
      <c r="BL235" s="282" t="str">
        <f t="shared" si="23"/>
        <v/>
      </c>
      <c r="BM235" s="282" t="str">
        <f t="shared" si="24"/>
        <v/>
      </c>
      <c r="BN235" s="282" t="s">
        <v>30</v>
      </c>
      <c r="BO235" s="282" t="str">
        <f t="shared" si="25"/>
        <v/>
      </c>
      <c r="BP235" s="282" t="str">
        <f t="shared" si="26"/>
        <v/>
      </c>
      <c r="BT235" s="522" t="str">
        <f>IF(AL235="A",MAX($BT$221:BV234)+0.001,"")</f>
        <v/>
      </c>
      <c r="BU235" s="522"/>
      <c r="BV235" s="522"/>
      <c r="BW235" s="282">
        <v>1.0139999999999998</v>
      </c>
      <c r="BY235" s="454" t="s">
        <v>28</v>
      </c>
      <c r="BZ235" s="282" t="str">
        <f t="shared" si="28"/>
        <v/>
      </c>
      <c r="CB235" s="282">
        <f t="shared" si="29"/>
        <v>0</v>
      </c>
      <c r="CC235" s="282">
        <f t="shared" si="30"/>
        <v>0</v>
      </c>
      <c r="CD235" s="282">
        <f t="shared" si="31"/>
        <v>0</v>
      </c>
      <c r="CE235" s="282">
        <f t="shared" si="32"/>
        <v>0</v>
      </c>
      <c r="CF235" s="282">
        <f t="shared" si="33"/>
        <v>0</v>
      </c>
      <c r="CG235" s="282">
        <f t="shared" si="34"/>
        <v>0</v>
      </c>
      <c r="CH235" s="282">
        <f t="shared" si="35"/>
        <v>0</v>
      </c>
      <c r="CI235" s="282">
        <f t="shared" si="36"/>
        <v>0</v>
      </c>
      <c r="CJ235" s="282">
        <f t="shared" si="37"/>
        <v>0</v>
      </c>
      <c r="CK235" s="282">
        <f t="shared" si="38"/>
        <v>0</v>
      </c>
      <c r="CL235" s="282">
        <f t="shared" si="39"/>
        <v>0</v>
      </c>
      <c r="CM235" s="282">
        <f t="shared" si="40"/>
        <v>0</v>
      </c>
    </row>
    <row r="236" spans="4:91" ht="15" x14ac:dyDescent="0.25">
      <c r="D236" s="455" t="str">
        <f>IF(DATA1!$C$23="","",U236&amp;":"&amp;V236)</f>
        <v/>
      </c>
      <c r="E236" s="523" t="str">
        <f>IF(DATA1!$D$23="","",W236&amp;":"&amp;X236)</f>
        <v/>
      </c>
      <c r="F236" s="523"/>
      <c r="G236" s="523"/>
      <c r="H236" s="524" t="e">
        <f t="shared" si="15"/>
        <v>#VALUE!</v>
      </c>
      <c r="I236" s="524"/>
      <c r="J236" s="524"/>
      <c r="K236" s="522" t="e">
        <f t="shared" si="16"/>
        <v>#VALUE!</v>
      </c>
      <c r="L236" s="522"/>
      <c r="M236" s="522"/>
      <c r="N236" s="525" t="e">
        <f t="shared" si="17"/>
        <v>#VALUE!</v>
      </c>
      <c r="O236" s="525"/>
      <c r="P236" s="525"/>
      <c r="Q236" s="523" t="e">
        <f t="shared" si="18"/>
        <v>#VALUE!</v>
      </c>
      <c r="R236" s="523"/>
      <c r="S236" s="523"/>
      <c r="T236" s="283">
        <v>15</v>
      </c>
      <c r="U236" s="456">
        <f>IF(HOUR(DATA1!$C$23)&lt;=6,HOUR(DATA1!$C$23)+12,HOUR(DATA1!$C$23))</f>
        <v>12</v>
      </c>
      <c r="V236" s="457" t="str">
        <f>IF(MINUTE(DATA1!$C$23)&lt;10,"0"&amp;MINUTE(DATA1!$C$23),MINUTE(DATA1!$C$23))</f>
        <v>00</v>
      </c>
      <c r="W236" s="456">
        <f>IF(HOUR(DATA1!$D$23)&lt;=6,HOUR(DATA1!$D$23)+12,HOUR(DATA1!$D$23))</f>
        <v>12</v>
      </c>
      <c r="X236" s="457" t="str">
        <f>IF(MINUTE(DATA1!$D$23)&lt;10,"0"&amp;MINUTE(DATA1!$D$23),MINUTE(DATA1!$D$23))</f>
        <v>00</v>
      </c>
      <c r="Y236" s="526" t="b">
        <f t="shared" si="42"/>
        <v>0</v>
      </c>
      <c r="Z236" s="526"/>
      <c r="AA236" s="520" t="b">
        <f t="shared" si="43"/>
        <v>0</v>
      </c>
      <c r="AB236" s="520"/>
      <c r="AC236" s="521" t="str">
        <f t="shared" si="44"/>
        <v/>
      </c>
      <c r="AD236" s="521"/>
      <c r="AE236" s="520" t="b">
        <f t="shared" si="41"/>
        <v>0</v>
      </c>
      <c r="AF236" s="520"/>
      <c r="AH236" s="422">
        <f>DATA1!$G$23</f>
        <v>0</v>
      </c>
      <c r="AI236" s="422">
        <f>DATA1!$L$23</f>
        <v>0</v>
      </c>
      <c r="AJ236" s="458">
        <f>DATA1!$Q$23</f>
        <v>0</v>
      </c>
      <c r="AK236" s="422">
        <f>DATA1!$V$23</f>
        <v>0</v>
      </c>
      <c r="AL236" s="422">
        <f>DATA1!$AA$23</f>
        <v>0</v>
      </c>
      <c r="AN236" s="522" t="str">
        <f>IF(AJ236="A",MAX($AN$221:AP235)+0.001,"")</f>
        <v/>
      </c>
      <c r="AO236" s="522"/>
      <c r="AP236" s="522"/>
      <c r="AQ236" s="282">
        <v>1.0149999999999999</v>
      </c>
      <c r="AR236" s="282" t="str">
        <f>IF($AQ$236&gt;$AN$973,"",LOOKUP($AQ$236,$AN$222:$AP$971,$AH$222:$AH$971))</f>
        <v/>
      </c>
      <c r="AS236" s="282" t="str">
        <f>IF($AQ$236&gt;$AN$973,"",LOOKUP($AQ$236,$AN$222:$AP$971,$AI$222:$AI$971))</f>
        <v/>
      </c>
      <c r="AT236" s="282" t="s">
        <v>28</v>
      </c>
      <c r="AU236" s="282" t="str">
        <f>IF($AQ$236&gt;$AN$973,"",LOOKUP($AQ$236,$AN$222:$AP$971,$AK$222:$AK$971))</f>
        <v/>
      </c>
      <c r="AV236" s="282" t="str">
        <f>IF($AQ$236&gt;$AN$973,"",LOOKUP($AQ$236,$AN$222:$AP$971,$AL$222:$AL$971))</f>
        <v/>
      </c>
      <c r="AX236" s="522" t="str">
        <f>IF(AJ236="B",MAX($AX$221:AX235)+0.001,"")</f>
        <v/>
      </c>
      <c r="AY236" s="522"/>
      <c r="AZ236" s="522"/>
      <c r="BA236" s="282">
        <v>1.0149999999999999</v>
      </c>
      <c r="BB236" s="282" t="str">
        <f t="shared" si="27"/>
        <v/>
      </c>
      <c r="BC236" s="282" t="str">
        <f t="shared" si="20"/>
        <v/>
      </c>
      <c r="BD236" s="282" t="s">
        <v>29</v>
      </c>
      <c r="BE236" s="282" t="str">
        <f t="shared" si="21"/>
        <v/>
      </c>
      <c r="BF236" s="282" t="str">
        <f t="shared" si="22"/>
        <v/>
      </c>
      <c r="BH236" s="522" t="str">
        <f>IF(AJ236="C",MAX($BH$221:BH235)+0.001,"")</f>
        <v/>
      </c>
      <c r="BI236" s="522"/>
      <c r="BJ236" s="522"/>
      <c r="BK236" s="282">
        <v>1.0149999999999999</v>
      </c>
      <c r="BL236" s="282" t="str">
        <f t="shared" si="23"/>
        <v/>
      </c>
      <c r="BM236" s="282" t="str">
        <f t="shared" si="24"/>
        <v/>
      </c>
      <c r="BN236" s="282" t="s">
        <v>30</v>
      </c>
      <c r="BO236" s="282" t="str">
        <f t="shared" si="25"/>
        <v/>
      </c>
      <c r="BP236" s="282" t="str">
        <f t="shared" si="26"/>
        <v/>
      </c>
      <c r="BT236" s="522" t="str">
        <f>IF(AL236="A",MAX($BT$221:BV235)+0.001,"")</f>
        <v/>
      </c>
      <c r="BU236" s="522"/>
      <c r="BV236" s="522"/>
      <c r="BW236" s="282">
        <v>1.0149999999999999</v>
      </c>
      <c r="BY236" s="454" t="s">
        <v>28</v>
      </c>
      <c r="BZ236" s="282" t="str">
        <f t="shared" si="28"/>
        <v/>
      </c>
      <c r="CB236" s="282">
        <f t="shared" si="29"/>
        <v>0</v>
      </c>
      <c r="CC236" s="282">
        <f t="shared" si="30"/>
        <v>0</v>
      </c>
      <c r="CD236" s="282">
        <f t="shared" si="31"/>
        <v>0</v>
      </c>
      <c r="CE236" s="282">
        <f t="shared" si="32"/>
        <v>0</v>
      </c>
      <c r="CF236" s="282">
        <f t="shared" si="33"/>
        <v>0</v>
      </c>
      <c r="CG236" s="282">
        <f t="shared" si="34"/>
        <v>0</v>
      </c>
      <c r="CH236" s="282">
        <f t="shared" si="35"/>
        <v>0</v>
      </c>
      <c r="CI236" s="282">
        <f t="shared" si="36"/>
        <v>0</v>
      </c>
      <c r="CJ236" s="282">
        <f t="shared" si="37"/>
        <v>0</v>
      </c>
      <c r="CK236" s="282">
        <f t="shared" si="38"/>
        <v>0</v>
      </c>
      <c r="CL236" s="282">
        <f t="shared" si="39"/>
        <v>0</v>
      </c>
      <c r="CM236" s="282">
        <f t="shared" si="40"/>
        <v>0</v>
      </c>
    </row>
    <row r="237" spans="4:91" ht="15" x14ac:dyDescent="0.25">
      <c r="D237" s="455" t="str">
        <f>IF(DATA1!$C$24="","",U237&amp;":"&amp;V237)</f>
        <v/>
      </c>
      <c r="E237" s="523" t="str">
        <f>IF(DATA1!$D$24="","",W237&amp;":"&amp;X237)</f>
        <v/>
      </c>
      <c r="F237" s="523"/>
      <c r="G237" s="523"/>
      <c r="H237" s="524" t="e">
        <f t="shared" si="15"/>
        <v>#VALUE!</v>
      </c>
      <c r="I237" s="524"/>
      <c r="J237" s="524"/>
      <c r="K237" s="522" t="e">
        <f t="shared" si="16"/>
        <v>#VALUE!</v>
      </c>
      <c r="L237" s="522"/>
      <c r="M237" s="522"/>
      <c r="N237" s="525" t="e">
        <f t="shared" si="17"/>
        <v>#VALUE!</v>
      </c>
      <c r="O237" s="525"/>
      <c r="P237" s="525"/>
      <c r="Q237" s="523" t="e">
        <f t="shared" si="18"/>
        <v>#VALUE!</v>
      </c>
      <c r="R237" s="523"/>
      <c r="S237" s="523"/>
      <c r="T237" s="283">
        <v>16</v>
      </c>
      <c r="U237" s="456">
        <f>IF(HOUR(DATA1!$C$24)&lt;=6,HOUR(DATA1!$C$24)+12,HOUR(DATA1!$C$24))</f>
        <v>12</v>
      </c>
      <c r="V237" s="457" t="str">
        <f>IF(MINUTE(DATA1!$C$24)&lt;10,"0"&amp;MINUTE(DATA1!$C$24),MINUTE(DATA1!$C$24))</f>
        <v>00</v>
      </c>
      <c r="W237" s="456">
        <f>IF(HOUR(DATA1!$D$24)&lt;=6,HOUR(DATA1!$D$24)+12,HOUR(DATA1!$D$24))</f>
        <v>12</v>
      </c>
      <c r="X237" s="457" t="str">
        <f>IF(MINUTE(DATA1!$D$24)&lt;10,"0"&amp;MINUTE(DATA1!$D$24),MINUTE(DATA1!$D$24))</f>
        <v>00</v>
      </c>
      <c r="Y237" s="526" t="b">
        <f t="shared" si="42"/>
        <v>0</v>
      </c>
      <c r="Z237" s="526"/>
      <c r="AA237" s="520" t="b">
        <f t="shared" si="43"/>
        <v>0</v>
      </c>
      <c r="AB237" s="520"/>
      <c r="AC237" s="521" t="str">
        <f t="shared" si="44"/>
        <v/>
      </c>
      <c r="AD237" s="521"/>
      <c r="AE237" s="520" t="b">
        <f t="shared" si="41"/>
        <v>0</v>
      </c>
      <c r="AF237" s="520"/>
      <c r="AH237" s="422">
        <f>DATA1!$G$24</f>
        <v>0</v>
      </c>
      <c r="AI237" s="422">
        <f>DATA1!$L$24</f>
        <v>0</v>
      </c>
      <c r="AJ237" s="458">
        <f>DATA1!$Q$24</f>
        <v>0</v>
      </c>
      <c r="AK237" s="422">
        <f>DATA1!$V$24</f>
        <v>0</v>
      </c>
      <c r="AL237" s="422">
        <f>DATA1!$AA$24</f>
        <v>0</v>
      </c>
      <c r="AN237" s="522" t="str">
        <f>IF(AJ237="A",MAX($AN$221:AP236)+0.001,"")</f>
        <v/>
      </c>
      <c r="AO237" s="522"/>
      <c r="AP237" s="522"/>
      <c r="AQ237" s="282">
        <v>1.0159999999999998</v>
      </c>
      <c r="AR237" s="282" t="str">
        <f>IF($AQ$237&gt;$AN$973,"",LOOKUP($AQ$237,$AN$222:$AP$971,$AH$222:$AH$971))</f>
        <v/>
      </c>
      <c r="AS237" s="282" t="str">
        <f>IF($AQ$237&gt;$AN$973,"",LOOKUP($AQ$237,$AN$222:$AP$971,$AI$222:$AI$971))</f>
        <v/>
      </c>
      <c r="AT237" s="282" t="s">
        <v>28</v>
      </c>
      <c r="AU237" s="282" t="str">
        <f>IF($AQ$237&gt;$AN$973,"",LOOKUP($AQ$237,$AN$222:$AP$971,$AK$222:$AK$971))</f>
        <v/>
      </c>
      <c r="AV237" s="282" t="str">
        <f>IF($AQ$237&gt;$AN$973,"",LOOKUP($AQ$237,$AN$222:$AP$971,$AL$222:$AL$971))</f>
        <v/>
      </c>
      <c r="AX237" s="522" t="str">
        <f>IF(AJ237="B",MAX($AX$221:AX236)+0.001,"")</f>
        <v/>
      </c>
      <c r="AY237" s="522"/>
      <c r="AZ237" s="522"/>
      <c r="BA237" s="282">
        <v>1.0159999999999998</v>
      </c>
      <c r="BB237" s="282" t="str">
        <f t="shared" si="27"/>
        <v/>
      </c>
      <c r="BC237" s="282" t="str">
        <f t="shared" si="20"/>
        <v/>
      </c>
      <c r="BD237" s="282" t="s">
        <v>29</v>
      </c>
      <c r="BE237" s="282" t="str">
        <f t="shared" si="21"/>
        <v/>
      </c>
      <c r="BF237" s="282" t="str">
        <f t="shared" si="22"/>
        <v/>
      </c>
      <c r="BH237" s="522" t="str">
        <f>IF(AJ237="C",MAX($BH$221:BH236)+0.001,"")</f>
        <v/>
      </c>
      <c r="BI237" s="522"/>
      <c r="BJ237" s="522"/>
      <c r="BK237" s="282">
        <v>1.0159999999999998</v>
      </c>
      <c r="BL237" s="282" t="str">
        <f t="shared" si="23"/>
        <v/>
      </c>
      <c r="BM237" s="282" t="str">
        <f t="shared" si="24"/>
        <v/>
      </c>
      <c r="BN237" s="282" t="s">
        <v>30</v>
      </c>
      <c r="BO237" s="282" t="str">
        <f t="shared" si="25"/>
        <v/>
      </c>
      <c r="BP237" s="282" t="str">
        <f t="shared" si="26"/>
        <v/>
      </c>
      <c r="BT237" s="522" t="str">
        <f>IF(AL237="A",MAX($BT$221:BV236)+0.001,"")</f>
        <v/>
      </c>
      <c r="BU237" s="522"/>
      <c r="BV237" s="522"/>
      <c r="BW237" s="282">
        <v>1.0159999999999998</v>
      </c>
      <c r="BY237" s="454" t="s">
        <v>28</v>
      </c>
      <c r="BZ237" s="282" t="str">
        <f t="shared" si="28"/>
        <v/>
      </c>
      <c r="CB237" s="282">
        <f t="shared" si="29"/>
        <v>0</v>
      </c>
      <c r="CC237" s="282">
        <f t="shared" si="30"/>
        <v>0</v>
      </c>
      <c r="CD237" s="282">
        <f t="shared" si="31"/>
        <v>0</v>
      </c>
      <c r="CE237" s="282">
        <f t="shared" si="32"/>
        <v>0</v>
      </c>
      <c r="CF237" s="282">
        <f t="shared" si="33"/>
        <v>0</v>
      </c>
      <c r="CG237" s="282">
        <f t="shared" si="34"/>
        <v>0</v>
      </c>
      <c r="CH237" s="282">
        <f t="shared" si="35"/>
        <v>0</v>
      </c>
      <c r="CI237" s="282">
        <f t="shared" si="36"/>
        <v>0</v>
      </c>
      <c r="CJ237" s="282">
        <f t="shared" si="37"/>
        <v>0</v>
      </c>
      <c r="CK237" s="282">
        <f t="shared" si="38"/>
        <v>0</v>
      </c>
      <c r="CL237" s="282">
        <f t="shared" si="39"/>
        <v>0</v>
      </c>
      <c r="CM237" s="282">
        <f t="shared" si="40"/>
        <v>0</v>
      </c>
    </row>
    <row r="238" spans="4:91" ht="15" x14ac:dyDescent="0.25">
      <c r="D238" s="455" t="str">
        <f>IF(DATA1!$C$25="","",U238&amp;":"&amp;V238)</f>
        <v/>
      </c>
      <c r="E238" s="523" t="str">
        <f>IF(DATA1!$D$25="","",W238&amp;":"&amp;X238)</f>
        <v/>
      </c>
      <c r="F238" s="523"/>
      <c r="G238" s="523"/>
      <c r="H238" s="524" t="e">
        <f t="shared" si="15"/>
        <v>#VALUE!</v>
      </c>
      <c r="I238" s="524"/>
      <c r="J238" s="524"/>
      <c r="K238" s="522" t="e">
        <f t="shared" si="16"/>
        <v>#VALUE!</v>
      </c>
      <c r="L238" s="522"/>
      <c r="M238" s="522"/>
      <c r="N238" s="525" t="e">
        <f t="shared" si="17"/>
        <v>#VALUE!</v>
      </c>
      <c r="O238" s="525"/>
      <c r="P238" s="525"/>
      <c r="Q238" s="523" t="e">
        <f t="shared" si="18"/>
        <v>#VALUE!</v>
      </c>
      <c r="R238" s="523"/>
      <c r="S238" s="523"/>
      <c r="T238" s="283">
        <v>17</v>
      </c>
      <c r="U238" s="456">
        <f>IF(HOUR(DATA1!$C$25)&lt;=6,HOUR(DATA1!$C$25)+12,HOUR(DATA1!$C$25))</f>
        <v>12</v>
      </c>
      <c r="V238" s="457" t="str">
        <f>IF(MINUTE(DATA1!$C$25)&lt;10,"0"&amp;MINUTE(DATA1!$C$25),MINUTE(DATA1!$C$25))</f>
        <v>00</v>
      </c>
      <c r="W238" s="456">
        <f>IF(HOUR(DATA1!$D$25)&lt;=6,HOUR(DATA1!$D$25)+12,HOUR(DATA1!$D$25))</f>
        <v>12</v>
      </c>
      <c r="X238" s="457" t="str">
        <f>IF(MINUTE(DATA1!$D$25)&lt;10,"0"&amp;MINUTE(DATA1!$D$25),MINUTE(DATA1!$D$25))</f>
        <v>00</v>
      </c>
      <c r="Y238" s="526" t="b">
        <f t="shared" si="42"/>
        <v>0</v>
      </c>
      <c r="Z238" s="526"/>
      <c r="AA238" s="520" t="b">
        <f t="shared" si="43"/>
        <v>0</v>
      </c>
      <c r="AB238" s="520"/>
      <c r="AC238" s="521" t="str">
        <f t="shared" si="44"/>
        <v/>
      </c>
      <c r="AD238" s="521"/>
      <c r="AE238" s="520" t="b">
        <f t="shared" si="41"/>
        <v>0</v>
      </c>
      <c r="AF238" s="520"/>
      <c r="AH238" s="422">
        <f>DATA1!$G$25</f>
        <v>0</v>
      </c>
      <c r="AI238" s="422">
        <f>DATA1!$L$25</f>
        <v>0</v>
      </c>
      <c r="AJ238" s="458">
        <f>DATA1!$Q$25</f>
        <v>0</v>
      </c>
      <c r="AK238" s="422">
        <f>DATA1!$V$25</f>
        <v>0</v>
      </c>
      <c r="AL238" s="422">
        <f>DATA1!$AA$25</f>
        <v>0</v>
      </c>
      <c r="AN238" s="522" t="str">
        <f>IF(AJ238="A",MAX($AN$221:AP237)+0.001,"")</f>
        <v/>
      </c>
      <c r="AO238" s="522"/>
      <c r="AP238" s="522"/>
      <c r="AQ238" s="282">
        <v>1.0169999999999999</v>
      </c>
      <c r="AR238" s="282" t="str">
        <f>IF($AQ$238&gt;$AN$973,"",LOOKUP($AQ$238,$AN$222:$AP$971,$AH$222:$AH$971))</f>
        <v/>
      </c>
      <c r="AS238" s="282" t="str">
        <f>IF($AQ$238&gt;$AN$973,"",LOOKUP($AQ$238,$AN$222:$AP$971,$AI$222:$AI$971))</f>
        <v/>
      </c>
      <c r="AT238" s="282" t="s">
        <v>28</v>
      </c>
      <c r="AU238" s="282" t="str">
        <f>IF($AQ$238&gt;$AN$973,"",LOOKUP($AQ$238,$AN$222:$AP$971,$AK$222:$AK$971))</f>
        <v/>
      </c>
      <c r="AV238" s="282" t="str">
        <f>IF($AQ$238&gt;$AN$973,"",LOOKUP($AQ$238,$AN$222:$AP$971,$AL$222:$AL$971))</f>
        <v/>
      </c>
      <c r="AX238" s="522" t="str">
        <f>IF(AJ238="B",MAX($AX$221:AX237)+0.001,"")</f>
        <v/>
      </c>
      <c r="AY238" s="522"/>
      <c r="AZ238" s="522"/>
      <c r="BA238" s="282">
        <v>1.0169999999999999</v>
      </c>
      <c r="BB238" s="282" t="str">
        <f t="shared" si="27"/>
        <v/>
      </c>
      <c r="BC238" s="282" t="str">
        <f t="shared" si="20"/>
        <v/>
      </c>
      <c r="BD238" s="282" t="s">
        <v>29</v>
      </c>
      <c r="BE238" s="282" t="str">
        <f t="shared" si="21"/>
        <v/>
      </c>
      <c r="BF238" s="282" t="str">
        <f t="shared" si="22"/>
        <v/>
      </c>
      <c r="BH238" s="522" t="str">
        <f>IF(AJ238="C",MAX($BH$221:BH237)+0.001,"")</f>
        <v/>
      </c>
      <c r="BI238" s="522"/>
      <c r="BJ238" s="522"/>
      <c r="BK238" s="282">
        <v>1.0169999999999999</v>
      </c>
      <c r="BL238" s="282" t="str">
        <f t="shared" si="23"/>
        <v/>
      </c>
      <c r="BM238" s="282" t="str">
        <f t="shared" si="24"/>
        <v/>
      </c>
      <c r="BN238" s="282" t="s">
        <v>30</v>
      </c>
      <c r="BO238" s="282" t="str">
        <f t="shared" si="25"/>
        <v/>
      </c>
      <c r="BP238" s="282" t="str">
        <f t="shared" si="26"/>
        <v/>
      </c>
      <c r="BT238" s="522" t="str">
        <f>IF(AL238="A",MAX($BT$221:BV237)+0.001,"")</f>
        <v/>
      </c>
      <c r="BU238" s="522"/>
      <c r="BV238" s="522"/>
      <c r="BW238" s="282">
        <v>1.0169999999999999</v>
      </c>
      <c r="BY238" s="454" t="s">
        <v>28</v>
      </c>
      <c r="BZ238" s="282" t="str">
        <f t="shared" si="28"/>
        <v/>
      </c>
      <c r="CB238" s="282">
        <f t="shared" si="29"/>
        <v>0</v>
      </c>
      <c r="CC238" s="282">
        <f t="shared" si="30"/>
        <v>0</v>
      </c>
      <c r="CD238" s="282">
        <f t="shared" si="31"/>
        <v>0</v>
      </c>
      <c r="CE238" s="282">
        <f t="shared" si="32"/>
        <v>0</v>
      </c>
      <c r="CF238" s="282">
        <f t="shared" si="33"/>
        <v>0</v>
      </c>
      <c r="CG238" s="282">
        <f t="shared" si="34"/>
        <v>0</v>
      </c>
      <c r="CH238" s="282">
        <f t="shared" si="35"/>
        <v>0</v>
      </c>
      <c r="CI238" s="282">
        <f t="shared" si="36"/>
        <v>0</v>
      </c>
      <c r="CJ238" s="282">
        <f t="shared" si="37"/>
        <v>0</v>
      </c>
      <c r="CK238" s="282">
        <f t="shared" si="38"/>
        <v>0</v>
      </c>
      <c r="CL238" s="282">
        <f t="shared" si="39"/>
        <v>0</v>
      </c>
      <c r="CM238" s="282">
        <f t="shared" si="40"/>
        <v>0</v>
      </c>
    </row>
    <row r="239" spans="4:91" ht="15" x14ac:dyDescent="0.25">
      <c r="D239" s="455" t="str">
        <f>IF(DATA1!$C$26="","",U239&amp;":"&amp;V239)</f>
        <v/>
      </c>
      <c r="E239" s="523" t="str">
        <f>IF(DATA1!$D$26="","",W239&amp;":"&amp;X239)</f>
        <v/>
      </c>
      <c r="F239" s="523"/>
      <c r="G239" s="523"/>
      <c r="H239" s="524" t="e">
        <f t="shared" si="15"/>
        <v>#VALUE!</v>
      </c>
      <c r="I239" s="524"/>
      <c r="J239" s="524"/>
      <c r="K239" s="522" t="e">
        <f t="shared" si="16"/>
        <v>#VALUE!</v>
      </c>
      <c r="L239" s="522"/>
      <c r="M239" s="522"/>
      <c r="N239" s="525" t="e">
        <f t="shared" si="17"/>
        <v>#VALUE!</v>
      </c>
      <c r="O239" s="525"/>
      <c r="P239" s="525"/>
      <c r="Q239" s="523" t="e">
        <f t="shared" si="18"/>
        <v>#VALUE!</v>
      </c>
      <c r="R239" s="523"/>
      <c r="S239" s="523"/>
      <c r="T239" s="283">
        <v>18</v>
      </c>
      <c r="U239" s="456">
        <f>IF(HOUR(DATA1!$C$26)&lt;=6,HOUR(DATA1!$C$26)+12,HOUR(DATA1!$C$26))</f>
        <v>12</v>
      </c>
      <c r="V239" s="457" t="str">
        <f>IF(MINUTE(DATA1!$C$26)&lt;10,"0"&amp;MINUTE(DATA1!$C$26),MINUTE(DATA1!$C$26))</f>
        <v>00</v>
      </c>
      <c r="W239" s="456">
        <f>IF(HOUR(DATA1!$D$26)&lt;=6,HOUR(DATA1!$D$26)+12,HOUR(DATA1!$D$26))</f>
        <v>12</v>
      </c>
      <c r="X239" s="457" t="str">
        <f>IF(MINUTE(DATA1!$D$26)&lt;10,"0"&amp;MINUTE(DATA1!$D$26),MINUTE(DATA1!$D$26))</f>
        <v>00</v>
      </c>
      <c r="Y239" s="526" t="b">
        <f t="shared" si="42"/>
        <v>0</v>
      </c>
      <c r="Z239" s="526"/>
      <c r="AA239" s="520" t="b">
        <f t="shared" si="43"/>
        <v>0</v>
      </c>
      <c r="AB239" s="520"/>
      <c r="AC239" s="521" t="str">
        <f t="shared" si="44"/>
        <v/>
      </c>
      <c r="AD239" s="521"/>
      <c r="AE239" s="520" t="b">
        <f t="shared" si="41"/>
        <v>0</v>
      </c>
      <c r="AF239" s="520"/>
      <c r="AH239" s="422">
        <f>DATA1!$G$26</f>
        <v>0</v>
      </c>
      <c r="AI239" s="422">
        <f>DATA1!$L$26</f>
        <v>0</v>
      </c>
      <c r="AJ239" s="458">
        <f>DATA1!$Q$26</f>
        <v>0</v>
      </c>
      <c r="AK239" s="422">
        <f>DATA1!$V$26</f>
        <v>0</v>
      </c>
      <c r="AL239" s="422">
        <f>DATA1!$AA$26</f>
        <v>0</v>
      </c>
      <c r="AN239" s="522" t="str">
        <f>IF(AJ239="A",MAX($AN$221:AP238)+0.001,"")</f>
        <v/>
      </c>
      <c r="AO239" s="522"/>
      <c r="AP239" s="522"/>
      <c r="AQ239" s="282">
        <v>1.0179999999999998</v>
      </c>
      <c r="AR239" s="282" t="str">
        <f>IF($AQ$239&gt;$AN$973,"",LOOKUP($AQ$239,$AN$222:$AP$971,$AH$222:$AH$971))</f>
        <v/>
      </c>
      <c r="AS239" s="282" t="str">
        <f>IF($AQ$239&gt;$AN$973,"",LOOKUP($AQ$239,$AN$222:$AP$971,$AI$222:$AI$971))</f>
        <v/>
      </c>
      <c r="AT239" s="282" t="s">
        <v>28</v>
      </c>
      <c r="AU239" s="282" t="str">
        <f>IF($AQ$239&gt;$AN$973,"",LOOKUP($AQ$239,$AN$222:$AP$971,$AK$222:$AK$971))</f>
        <v/>
      </c>
      <c r="AV239" s="282" t="str">
        <f>IF($AQ$239&gt;$AN$973,"",LOOKUP($AQ$239,$AN$222:$AP$971,$AL$222:$AL$971))</f>
        <v/>
      </c>
      <c r="AX239" s="522" t="str">
        <f>IF(AJ239="B",MAX($AX$221:AX238)+0.001,"")</f>
        <v/>
      </c>
      <c r="AY239" s="522"/>
      <c r="AZ239" s="522"/>
      <c r="BA239" s="282">
        <v>1.0179999999999998</v>
      </c>
      <c r="BB239" s="282" t="str">
        <f t="shared" si="27"/>
        <v/>
      </c>
      <c r="BC239" s="282" t="str">
        <f t="shared" si="20"/>
        <v/>
      </c>
      <c r="BD239" s="282" t="s">
        <v>29</v>
      </c>
      <c r="BE239" s="282" t="str">
        <f t="shared" si="21"/>
        <v/>
      </c>
      <c r="BF239" s="282" t="str">
        <f t="shared" si="22"/>
        <v/>
      </c>
      <c r="BH239" s="522" t="str">
        <f>IF(AJ239="C",MAX($BH$221:BH238)+0.001,"")</f>
        <v/>
      </c>
      <c r="BI239" s="522"/>
      <c r="BJ239" s="522"/>
      <c r="BK239" s="282">
        <v>1.0179999999999998</v>
      </c>
      <c r="BL239" s="282" t="str">
        <f t="shared" si="23"/>
        <v/>
      </c>
      <c r="BM239" s="282" t="str">
        <f t="shared" si="24"/>
        <v/>
      </c>
      <c r="BN239" s="282" t="s">
        <v>30</v>
      </c>
      <c r="BO239" s="282" t="str">
        <f t="shared" si="25"/>
        <v/>
      </c>
      <c r="BP239" s="282" t="str">
        <f t="shared" si="26"/>
        <v/>
      </c>
      <c r="BT239" s="522" t="str">
        <f>IF(AL239="A",MAX($BT$221:BV238)+0.001,"")</f>
        <v/>
      </c>
      <c r="BU239" s="522"/>
      <c r="BV239" s="522"/>
      <c r="BW239" s="282">
        <v>1.0179999999999998</v>
      </c>
      <c r="BY239" s="454" t="s">
        <v>28</v>
      </c>
      <c r="BZ239" s="282" t="str">
        <f t="shared" si="28"/>
        <v/>
      </c>
      <c r="CB239" s="282">
        <f t="shared" si="29"/>
        <v>0</v>
      </c>
      <c r="CC239" s="282">
        <f t="shared" si="30"/>
        <v>0</v>
      </c>
      <c r="CD239" s="282">
        <f t="shared" si="31"/>
        <v>0</v>
      </c>
      <c r="CE239" s="282">
        <f t="shared" si="32"/>
        <v>0</v>
      </c>
      <c r="CF239" s="282">
        <f t="shared" si="33"/>
        <v>0</v>
      </c>
      <c r="CG239" s="282">
        <f t="shared" si="34"/>
        <v>0</v>
      </c>
      <c r="CH239" s="282">
        <f t="shared" si="35"/>
        <v>0</v>
      </c>
      <c r="CI239" s="282">
        <f t="shared" si="36"/>
        <v>0</v>
      </c>
      <c r="CJ239" s="282">
        <f t="shared" si="37"/>
        <v>0</v>
      </c>
      <c r="CK239" s="282">
        <f t="shared" si="38"/>
        <v>0</v>
      </c>
      <c r="CL239" s="282">
        <f t="shared" si="39"/>
        <v>0</v>
      </c>
      <c r="CM239" s="282">
        <f t="shared" si="40"/>
        <v>0</v>
      </c>
    </row>
    <row r="240" spans="4:91" ht="15" x14ac:dyDescent="0.25">
      <c r="D240" s="455" t="str">
        <f>IF(DATA1!$C$27="","",U240&amp;":"&amp;V240)</f>
        <v/>
      </c>
      <c r="E240" s="523" t="str">
        <f>IF(DATA1!$D$27="","",W240&amp;":"&amp;X240)</f>
        <v/>
      </c>
      <c r="F240" s="523"/>
      <c r="G240" s="523"/>
      <c r="H240" s="524" t="e">
        <f t="shared" si="15"/>
        <v>#VALUE!</v>
      </c>
      <c r="I240" s="524"/>
      <c r="J240" s="524"/>
      <c r="K240" s="522" t="e">
        <f t="shared" si="16"/>
        <v>#VALUE!</v>
      </c>
      <c r="L240" s="522"/>
      <c r="M240" s="522"/>
      <c r="N240" s="525" t="e">
        <f t="shared" si="17"/>
        <v>#VALUE!</v>
      </c>
      <c r="O240" s="525"/>
      <c r="P240" s="525"/>
      <c r="Q240" s="523" t="e">
        <f t="shared" si="18"/>
        <v>#VALUE!</v>
      </c>
      <c r="R240" s="523"/>
      <c r="S240" s="523"/>
      <c r="T240" s="283">
        <v>19</v>
      </c>
      <c r="U240" s="456">
        <f>IF(HOUR(DATA1!$C$27)&lt;=6,HOUR(DATA1!$C$27)+12,HOUR(DATA1!$C$27))</f>
        <v>12</v>
      </c>
      <c r="V240" s="457" t="str">
        <f>IF(MINUTE(DATA1!$C$27)&lt;10,"0"&amp;MINUTE(DATA1!$C$27),MINUTE(DATA1!$C$27))</f>
        <v>00</v>
      </c>
      <c r="W240" s="456">
        <f>IF(HOUR(DATA1!$D$27)&lt;=6,HOUR(DATA1!$D$27)+12,HOUR(DATA1!$D$27))</f>
        <v>12</v>
      </c>
      <c r="X240" s="457" t="str">
        <f>IF(MINUTE(DATA1!$D$27)&lt;10,"0"&amp;MINUTE(DATA1!$D$27),MINUTE(DATA1!$D$27))</f>
        <v>00</v>
      </c>
      <c r="Y240" s="526" t="b">
        <f t="shared" si="42"/>
        <v>0</v>
      </c>
      <c r="Z240" s="526"/>
      <c r="AA240" s="520" t="b">
        <f t="shared" si="43"/>
        <v>0</v>
      </c>
      <c r="AB240" s="520"/>
      <c r="AC240" s="521" t="str">
        <f t="shared" si="44"/>
        <v/>
      </c>
      <c r="AD240" s="521"/>
      <c r="AE240" s="520" t="b">
        <f t="shared" si="41"/>
        <v>0</v>
      </c>
      <c r="AF240" s="520"/>
      <c r="AH240" s="422">
        <f>DATA1!$G$27</f>
        <v>0</v>
      </c>
      <c r="AI240" s="422">
        <f>DATA1!$L$27</f>
        <v>0</v>
      </c>
      <c r="AJ240" s="458">
        <f>DATA1!$Q$27</f>
        <v>0</v>
      </c>
      <c r="AK240" s="422">
        <f>DATA1!$V$27</f>
        <v>0</v>
      </c>
      <c r="AL240" s="422">
        <f>DATA1!$AA$27</f>
        <v>0</v>
      </c>
      <c r="AN240" s="522" t="str">
        <f>IF(AJ240="A",MAX($AN$221:AP239)+0.001,"")</f>
        <v/>
      </c>
      <c r="AO240" s="522"/>
      <c r="AP240" s="522"/>
      <c r="AQ240" s="282">
        <v>1.0189999999999999</v>
      </c>
      <c r="AR240" s="282" t="str">
        <f>IF($AQ$240&gt;$AN$973,"",LOOKUP($AQ$240,$AN$222:$AP$971,$AH$222:$AH$971))</f>
        <v/>
      </c>
      <c r="AS240" s="282" t="str">
        <f>IF($AQ$240&gt;$AN$973,"",LOOKUP($AQ$240,$AN$222:$AP$971,$AI$222:$AI$971))</f>
        <v/>
      </c>
      <c r="AT240" s="282" t="s">
        <v>28</v>
      </c>
      <c r="AU240" s="282" t="str">
        <f>IF($AQ$240&gt;$AN$973,"",LOOKUP($AQ$240,$AN$222:$AP$971,$AK$222:$AK$971))</f>
        <v/>
      </c>
      <c r="AV240" s="282" t="str">
        <f>IF($AQ$240&gt;$AN$973,"",LOOKUP($AQ$240,$AN$222:$AP$971,$AL$222:$AL$971))</f>
        <v/>
      </c>
      <c r="AX240" s="522" t="str">
        <f>IF(AJ240="B",MAX($AX$221:AX239)+0.001,"")</f>
        <v/>
      </c>
      <c r="AY240" s="522"/>
      <c r="AZ240" s="522"/>
      <c r="BA240" s="282">
        <v>1.0189999999999999</v>
      </c>
      <c r="BB240" s="282" t="str">
        <f t="shared" si="27"/>
        <v/>
      </c>
      <c r="BC240" s="282" t="str">
        <f t="shared" si="20"/>
        <v/>
      </c>
      <c r="BD240" s="282" t="s">
        <v>29</v>
      </c>
      <c r="BE240" s="282" t="str">
        <f t="shared" si="21"/>
        <v/>
      </c>
      <c r="BF240" s="282" t="str">
        <f t="shared" si="22"/>
        <v/>
      </c>
      <c r="BH240" s="522" t="str">
        <f>IF(AJ240="C",MAX($BH$221:BH239)+0.001,"")</f>
        <v/>
      </c>
      <c r="BI240" s="522"/>
      <c r="BJ240" s="522"/>
      <c r="BK240" s="282">
        <v>1.0189999999999999</v>
      </c>
      <c r="BL240" s="282" t="str">
        <f t="shared" si="23"/>
        <v/>
      </c>
      <c r="BM240" s="282" t="str">
        <f t="shared" si="24"/>
        <v/>
      </c>
      <c r="BN240" s="282" t="s">
        <v>30</v>
      </c>
      <c r="BO240" s="282" t="str">
        <f t="shared" si="25"/>
        <v/>
      </c>
      <c r="BP240" s="282" t="str">
        <f t="shared" si="26"/>
        <v/>
      </c>
      <c r="BT240" s="522" t="str">
        <f>IF(AL240="A",MAX($BT$221:BV239)+0.001,"")</f>
        <v/>
      </c>
      <c r="BU240" s="522"/>
      <c r="BV240" s="522"/>
      <c r="BW240" s="282">
        <v>1.0189999999999999</v>
      </c>
      <c r="BY240" s="454" t="s">
        <v>28</v>
      </c>
      <c r="BZ240" s="282" t="str">
        <f t="shared" si="28"/>
        <v/>
      </c>
      <c r="CB240" s="282">
        <f t="shared" si="29"/>
        <v>0</v>
      </c>
      <c r="CC240" s="282">
        <f t="shared" si="30"/>
        <v>0</v>
      </c>
      <c r="CD240" s="282">
        <f t="shared" si="31"/>
        <v>0</v>
      </c>
      <c r="CE240" s="282">
        <f t="shared" si="32"/>
        <v>0</v>
      </c>
      <c r="CF240" s="282">
        <f t="shared" si="33"/>
        <v>0</v>
      </c>
      <c r="CG240" s="282">
        <f t="shared" si="34"/>
        <v>0</v>
      </c>
      <c r="CH240" s="282">
        <f t="shared" si="35"/>
        <v>0</v>
      </c>
      <c r="CI240" s="282">
        <f t="shared" si="36"/>
        <v>0</v>
      </c>
      <c r="CJ240" s="282">
        <f t="shared" si="37"/>
        <v>0</v>
      </c>
      <c r="CK240" s="282">
        <f t="shared" si="38"/>
        <v>0</v>
      </c>
      <c r="CL240" s="282">
        <f t="shared" si="39"/>
        <v>0</v>
      </c>
      <c r="CM240" s="282">
        <f t="shared" si="40"/>
        <v>0</v>
      </c>
    </row>
    <row r="241" spans="4:91" ht="15" x14ac:dyDescent="0.25">
      <c r="D241" s="455" t="str">
        <f>IF(DATA1!$C$28="","",U241&amp;":"&amp;V241)</f>
        <v/>
      </c>
      <c r="E241" s="523" t="str">
        <f>IF(DATA1!$D$28="","",W241&amp;":"&amp;X241)</f>
        <v/>
      </c>
      <c r="F241" s="523"/>
      <c r="G241" s="523"/>
      <c r="H241" s="524" t="e">
        <f t="shared" si="15"/>
        <v>#VALUE!</v>
      </c>
      <c r="I241" s="524"/>
      <c r="J241" s="524"/>
      <c r="K241" s="522" t="e">
        <f t="shared" si="16"/>
        <v>#VALUE!</v>
      </c>
      <c r="L241" s="522"/>
      <c r="M241" s="522"/>
      <c r="N241" s="525" t="e">
        <f t="shared" si="17"/>
        <v>#VALUE!</v>
      </c>
      <c r="O241" s="525"/>
      <c r="P241" s="525"/>
      <c r="Q241" s="523" t="e">
        <f t="shared" si="18"/>
        <v>#VALUE!</v>
      </c>
      <c r="R241" s="523"/>
      <c r="S241" s="523"/>
      <c r="T241" s="283">
        <v>20</v>
      </c>
      <c r="U241" s="456">
        <f>IF(HOUR(DATA1!$C$28)&lt;=6,HOUR(DATA1!$C$28)+12,HOUR(DATA1!$C$28))</f>
        <v>12</v>
      </c>
      <c r="V241" s="457" t="str">
        <f>IF(MINUTE(DATA1!$C$28)&lt;10,"0"&amp;MINUTE(DATA1!$C$28),MINUTE(DATA1!$C$28))</f>
        <v>00</v>
      </c>
      <c r="W241" s="456">
        <f>IF(HOUR(DATA1!$D$28)&lt;=6,HOUR(DATA1!$D$28)+12,HOUR(DATA1!$D$28))</f>
        <v>12</v>
      </c>
      <c r="X241" s="457" t="str">
        <f>IF(MINUTE(DATA1!$D$28)&lt;10,"0"&amp;MINUTE(DATA1!$D$28),MINUTE(DATA1!$D$28))</f>
        <v>00</v>
      </c>
      <c r="Y241" s="526" t="b">
        <f t="shared" si="42"/>
        <v>0</v>
      </c>
      <c r="Z241" s="526"/>
      <c r="AA241" s="520" t="b">
        <f t="shared" si="43"/>
        <v>0</v>
      </c>
      <c r="AB241" s="520"/>
      <c r="AC241" s="521" t="str">
        <f t="shared" si="44"/>
        <v/>
      </c>
      <c r="AD241" s="521"/>
      <c r="AE241" s="520" t="b">
        <f t="shared" si="41"/>
        <v>0</v>
      </c>
      <c r="AF241" s="520"/>
      <c r="AH241" s="422">
        <f>DATA1!$G$28</f>
        <v>0</v>
      </c>
      <c r="AI241" s="422">
        <f>DATA1!$L$28</f>
        <v>0</v>
      </c>
      <c r="AJ241" s="458">
        <f>DATA1!$Q$28</f>
        <v>0</v>
      </c>
      <c r="AK241" s="422">
        <f>DATA1!$V$28</f>
        <v>0</v>
      </c>
      <c r="AL241" s="422">
        <f>DATA1!$AA$28</f>
        <v>0</v>
      </c>
      <c r="AN241" s="522" t="str">
        <f>IF(AJ241="A",MAX($AN$221:AP240)+0.001,"")</f>
        <v/>
      </c>
      <c r="AO241" s="522"/>
      <c r="AP241" s="522"/>
      <c r="AQ241" s="282">
        <v>1.02</v>
      </c>
      <c r="AR241" s="282" t="str">
        <f>IF($AQ$241&gt;$AN$973,"",LOOKUP($AQ$241,$AN$222:$AP$971,$AH$222:$AH$971))</f>
        <v/>
      </c>
      <c r="AS241" s="282" t="str">
        <f>IF($AQ$241&gt;$AN$973,"",LOOKUP($AQ$241,$AN$222:$AP$971,$AI$222:$AI$971))</f>
        <v/>
      </c>
      <c r="AT241" s="282" t="s">
        <v>28</v>
      </c>
      <c r="AU241" s="282" t="str">
        <f>IF($AQ$241&gt;$AN$973,"",LOOKUP($AQ$241,$AN$222:$AP$971,$AK$222:$AK$971))</f>
        <v/>
      </c>
      <c r="AV241" s="282" t="str">
        <f>IF($AQ$241&gt;$AN$973,"",LOOKUP($AQ$241,$AN$222:$AP$971,$AL$222:$AL$971))</f>
        <v/>
      </c>
      <c r="AX241" s="522" t="str">
        <f>IF(AJ241="B",MAX($AX$221:AX240)+0.001,"")</f>
        <v/>
      </c>
      <c r="AY241" s="522"/>
      <c r="AZ241" s="522"/>
      <c r="BA241" s="282">
        <v>1.02</v>
      </c>
      <c r="BB241" s="282" t="str">
        <f t="shared" si="27"/>
        <v/>
      </c>
      <c r="BC241" s="282" t="str">
        <f t="shared" si="20"/>
        <v/>
      </c>
      <c r="BD241" s="282" t="s">
        <v>29</v>
      </c>
      <c r="BE241" s="282" t="str">
        <f t="shared" si="21"/>
        <v/>
      </c>
      <c r="BF241" s="282" t="str">
        <f t="shared" si="22"/>
        <v/>
      </c>
      <c r="BH241" s="522" t="str">
        <f>IF(AJ241="C",MAX($BH$221:BH240)+0.001,"")</f>
        <v/>
      </c>
      <c r="BI241" s="522"/>
      <c r="BJ241" s="522"/>
      <c r="BK241" s="282">
        <v>1.02</v>
      </c>
      <c r="BL241" s="282" t="str">
        <f t="shared" si="23"/>
        <v/>
      </c>
      <c r="BM241" s="282" t="str">
        <f t="shared" si="24"/>
        <v/>
      </c>
      <c r="BN241" s="282" t="s">
        <v>30</v>
      </c>
      <c r="BO241" s="282" t="str">
        <f t="shared" si="25"/>
        <v/>
      </c>
      <c r="BP241" s="282" t="str">
        <f t="shared" si="26"/>
        <v/>
      </c>
      <c r="BT241" s="522" t="str">
        <f>IF(AL241="A",MAX($BT$221:BV240)+0.001,"")</f>
        <v/>
      </c>
      <c r="BU241" s="522"/>
      <c r="BV241" s="522"/>
      <c r="BW241" s="282">
        <v>1.02</v>
      </c>
      <c r="BY241" s="454" t="s">
        <v>28</v>
      </c>
      <c r="BZ241" s="282" t="str">
        <f t="shared" si="28"/>
        <v/>
      </c>
      <c r="CB241" s="282">
        <f t="shared" si="29"/>
        <v>0</v>
      </c>
      <c r="CC241" s="282">
        <f t="shared" si="30"/>
        <v>0</v>
      </c>
      <c r="CD241" s="282">
        <f t="shared" si="31"/>
        <v>0</v>
      </c>
      <c r="CE241" s="282">
        <f t="shared" si="32"/>
        <v>0</v>
      </c>
      <c r="CF241" s="282">
        <f t="shared" si="33"/>
        <v>0</v>
      </c>
      <c r="CG241" s="282">
        <f t="shared" si="34"/>
        <v>0</v>
      </c>
      <c r="CH241" s="282">
        <f t="shared" si="35"/>
        <v>0</v>
      </c>
      <c r="CI241" s="282">
        <f t="shared" si="36"/>
        <v>0</v>
      </c>
      <c r="CJ241" s="282">
        <f t="shared" si="37"/>
        <v>0</v>
      </c>
      <c r="CK241" s="282">
        <f t="shared" si="38"/>
        <v>0</v>
      </c>
      <c r="CL241" s="282">
        <f t="shared" si="39"/>
        <v>0</v>
      </c>
      <c r="CM241" s="282">
        <f t="shared" si="40"/>
        <v>0</v>
      </c>
    </row>
    <row r="242" spans="4:91" ht="15" x14ac:dyDescent="0.25">
      <c r="D242" s="455" t="str">
        <f>IF(DATA1!$C$29="","",U242&amp;":"&amp;V242)</f>
        <v/>
      </c>
      <c r="E242" s="523" t="str">
        <f>IF(DATA1!$D$29="","",W242&amp;":"&amp;X242)</f>
        <v/>
      </c>
      <c r="F242" s="523"/>
      <c r="G242" s="523"/>
      <c r="H242" s="524" t="e">
        <f t="shared" ref="H242:H271" si="45">HOUR(D242)</f>
        <v>#VALUE!</v>
      </c>
      <c r="I242" s="524"/>
      <c r="J242" s="524"/>
      <c r="K242" s="522" t="e">
        <f t="shared" si="16"/>
        <v>#VALUE!</v>
      </c>
      <c r="L242" s="522"/>
      <c r="M242" s="522"/>
      <c r="N242" s="525" t="e">
        <f t="shared" ref="N242:N271" si="46">D242-K242</f>
        <v>#VALUE!</v>
      </c>
      <c r="O242" s="525"/>
      <c r="P242" s="525"/>
      <c r="Q242" s="523" t="e">
        <f t="shared" ref="Q242:Q271" si="47">IF(N242&gt;=0.0208333,H242&amp;":30",H242&amp;":00")</f>
        <v>#VALUE!</v>
      </c>
      <c r="R242" s="523"/>
      <c r="S242" s="523"/>
      <c r="T242" s="283">
        <v>21</v>
      </c>
      <c r="U242" s="456">
        <f>IF(HOUR(DATA1!$C$29)&lt;=6,HOUR(DATA1!$C$29)+12,HOUR(DATA1!$C$29))</f>
        <v>12</v>
      </c>
      <c r="V242" s="457" t="str">
        <f>IF(MINUTE(DATA1!$C$29)&lt;10,"0"&amp;MINUTE(DATA1!$C$29),MINUTE(DATA1!$C$29))</f>
        <v>00</v>
      </c>
      <c r="W242" s="456">
        <f>IF(HOUR(DATA1!$D$29)&lt;=6,HOUR(DATA1!$D$29)+12,HOUR(DATA1!$D$29))</f>
        <v>12</v>
      </c>
      <c r="X242" s="457" t="str">
        <f>IF(MINUTE(DATA1!$D$29)&lt;10,"0"&amp;MINUTE(DATA1!$D$29),MINUTE(DATA1!$D$29))</f>
        <v>00</v>
      </c>
      <c r="Y242" s="526" t="b">
        <f t="shared" si="42"/>
        <v>0</v>
      </c>
      <c r="Z242" s="526"/>
      <c r="AA242" s="520" t="b">
        <f t="shared" si="43"/>
        <v>0</v>
      </c>
      <c r="AB242" s="520"/>
      <c r="AC242" s="521" t="str">
        <f t="shared" si="44"/>
        <v/>
      </c>
      <c r="AD242" s="521"/>
      <c r="AE242" s="520" t="b">
        <f t="shared" si="41"/>
        <v>0</v>
      </c>
      <c r="AF242" s="520"/>
      <c r="AH242" s="422">
        <f>DATA1!$G$29</f>
        <v>0</v>
      </c>
      <c r="AI242" s="422">
        <f>DATA1!$L$29</f>
        <v>0</v>
      </c>
      <c r="AJ242" s="458">
        <f>DATA1!$Q$29</f>
        <v>0</v>
      </c>
      <c r="AK242" s="422">
        <f>DATA1!$V$29</f>
        <v>0</v>
      </c>
      <c r="AL242" s="422">
        <f>DATA1!$AA$29</f>
        <v>0</v>
      </c>
      <c r="AN242" s="522" t="str">
        <f>IF(AJ242="A",MAX($AN$221:AP241)+0.001,"")</f>
        <v/>
      </c>
      <c r="AO242" s="522"/>
      <c r="AP242" s="522"/>
      <c r="AQ242" s="282">
        <v>1.0209999999999999</v>
      </c>
      <c r="AR242" s="282" t="str">
        <f>IF($AQ$242&gt;$AN$973,"",LOOKUP($AQ$242,$AN$222:$AP$971,$AH$222:$AH$971))</f>
        <v/>
      </c>
      <c r="AS242" s="282" t="str">
        <f>IF($AQ$242&gt;$AN$973,"",LOOKUP($AQ$242,$AN$222:$AP$971,$AI$222:$AI$971))</f>
        <v/>
      </c>
      <c r="AT242" s="282" t="s">
        <v>28</v>
      </c>
      <c r="AU242" s="282" t="str">
        <f>IF($AQ$242&gt;$AN$973,"",LOOKUP($AQ$242,$AN$222:$AP$971,$AK$222:$AK$971))</f>
        <v/>
      </c>
      <c r="AV242" s="282" t="str">
        <f>IF($AQ$242&gt;$AN$973,"",LOOKUP($AQ$242,$AN$222:$AP$971,$AL$222:$AL$971))</f>
        <v/>
      </c>
      <c r="AX242" s="522" t="str">
        <f>IF(AJ242="B",MAX($AX$221:AX241)+0.001,"")</f>
        <v/>
      </c>
      <c r="AY242" s="522"/>
      <c r="AZ242" s="522"/>
      <c r="BA242" s="282">
        <v>1.0209999999999999</v>
      </c>
      <c r="BB242" s="282" t="str">
        <f t="shared" si="27"/>
        <v/>
      </c>
      <c r="BC242" s="282" t="str">
        <f t="shared" si="20"/>
        <v/>
      </c>
      <c r="BD242" s="282" t="s">
        <v>29</v>
      </c>
      <c r="BE242" s="282" t="str">
        <f t="shared" si="21"/>
        <v/>
      </c>
      <c r="BF242" s="282" t="str">
        <f t="shared" si="22"/>
        <v/>
      </c>
      <c r="BH242" s="522" t="str">
        <f>IF(AJ242="C",MAX($BH$221:BH241)+0.001,"")</f>
        <v/>
      </c>
      <c r="BI242" s="522"/>
      <c r="BJ242" s="522"/>
      <c r="BK242" s="282">
        <v>1.0209999999999999</v>
      </c>
      <c r="BL242" s="282" t="str">
        <f t="shared" si="23"/>
        <v/>
      </c>
      <c r="BM242" s="282" t="str">
        <f t="shared" si="24"/>
        <v/>
      </c>
      <c r="BN242" s="282" t="s">
        <v>30</v>
      </c>
      <c r="BO242" s="282" t="str">
        <f t="shared" si="25"/>
        <v/>
      </c>
      <c r="BP242" s="282" t="str">
        <f t="shared" si="26"/>
        <v/>
      </c>
      <c r="BT242" s="522" t="str">
        <f>IF(AL242="A",MAX($BT$221:BV241)+0.001,"")</f>
        <v/>
      </c>
      <c r="BU242" s="522"/>
      <c r="BV242" s="522"/>
      <c r="BW242" s="282">
        <v>1.0209999999999999</v>
      </c>
      <c r="BY242" s="454" t="s">
        <v>28</v>
      </c>
      <c r="BZ242" s="282" t="str">
        <f t="shared" si="28"/>
        <v/>
      </c>
      <c r="CB242" s="282">
        <f t="shared" si="29"/>
        <v>0</v>
      </c>
      <c r="CC242" s="282">
        <f t="shared" si="30"/>
        <v>0</v>
      </c>
      <c r="CD242" s="282">
        <f t="shared" si="31"/>
        <v>0</v>
      </c>
      <c r="CE242" s="282">
        <f t="shared" si="32"/>
        <v>0</v>
      </c>
      <c r="CF242" s="282">
        <f t="shared" si="33"/>
        <v>0</v>
      </c>
      <c r="CG242" s="282">
        <f t="shared" si="34"/>
        <v>0</v>
      </c>
      <c r="CH242" s="282">
        <f t="shared" si="35"/>
        <v>0</v>
      </c>
      <c r="CI242" s="282">
        <f t="shared" si="36"/>
        <v>0</v>
      </c>
      <c r="CJ242" s="282">
        <f t="shared" si="37"/>
        <v>0</v>
      </c>
      <c r="CK242" s="282">
        <f t="shared" si="38"/>
        <v>0</v>
      </c>
      <c r="CL242" s="282">
        <f t="shared" si="39"/>
        <v>0</v>
      </c>
      <c r="CM242" s="282">
        <f t="shared" si="40"/>
        <v>0</v>
      </c>
    </row>
    <row r="243" spans="4:91" ht="15" x14ac:dyDescent="0.25">
      <c r="D243" s="455" t="str">
        <f>IF(DATA1!$C$30="","",U243&amp;":"&amp;V243)</f>
        <v/>
      </c>
      <c r="E243" s="523" t="str">
        <f>IF(DATA1!$D$30="","",W243&amp;":"&amp;X243)</f>
        <v/>
      </c>
      <c r="F243" s="523"/>
      <c r="G243" s="523"/>
      <c r="H243" s="524" t="e">
        <f t="shared" si="45"/>
        <v>#VALUE!</v>
      </c>
      <c r="I243" s="524"/>
      <c r="J243" s="524"/>
      <c r="K243" s="522" t="e">
        <f t="shared" si="16"/>
        <v>#VALUE!</v>
      </c>
      <c r="L243" s="522"/>
      <c r="M243" s="522"/>
      <c r="N243" s="525" t="e">
        <f t="shared" si="46"/>
        <v>#VALUE!</v>
      </c>
      <c r="O243" s="525"/>
      <c r="P243" s="525"/>
      <c r="Q243" s="523" t="e">
        <f t="shared" si="47"/>
        <v>#VALUE!</v>
      </c>
      <c r="R243" s="523"/>
      <c r="S243" s="523"/>
      <c r="T243" s="283">
        <v>22</v>
      </c>
      <c r="U243" s="456">
        <f>IF(HOUR(DATA1!$C$30)&lt;=6,HOUR(DATA1!$C$30)+12,HOUR(DATA1!$C$30))</f>
        <v>12</v>
      </c>
      <c r="V243" s="457" t="str">
        <f>IF(MINUTE(DATA1!$C$30)&lt;10,"0"&amp;MINUTE(DATA1!$C$30),MINUTE(DATA1!$C$30))</f>
        <v>00</v>
      </c>
      <c r="W243" s="456">
        <f>IF(HOUR(DATA1!$D$30)&lt;=6,HOUR(DATA1!$D$30)+12,HOUR(DATA1!$D$30))</f>
        <v>12</v>
      </c>
      <c r="X243" s="457" t="str">
        <f>IF(MINUTE(DATA1!$D$30)&lt;10,"0"&amp;MINUTE(DATA1!$D$30),MINUTE(DATA1!$D$30))</f>
        <v>00</v>
      </c>
      <c r="Y243" s="526" t="b">
        <f t="shared" si="42"/>
        <v>0</v>
      </c>
      <c r="Z243" s="526"/>
      <c r="AA243" s="520" t="b">
        <f t="shared" si="43"/>
        <v>0</v>
      </c>
      <c r="AB243" s="520"/>
      <c r="AC243" s="521" t="str">
        <f t="shared" si="44"/>
        <v/>
      </c>
      <c r="AD243" s="521"/>
      <c r="AE243" s="520" t="b">
        <f t="shared" si="41"/>
        <v>0</v>
      </c>
      <c r="AF243" s="520"/>
      <c r="AH243" s="422">
        <f>DATA1!$G$30</f>
        <v>0</v>
      </c>
      <c r="AI243" s="422">
        <f>DATA1!$L$30</f>
        <v>0</v>
      </c>
      <c r="AJ243" s="458">
        <f>DATA1!$Q$30</f>
        <v>0</v>
      </c>
      <c r="AK243" s="422">
        <f>DATA1!$V$30</f>
        <v>0</v>
      </c>
      <c r="AL243" s="422">
        <f>DATA1!$AA$30</f>
        <v>0</v>
      </c>
      <c r="AN243" s="522" t="str">
        <f>IF(AJ243="A",MAX($AN$221:AP242)+0.001,"")</f>
        <v/>
      </c>
      <c r="AO243" s="522"/>
      <c r="AP243" s="522"/>
      <c r="AQ243" s="282">
        <v>1.0219999999999998</v>
      </c>
      <c r="AR243" s="282" t="str">
        <f>IF($AQ$243&gt;$AN$973,"",LOOKUP($AQ$243,$AN$222:$AP$971,$AH$222:$AH$971))</f>
        <v/>
      </c>
      <c r="AS243" s="282" t="str">
        <f>IF($AQ$243&gt;$AN$973,"",LOOKUP($AQ$243,$AN$222:$AP$971,$AI$222:$AI$971))</f>
        <v/>
      </c>
      <c r="AT243" s="282" t="s">
        <v>28</v>
      </c>
      <c r="AU243" s="282" t="str">
        <f>IF($AQ$243&gt;$AN$973,"",LOOKUP($AQ$243,$AN$222:$AP$971,$AK$222:$AK$971))</f>
        <v/>
      </c>
      <c r="AV243" s="282" t="str">
        <f>IF($AQ$243&gt;$AN$973,"",LOOKUP($AQ$243,$AN$222:$AP$971,$AL$222:$AL$971))</f>
        <v/>
      </c>
      <c r="AX243" s="522" t="str">
        <f>IF(AJ243="B",MAX($AX$221:AX242)+0.001,"")</f>
        <v/>
      </c>
      <c r="AY243" s="522"/>
      <c r="AZ243" s="522"/>
      <c r="BA243" s="282">
        <v>1.0219999999999998</v>
      </c>
      <c r="BB243" s="282" t="str">
        <f t="shared" si="27"/>
        <v/>
      </c>
      <c r="BC243" s="282" t="str">
        <f t="shared" si="20"/>
        <v/>
      </c>
      <c r="BD243" s="282" t="s">
        <v>29</v>
      </c>
      <c r="BE243" s="282" t="str">
        <f t="shared" si="21"/>
        <v/>
      </c>
      <c r="BF243" s="282" t="str">
        <f t="shared" si="22"/>
        <v/>
      </c>
      <c r="BH243" s="522" t="str">
        <f>IF(AJ243="C",MAX($BH$221:BH242)+0.001,"")</f>
        <v/>
      </c>
      <c r="BI243" s="522"/>
      <c r="BJ243" s="522"/>
      <c r="BK243" s="282">
        <v>1.0219999999999998</v>
      </c>
      <c r="BL243" s="282" t="str">
        <f t="shared" si="23"/>
        <v/>
      </c>
      <c r="BM243" s="282" t="str">
        <f t="shared" si="24"/>
        <v/>
      </c>
      <c r="BN243" s="282" t="s">
        <v>30</v>
      </c>
      <c r="BO243" s="282" t="str">
        <f t="shared" si="25"/>
        <v/>
      </c>
      <c r="BP243" s="282" t="str">
        <f t="shared" si="26"/>
        <v/>
      </c>
      <c r="BT243" s="522" t="str">
        <f>IF(AL243="A",MAX($BT$221:BV242)+0.001,"")</f>
        <v/>
      </c>
      <c r="BU243" s="522"/>
      <c r="BV243" s="522"/>
      <c r="BW243" s="282">
        <v>1.0219999999999998</v>
      </c>
      <c r="BY243" s="454" t="s">
        <v>28</v>
      </c>
      <c r="BZ243" s="282" t="str">
        <f t="shared" si="28"/>
        <v/>
      </c>
      <c r="CB243" s="282">
        <f t="shared" si="29"/>
        <v>0</v>
      </c>
      <c r="CC243" s="282">
        <f t="shared" si="30"/>
        <v>0</v>
      </c>
      <c r="CD243" s="282">
        <f t="shared" si="31"/>
        <v>0</v>
      </c>
      <c r="CE243" s="282">
        <f t="shared" si="32"/>
        <v>0</v>
      </c>
      <c r="CF243" s="282">
        <f t="shared" si="33"/>
        <v>0</v>
      </c>
      <c r="CG243" s="282">
        <f t="shared" si="34"/>
        <v>0</v>
      </c>
      <c r="CH243" s="282">
        <f t="shared" si="35"/>
        <v>0</v>
      </c>
      <c r="CI243" s="282">
        <f t="shared" si="36"/>
        <v>0</v>
      </c>
      <c r="CJ243" s="282">
        <f t="shared" si="37"/>
        <v>0</v>
      </c>
      <c r="CK243" s="282">
        <f t="shared" si="38"/>
        <v>0</v>
      </c>
      <c r="CL243" s="282">
        <f t="shared" si="39"/>
        <v>0</v>
      </c>
      <c r="CM243" s="282">
        <f t="shared" si="40"/>
        <v>0</v>
      </c>
    </row>
    <row r="244" spans="4:91" ht="15" x14ac:dyDescent="0.25">
      <c r="D244" s="455" t="str">
        <f>IF(DATA1!$C$31="","",U244&amp;":"&amp;V244)</f>
        <v/>
      </c>
      <c r="E244" s="523" t="str">
        <f>IF(DATA1!$D$31="","",W244&amp;":"&amp;X244)</f>
        <v/>
      </c>
      <c r="F244" s="523"/>
      <c r="G244" s="523"/>
      <c r="H244" s="524" t="e">
        <f t="shared" si="45"/>
        <v>#VALUE!</v>
      </c>
      <c r="I244" s="524"/>
      <c r="J244" s="524"/>
      <c r="K244" s="522" t="e">
        <f t="shared" si="16"/>
        <v>#VALUE!</v>
      </c>
      <c r="L244" s="522"/>
      <c r="M244" s="522"/>
      <c r="N244" s="525" t="e">
        <f t="shared" si="46"/>
        <v>#VALUE!</v>
      </c>
      <c r="O244" s="525"/>
      <c r="P244" s="525"/>
      <c r="Q244" s="523" t="e">
        <f t="shared" si="47"/>
        <v>#VALUE!</v>
      </c>
      <c r="R244" s="523"/>
      <c r="S244" s="523"/>
      <c r="T244" s="283">
        <v>23</v>
      </c>
      <c r="U244" s="456">
        <f>IF(HOUR(DATA1!$C$31)&lt;=6,HOUR(DATA1!$C$31)+12,HOUR(DATA1!$C$31))</f>
        <v>12</v>
      </c>
      <c r="V244" s="457" t="str">
        <f>IF(MINUTE(DATA1!$C$31)&lt;10,"0"&amp;MINUTE(DATA1!$C$31),MINUTE(DATA1!$C$31))</f>
        <v>00</v>
      </c>
      <c r="W244" s="456">
        <f>IF(HOUR(DATA1!$D$31)&lt;=6,HOUR(DATA1!$D$31)+12,HOUR(DATA1!$D$31))</f>
        <v>12</v>
      </c>
      <c r="X244" s="457" t="str">
        <f>IF(MINUTE(DATA1!$D$31)&lt;10,"0"&amp;MINUTE(DATA1!$D$31),MINUTE(DATA1!$D$31))</f>
        <v>00</v>
      </c>
      <c r="Y244" s="526" t="b">
        <f t="shared" si="42"/>
        <v>0</v>
      </c>
      <c r="Z244" s="526"/>
      <c r="AA244" s="520" t="b">
        <f t="shared" si="43"/>
        <v>0</v>
      </c>
      <c r="AB244" s="520"/>
      <c r="AC244" s="521" t="str">
        <f t="shared" si="44"/>
        <v/>
      </c>
      <c r="AD244" s="521"/>
      <c r="AE244" s="520" t="b">
        <f t="shared" si="41"/>
        <v>0</v>
      </c>
      <c r="AF244" s="520"/>
      <c r="AH244" s="422">
        <f>DATA1!$G$31</f>
        <v>0</v>
      </c>
      <c r="AI244" s="422">
        <f>DATA1!$L$31</f>
        <v>0</v>
      </c>
      <c r="AJ244" s="458">
        <f>DATA1!$Q$31</f>
        <v>0</v>
      </c>
      <c r="AK244" s="422">
        <f>DATA1!$V$31</f>
        <v>0</v>
      </c>
      <c r="AL244" s="422">
        <f>DATA1!$AA$31</f>
        <v>0</v>
      </c>
      <c r="AN244" s="522" t="str">
        <f>IF(AJ244="A",MAX($AN$221:AP243)+0.001,"")</f>
        <v/>
      </c>
      <c r="AO244" s="522"/>
      <c r="AP244" s="522"/>
      <c r="AQ244" s="282">
        <v>1.0229999999999999</v>
      </c>
      <c r="AR244" s="282" t="str">
        <f>IF($AQ$244&gt;$AN$973,"",LOOKUP($AQ$244,$AN$222:$AP$971,$AH$222:$AH$971))</f>
        <v/>
      </c>
      <c r="AS244" s="282" t="str">
        <f>IF($AQ$244&gt;$AN$973,"",LOOKUP($AQ$244,$AN$222:$AP$971,$AI$222:$AI$971))</f>
        <v/>
      </c>
      <c r="AT244" s="282" t="s">
        <v>28</v>
      </c>
      <c r="AU244" s="282" t="str">
        <f>IF($AQ$244&gt;$AN$973,"",LOOKUP($AQ$244,$AN$222:$AP$971,$AK$222:$AK$971))</f>
        <v/>
      </c>
      <c r="AV244" s="282" t="str">
        <f>IF($AQ$244&gt;$AN$973,"",LOOKUP($AQ$244,$AN$222:$AP$971,$AL$222:$AL$971))</f>
        <v/>
      </c>
      <c r="AX244" s="522" t="str">
        <f>IF(AJ244="B",MAX($AX$221:AX243)+0.001,"")</f>
        <v/>
      </c>
      <c r="AY244" s="522"/>
      <c r="AZ244" s="522"/>
      <c r="BA244" s="282">
        <v>1.0229999999999999</v>
      </c>
      <c r="BB244" s="282" t="str">
        <f t="shared" si="27"/>
        <v/>
      </c>
      <c r="BC244" s="282" t="str">
        <f t="shared" si="20"/>
        <v/>
      </c>
      <c r="BD244" s="282" t="s">
        <v>29</v>
      </c>
      <c r="BE244" s="282" t="str">
        <f t="shared" si="21"/>
        <v/>
      </c>
      <c r="BF244" s="282" t="str">
        <f t="shared" si="22"/>
        <v/>
      </c>
      <c r="BH244" s="522" t="str">
        <f>IF(AJ244="C",MAX($BH$221:BH243)+0.001,"")</f>
        <v/>
      </c>
      <c r="BI244" s="522"/>
      <c r="BJ244" s="522"/>
      <c r="BK244" s="282">
        <v>1.0229999999999999</v>
      </c>
      <c r="BL244" s="282" t="str">
        <f t="shared" si="23"/>
        <v/>
      </c>
      <c r="BM244" s="282" t="str">
        <f t="shared" si="24"/>
        <v/>
      </c>
      <c r="BN244" s="282" t="s">
        <v>30</v>
      </c>
      <c r="BO244" s="282" t="str">
        <f t="shared" si="25"/>
        <v/>
      </c>
      <c r="BP244" s="282" t="str">
        <f t="shared" si="26"/>
        <v/>
      </c>
      <c r="BT244" s="522" t="str">
        <f>IF(AL244="A",MAX($BT$221:BV243)+0.001,"")</f>
        <v/>
      </c>
      <c r="BU244" s="522"/>
      <c r="BV244" s="522"/>
      <c r="BW244" s="282">
        <v>1.0229999999999999</v>
      </c>
      <c r="BY244" s="454" t="s">
        <v>28</v>
      </c>
      <c r="BZ244" s="282" t="str">
        <f t="shared" si="28"/>
        <v/>
      </c>
      <c r="CB244" s="282">
        <f t="shared" si="29"/>
        <v>0</v>
      </c>
      <c r="CC244" s="282">
        <f t="shared" si="30"/>
        <v>0</v>
      </c>
      <c r="CD244" s="282">
        <f t="shared" si="31"/>
        <v>0</v>
      </c>
      <c r="CE244" s="282">
        <f t="shared" si="32"/>
        <v>0</v>
      </c>
      <c r="CF244" s="282">
        <f t="shared" si="33"/>
        <v>0</v>
      </c>
      <c r="CG244" s="282">
        <f t="shared" si="34"/>
        <v>0</v>
      </c>
      <c r="CH244" s="282">
        <f t="shared" si="35"/>
        <v>0</v>
      </c>
      <c r="CI244" s="282">
        <f t="shared" si="36"/>
        <v>0</v>
      </c>
      <c r="CJ244" s="282">
        <f t="shared" si="37"/>
        <v>0</v>
      </c>
      <c r="CK244" s="282">
        <f t="shared" si="38"/>
        <v>0</v>
      </c>
      <c r="CL244" s="282">
        <f t="shared" si="39"/>
        <v>0</v>
      </c>
      <c r="CM244" s="282">
        <f t="shared" si="40"/>
        <v>0</v>
      </c>
    </row>
    <row r="245" spans="4:91" ht="15" x14ac:dyDescent="0.25">
      <c r="D245" s="455" t="str">
        <f>IF(DATA1!$C$32="","",U245&amp;":"&amp;V245)</f>
        <v/>
      </c>
      <c r="E245" s="523" t="str">
        <f>IF(DATA1!$D$32="","",W245&amp;":"&amp;X245)</f>
        <v/>
      </c>
      <c r="F245" s="523"/>
      <c r="G245" s="523"/>
      <c r="H245" s="524" t="e">
        <f t="shared" si="45"/>
        <v>#VALUE!</v>
      </c>
      <c r="I245" s="524"/>
      <c r="J245" s="524"/>
      <c r="K245" s="522" t="e">
        <f t="shared" si="16"/>
        <v>#VALUE!</v>
      </c>
      <c r="L245" s="522"/>
      <c r="M245" s="522"/>
      <c r="N245" s="525" t="e">
        <f t="shared" si="46"/>
        <v>#VALUE!</v>
      </c>
      <c r="O245" s="525"/>
      <c r="P245" s="525"/>
      <c r="Q245" s="523" t="e">
        <f t="shared" si="47"/>
        <v>#VALUE!</v>
      </c>
      <c r="R245" s="523"/>
      <c r="S245" s="523"/>
      <c r="T245" s="283">
        <v>24</v>
      </c>
      <c r="U245" s="456">
        <f>IF(HOUR(DATA1!$C$32)&lt;=6,HOUR(DATA1!$C$32)+12,HOUR(DATA1!$C$32))</f>
        <v>12</v>
      </c>
      <c r="V245" s="457" t="str">
        <f>IF(MINUTE(DATA1!$C$32)&lt;10,"0"&amp;MINUTE(DATA1!$C$32),MINUTE(DATA1!$C$32))</f>
        <v>00</v>
      </c>
      <c r="W245" s="456">
        <f>IF(HOUR(DATA1!$D$32)&lt;=6,HOUR(DATA1!$D$32)+12,HOUR(DATA1!$D$32))</f>
        <v>12</v>
      </c>
      <c r="X245" s="457" t="str">
        <f>IF(MINUTE(DATA1!$D$32)&lt;10,"0"&amp;MINUTE(DATA1!$D$32),MINUTE(DATA1!$D$32))</f>
        <v>00</v>
      </c>
      <c r="Y245" s="526" t="b">
        <f t="shared" si="42"/>
        <v>0</v>
      </c>
      <c r="Z245" s="526"/>
      <c r="AA245" s="520" t="b">
        <f t="shared" si="43"/>
        <v>0</v>
      </c>
      <c r="AB245" s="520"/>
      <c r="AC245" s="521" t="str">
        <f t="shared" si="44"/>
        <v/>
      </c>
      <c r="AD245" s="521"/>
      <c r="AE245" s="520" t="b">
        <f t="shared" si="41"/>
        <v>0</v>
      </c>
      <c r="AF245" s="520"/>
      <c r="AH245" s="422">
        <f>DATA1!$G$32</f>
        <v>0</v>
      </c>
      <c r="AI245" s="422">
        <f>DATA1!$L$32</f>
        <v>0</v>
      </c>
      <c r="AJ245" s="458">
        <f>DATA1!$Q$32</f>
        <v>0</v>
      </c>
      <c r="AK245" s="422">
        <f>DATA1!$V$32</f>
        <v>0</v>
      </c>
      <c r="AL245" s="422">
        <f>DATA1!$AA$32</f>
        <v>0</v>
      </c>
      <c r="AN245" s="522" t="str">
        <f>IF(AJ245="A",MAX($AN$221:AP244)+0.001,"")</f>
        <v/>
      </c>
      <c r="AO245" s="522"/>
      <c r="AP245" s="522"/>
      <c r="AQ245" s="282">
        <v>1.0239999999999998</v>
      </c>
      <c r="AR245" s="282" t="str">
        <f>IF($AQ$245&gt;$AN$973,"",LOOKUP($AQ$245,$AN$222:$AP$971,$AH$222:$AH$971))</f>
        <v/>
      </c>
      <c r="AS245" s="282" t="str">
        <f>IF($AQ$245&gt;$AN$973,"",LOOKUP($AQ$245,$AN$222:$AP$971,$AI$222:$AI$971))</f>
        <v/>
      </c>
      <c r="AT245" s="282" t="s">
        <v>28</v>
      </c>
      <c r="AU245" s="282" t="str">
        <f>IF($AQ$245&gt;$AN$973,"",LOOKUP($AQ$245,$AN$222:$AP$971,$AK$222:$AK$971))</f>
        <v/>
      </c>
      <c r="AV245" s="282" t="str">
        <f>IF($AQ$245&gt;$AN$973,"",LOOKUP($AQ$245,$AN$222:$AP$971,$AL$222:$AL$971))</f>
        <v/>
      </c>
      <c r="AX245" s="522" t="str">
        <f>IF(AJ245="B",MAX($AX$221:AX244)+0.001,"")</f>
        <v/>
      </c>
      <c r="AY245" s="522"/>
      <c r="AZ245" s="522"/>
      <c r="BA245" s="282">
        <v>1.0239999999999998</v>
      </c>
      <c r="BB245" s="282" t="str">
        <f t="shared" si="27"/>
        <v/>
      </c>
      <c r="BC245" s="282" t="str">
        <f t="shared" si="20"/>
        <v/>
      </c>
      <c r="BD245" s="282" t="s">
        <v>29</v>
      </c>
      <c r="BE245" s="282" t="str">
        <f t="shared" si="21"/>
        <v/>
      </c>
      <c r="BF245" s="282" t="str">
        <f t="shared" si="22"/>
        <v/>
      </c>
      <c r="BH245" s="522" t="str">
        <f>IF(AJ245="C",MAX($BH$221:BH244)+0.001,"")</f>
        <v/>
      </c>
      <c r="BI245" s="522"/>
      <c r="BJ245" s="522"/>
      <c r="BK245" s="282">
        <v>1.0239999999999998</v>
      </c>
      <c r="BL245" s="282" t="str">
        <f t="shared" si="23"/>
        <v/>
      </c>
      <c r="BM245" s="282" t="str">
        <f t="shared" si="24"/>
        <v/>
      </c>
      <c r="BN245" s="282" t="s">
        <v>30</v>
      </c>
      <c r="BO245" s="282" t="str">
        <f t="shared" si="25"/>
        <v/>
      </c>
      <c r="BP245" s="282" t="str">
        <f t="shared" si="26"/>
        <v/>
      </c>
      <c r="BT245" s="522" t="str">
        <f>IF(AL245="A",MAX($BT$221:BV244)+0.001,"")</f>
        <v/>
      </c>
      <c r="BU245" s="522"/>
      <c r="BV245" s="522"/>
      <c r="BW245" s="282">
        <v>1.0239999999999998</v>
      </c>
      <c r="BY245" s="454" t="s">
        <v>28</v>
      </c>
      <c r="BZ245" s="282" t="str">
        <f t="shared" si="28"/>
        <v/>
      </c>
      <c r="CB245" s="282">
        <f t="shared" si="29"/>
        <v>0</v>
      </c>
      <c r="CC245" s="282">
        <f t="shared" si="30"/>
        <v>0</v>
      </c>
      <c r="CD245" s="282">
        <f t="shared" si="31"/>
        <v>0</v>
      </c>
      <c r="CE245" s="282">
        <f t="shared" si="32"/>
        <v>0</v>
      </c>
      <c r="CF245" s="282">
        <f t="shared" si="33"/>
        <v>0</v>
      </c>
      <c r="CG245" s="282">
        <f t="shared" si="34"/>
        <v>0</v>
      </c>
      <c r="CH245" s="282">
        <f t="shared" si="35"/>
        <v>0</v>
      </c>
      <c r="CI245" s="282">
        <f t="shared" si="36"/>
        <v>0</v>
      </c>
      <c r="CJ245" s="282">
        <f t="shared" si="37"/>
        <v>0</v>
      </c>
      <c r="CK245" s="282">
        <f t="shared" si="38"/>
        <v>0</v>
      </c>
      <c r="CL245" s="282">
        <f t="shared" si="39"/>
        <v>0</v>
      </c>
      <c r="CM245" s="282">
        <f t="shared" si="40"/>
        <v>0</v>
      </c>
    </row>
    <row r="246" spans="4:91" ht="15" x14ac:dyDescent="0.25">
      <c r="D246" s="455" t="str">
        <f>IF(DATA1!$C$33="","",U246&amp;":"&amp;V246)</f>
        <v/>
      </c>
      <c r="E246" s="523" t="str">
        <f>IF(DATA1!$D$33="","",W246&amp;":"&amp;X246)</f>
        <v/>
      </c>
      <c r="F246" s="523"/>
      <c r="G246" s="523"/>
      <c r="H246" s="524" t="e">
        <f t="shared" si="45"/>
        <v>#VALUE!</v>
      </c>
      <c r="I246" s="524"/>
      <c r="J246" s="524"/>
      <c r="K246" s="522" t="e">
        <f t="shared" si="16"/>
        <v>#VALUE!</v>
      </c>
      <c r="L246" s="522"/>
      <c r="M246" s="522"/>
      <c r="N246" s="525" t="e">
        <f t="shared" si="46"/>
        <v>#VALUE!</v>
      </c>
      <c r="O246" s="525"/>
      <c r="P246" s="525"/>
      <c r="Q246" s="523" t="e">
        <f t="shared" si="47"/>
        <v>#VALUE!</v>
      </c>
      <c r="R246" s="523"/>
      <c r="S246" s="523"/>
      <c r="T246" s="283">
        <v>25</v>
      </c>
      <c r="U246" s="456">
        <f>IF(HOUR(DATA1!$C$33)&lt;=6,HOUR(DATA1!$C$33)+12,HOUR(DATA1!$C$33))</f>
        <v>12</v>
      </c>
      <c r="V246" s="457" t="str">
        <f>IF(MINUTE(DATA1!$C$33)&lt;10,"0"&amp;MINUTE(DATA1!$C$33),MINUTE(DATA1!$C$33))</f>
        <v>00</v>
      </c>
      <c r="W246" s="456">
        <f>IF(HOUR(DATA1!$D$33)&lt;=6,HOUR(DATA1!$D$33)+12,HOUR(DATA1!$D$33))</f>
        <v>12</v>
      </c>
      <c r="X246" s="457" t="str">
        <f>IF(MINUTE(DATA1!$D$33)&lt;10,"0"&amp;MINUTE(DATA1!$D$33),MINUTE(DATA1!$D$33))</f>
        <v>00</v>
      </c>
      <c r="Y246" s="526" t="b">
        <f t="shared" si="42"/>
        <v>0</v>
      </c>
      <c r="Z246" s="526"/>
      <c r="AA246" s="520" t="b">
        <f t="shared" si="43"/>
        <v>0</v>
      </c>
      <c r="AB246" s="520"/>
      <c r="AC246" s="521" t="str">
        <f t="shared" si="44"/>
        <v/>
      </c>
      <c r="AD246" s="521"/>
      <c r="AE246" s="520" t="b">
        <f t="shared" si="41"/>
        <v>0</v>
      </c>
      <c r="AF246" s="520"/>
      <c r="AH246" s="422">
        <f>DATA1!$G$33</f>
        <v>0</v>
      </c>
      <c r="AI246" s="422">
        <f>DATA1!$L$33</f>
        <v>0</v>
      </c>
      <c r="AJ246" s="458">
        <f>DATA1!$Q$33</f>
        <v>0</v>
      </c>
      <c r="AK246" s="422">
        <f>DATA1!$V$33</f>
        <v>0</v>
      </c>
      <c r="AL246" s="422">
        <f>DATA1!$AA$33</f>
        <v>0</v>
      </c>
      <c r="AN246" s="522" t="str">
        <f>IF(AJ246="A",MAX($AN$221:AP245)+0.001,"")</f>
        <v/>
      </c>
      <c r="AO246" s="522"/>
      <c r="AP246" s="522"/>
      <c r="AQ246" s="282">
        <v>1.0249999999999999</v>
      </c>
      <c r="AR246" s="282" t="str">
        <f>IF($AQ$246&gt;$AN$973,"",LOOKUP($AQ$246,$AN$222:$AP$971,$AH$222:$AH$971))</f>
        <v/>
      </c>
      <c r="AS246" s="282" t="str">
        <f>IF($AQ$246&gt;$AN$973,"",LOOKUP($AQ$246,$AN$222:$AP$971,$AI$222:$AI$971))</f>
        <v/>
      </c>
      <c r="AT246" s="282" t="s">
        <v>28</v>
      </c>
      <c r="AU246" s="282" t="str">
        <f>IF($AQ$246&gt;$AN$973,"",LOOKUP($AQ$246,$AN$222:$AP$971,$AK$222:$AK$971))</f>
        <v/>
      </c>
      <c r="AV246" s="282" t="str">
        <f>IF($AQ$246&gt;$AN$973,"",LOOKUP($AQ$246,$AN$222:$AP$971,$AL$222:$AL$971))</f>
        <v/>
      </c>
      <c r="AX246" s="522" t="str">
        <f>IF(AJ246="B",MAX($AX$221:AX245)+0.001,"")</f>
        <v/>
      </c>
      <c r="AY246" s="522"/>
      <c r="AZ246" s="522"/>
      <c r="BA246" s="282">
        <v>1.0249999999999999</v>
      </c>
      <c r="BB246" s="282" t="str">
        <f t="shared" si="27"/>
        <v/>
      </c>
      <c r="BC246" s="282" t="str">
        <f t="shared" si="20"/>
        <v/>
      </c>
      <c r="BD246" s="282" t="s">
        <v>29</v>
      </c>
      <c r="BE246" s="282" t="str">
        <f t="shared" si="21"/>
        <v/>
      </c>
      <c r="BF246" s="282" t="str">
        <f t="shared" si="22"/>
        <v/>
      </c>
      <c r="BH246" s="522" t="str">
        <f>IF(AJ246="C",MAX($BH$221:BH245)+0.001,"")</f>
        <v/>
      </c>
      <c r="BI246" s="522"/>
      <c r="BJ246" s="522"/>
      <c r="BK246" s="282">
        <v>1.0249999999999999</v>
      </c>
      <c r="BL246" s="282" t="str">
        <f t="shared" si="23"/>
        <v/>
      </c>
      <c r="BM246" s="282" t="str">
        <f t="shared" si="24"/>
        <v/>
      </c>
      <c r="BN246" s="282" t="s">
        <v>30</v>
      </c>
      <c r="BO246" s="282" t="str">
        <f t="shared" si="25"/>
        <v/>
      </c>
      <c r="BP246" s="282" t="str">
        <f t="shared" si="26"/>
        <v/>
      </c>
      <c r="BT246" s="522" t="str">
        <f>IF(AL246="A",MAX($BT$221:BV245)+0.001,"")</f>
        <v/>
      </c>
      <c r="BU246" s="522"/>
      <c r="BV246" s="522"/>
      <c r="BW246" s="282">
        <v>1.0249999999999999</v>
      </c>
      <c r="BY246" s="454" t="s">
        <v>28</v>
      </c>
      <c r="BZ246" s="282" t="str">
        <f t="shared" si="28"/>
        <v/>
      </c>
      <c r="CB246" s="282">
        <f t="shared" si="29"/>
        <v>0</v>
      </c>
      <c r="CC246" s="282">
        <f t="shared" si="30"/>
        <v>0</v>
      </c>
      <c r="CD246" s="282">
        <f t="shared" si="31"/>
        <v>0</v>
      </c>
      <c r="CE246" s="282">
        <f t="shared" si="32"/>
        <v>0</v>
      </c>
      <c r="CF246" s="282">
        <f t="shared" si="33"/>
        <v>0</v>
      </c>
      <c r="CG246" s="282">
        <f t="shared" si="34"/>
        <v>0</v>
      </c>
      <c r="CH246" s="282">
        <f t="shared" si="35"/>
        <v>0</v>
      </c>
      <c r="CI246" s="282">
        <f t="shared" si="36"/>
        <v>0</v>
      </c>
      <c r="CJ246" s="282">
        <f t="shared" si="37"/>
        <v>0</v>
      </c>
      <c r="CK246" s="282">
        <f t="shared" si="38"/>
        <v>0</v>
      </c>
      <c r="CL246" s="282">
        <f t="shared" si="39"/>
        <v>0</v>
      </c>
      <c r="CM246" s="282">
        <f t="shared" si="40"/>
        <v>0</v>
      </c>
    </row>
    <row r="247" spans="4:91" ht="15" x14ac:dyDescent="0.25">
      <c r="D247" s="455" t="str">
        <f>IF(DATA1!$C$34="","",U247&amp;":"&amp;V247)</f>
        <v/>
      </c>
      <c r="E247" s="523" t="str">
        <f>IF(DATA1!$D$34="","",W247&amp;":"&amp;X247)</f>
        <v/>
      </c>
      <c r="F247" s="523"/>
      <c r="G247" s="523"/>
      <c r="H247" s="524" t="e">
        <f t="shared" si="45"/>
        <v>#VALUE!</v>
      </c>
      <c r="I247" s="524"/>
      <c r="J247" s="524"/>
      <c r="K247" s="522" t="e">
        <f t="shared" si="16"/>
        <v>#VALUE!</v>
      </c>
      <c r="L247" s="522"/>
      <c r="M247" s="522"/>
      <c r="N247" s="525" t="e">
        <f t="shared" si="46"/>
        <v>#VALUE!</v>
      </c>
      <c r="O247" s="525"/>
      <c r="P247" s="525"/>
      <c r="Q247" s="523" t="e">
        <f t="shared" si="47"/>
        <v>#VALUE!</v>
      </c>
      <c r="R247" s="523"/>
      <c r="S247" s="523"/>
      <c r="T247" s="283">
        <v>26</v>
      </c>
      <c r="U247" s="456">
        <f>IF(HOUR(DATA1!$C$34)&lt;=6,HOUR(DATA1!$C$34)+12,HOUR(DATA1!$C$34))</f>
        <v>12</v>
      </c>
      <c r="V247" s="457" t="str">
        <f>IF(MINUTE(DATA1!$C$34)&lt;10,"0"&amp;MINUTE(DATA1!$C$34),MINUTE(DATA1!$C$34))</f>
        <v>00</v>
      </c>
      <c r="W247" s="456">
        <f>IF(HOUR(DATA1!$D$34)&lt;=6,HOUR(DATA1!$D$34)+12,HOUR(DATA1!$D$34))</f>
        <v>12</v>
      </c>
      <c r="X247" s="457" t="str">
        <f>IF(MINUTE(DATA1!$D$34)&lt;10,"0"&amp;MINUTE(DATA1!$D$34),MINUTE(DATA1!$D$34))</f>
        <v>00</v>
      </c>
      <c r="Y247" s="526" t="b">
        <f t="shared" si="42"/>
        <v>0</v>
      </c>
      <c r="Z247" s="526"/>
      <c r="AA247" s="520" t="b">
        <f t="shared" si="43"/>
        <v>0</v>
      </c>
      <c r="AB247" s="520"/>
      <c r="AC247" s="521" t="str">
        <f t="shared" si="44"/>
        <v/>
      </c>
      <c r="AD247" s="521"/>
      <c r="AE247" s="520" t="b">
        <f t="shared" si="41"/>
        <v>0</v>
      </c>
      <c r="AF247" s="520"/>
      <c r="AH247" s="422">
        <f>DATA1!$G$34</f>
        <v>0</v>
      </c>
      <c r="AI247" s="422">
        <f>DATA1!$L$34</f>
        <v>0</v>
      </c>
      <c r="AJ247" s="458">
        <f>DATA1!$Q$34</f>
        <v>0</v>
      </c>
      <c r="AK247" s="422">
        <f>DATA1!$V$34</f>
        <v>0</v>
      </c>
      <c r="AL247" s="422">
        <f>DATA1!$AA$34</f>
        <v>0</v>
      </c>
      <c r="AN247" s="522" t="str">
        <f>IF(AJ247="A",MAX($AN$221:AP246)+0.001,"")</f>
        <v/>
      </c>
      <c r="AO247" s="522"/>
      <c r="AP247" s="522"/>
      <c r="AQ247" s="282">
        <v>1.0259999999999998</v>
      </c>
      <c r="AR247" s="282" t="str">
        <f>IF($AQ$247&gt;$AN$973,"",LOOKUP($AQ$247,$AN$222:$AP$971,$AH$222:$AH$971))</f>
        <v/>
      </c>
      <c r="AS247" s="282" t="str">
        <f>IF($AQ$247&gt;$AN$973,"",LOOKUP($AQ$247,$AN$222:$AP$971,$AI$222:$AI$971))</f>
        <v/>
      </c>
      <c r="AT247" s="282" t="s">
        <v>28</v>
      </c>
      <c r="AU247" s="282" t="str">
        <f>IF($AQ$247&gt;$AN$973,"",LOOKUP($AQ$247,$AN$222:$AP$971,$AK$222:$AK$971))</f>
        <v/>
      </c>
      <c r="AV247" s="282" t="str">
        <f>IF($AQ$247&gt;$AN$973,"",LOOKUP($AQ$247,$AN$222:$AP$971,$AL$222:$AL$971))</f>
        <v/>
      </c>
      <c r="AX247" s="522" t="str">
        <f>IF(AJ247="B",MAX($AX$221:AX246)+0.001,"")</f>
        <v/>
      </c>
      <c r="AY247" s="522"/>
      <c r="AZ247" s="522"/>
      <c r="BA247" s="282">
        <v>1.0259999999999998</v>
      </c>
      <c r="BB247" s="282" t="str">
        <f t="shared" si="27"/>
        <v/>
      </c>
      <c r="BC247" s="282" t="str">
        <f t="shared" si="20"/>
        <v/>
      </c>
      <c r="BD247" s="282" t="s">
        <v>29</v>
      </c>
      <c r="BE247" s="282" t="str">
        <f t="shared" si="21"/>
        <v/>
      </c>
      <c r="BF247" s="282" t="str">
        <f t="shared" si="22"/>
        <v/>
      </c>
      <c r="BH247" s="522" t="str">
        <f>IF(AJ247="C",MAX($BH$221:BH246)+0.001,"")</f>
        <v/>
      </c>
      <c r="BI247" s="522"/>
      <c r="BJ247" s="522"/>
      <c r="BK247" s="282">
        <v>1.0259999999999998</v>
      </c>
      <c r="BL247" s="282" t="str">
        <f t="shared" si="23"/>
        <v/>
      </c>
      <c r="BM247" s="282" t="str">
        <f t="shared" si="24"/>
        <v/>
      </c>
      <c r="BN247" s="282" t="s">
        <v>30</v>
      </c>
      <c r="BO247" s="282" t="str">
        <f t="shared" si="25"/>
        <v/>
      </c>
      <c r="BP247" s="282" t="str">
        <f t="shared" si="26"/>
        <v/>
      </c>
      <c r="BT247" s="522" t="str">
        <f>IF(AL247="A",MAX($BT$221:BV246)+0.001,"")</f>
        <v/>
      </c>
      <c r="BU247" s="522"/>
      <c r="BV247" s="522"/>
      <c r="BW247" s="282">
        <v>1.0259999999999998</v>
      </c>
      <c r="BY247" s="454" t="s">
        <v>28</v>
      </c>
      <c r="BZ247" s="282" t="str">
        <f t="shared" si="28"/>
        <v/>
      </c>
      <c r="CB247" s="282">
        <f t="shared" si="29"/>
        <v>0</v>
      </c>
      <c r="CC247" s="282">
        <f t="shared" si="30"/>
        <v>0</v>
      </c>
      <c r="CD247" s="282">
        <f t="shared" si="31"/>
        <v>0</v>
      </c>
      <c r="CE247" s="282">
        <f t="shared" si="32"/>
        <v>0</v>
      </c>
      <c r="CF247" s="282">
        <f t="shared" si="33"/>
        <v>0</v>
      </c>
      <c r="CG247" s="282">
        <f t="shared" si="34"/>
        <v>0</v>
      </c>
      <c r="CH247" s="282">
        <f t="shared" si="35"/>
        <v>0</v>
      </c>
      <c r="CI247" s="282">
        <f t="shared" si="36"/>
        <v>0</v>
      </c>
      <c r="CJ247" s="282">
        <f t="shared" si="37"/>
        <v>0</v>
      </c>
      <c r="CK247" s="282">
        <f t="shared" si="38"/>
        <v>0</v>
      </c>
      <c r="CL247" s="282">
        <f t="shared" si="39"/>
        <v>0</v>
      </c>
      <c r="CM247" s="282">
        <f t="shared" si="40"/>
        <v>0</v>
      </c>
    </row>
    <row r="248" spans="4:91" ht="15" x14ac:dyDescent="0.25">
      <c r="D248" s="455" t="str">
        <f>IF(DATA1!$C$35="","",U248&amp;":"&amp;V248)</f>
        <v/>
      </c>
      <c r="E248" s="523" t="str">
        <f>IF(DATA1!$D$35="","",W248&amp;":"&amp;X248)</f>
        <v/>
      </c>
      <c r="F248" s="523"/>
      <c r="G248" s="523"/>
      <c r="H248" s="524" t="e">
        <f t="shared" si="45"/>
        <v>#VALUE!</v>
      </c>
      <c r="I248" s="524"/>
      <c r="J248" s="524"/>
      <c r="K248" s="522" t="e">
        <f t="shared" si="16"/>
        <v>#VALUE!</v>
      </c>
      <c r="L248" s="522"/>
      <c r="M248" s="522"/>
      <c r="N248" s="525" t="e">
        <f t="shared" si="46"/>
        <v>#VALUE!</v>
      </c>
      <c r="O248" s="525"/>
      <c r="P248" s="525"/>
      <c r="Q248" s="523" t="e">
        <f t="shared" si="47"/>
        <v>#VALUE!</v>
      </c>
      <c r="R248" s="523"/>
      <c r="S248" s="523"/>
      <c r="T248" s="283">
        <v>27</v>
      </c>
      <c r="U248" s="456">
        <f>IF(HOUR(DATA1!$C$35)&lt;=6,HOUR(DATA1!$C$35)+12,HOUR(DATA1!$C$35))</f>
        <v>12</v>
      </c>
      <c r="V248" s="457" t="str">
        <f>IF(MINUTE(DATA1!$C$35)&lt;10,"0"&amp;MINUTE(DATA1!$C$35),MINUTE(DATA1!$C$35))</f>
        <v>00</v>
      </c>
      <c r="W248" s="456">
        <f>IF(HOUR(DATA1!$D$35)&lt;=6,HOUR(DATA1!$D$35)+12,HOUR(DATA1!$D$35))</f>
        <v>12</v>
      </c>
      <c r="X248" s="457" t="str">
        <f>IF(MINUTE(DATA1!$D$35)&lt;10,"0"&amp;MINUTE(DATA1!$D$35),MINUTE(DATA1!$D$35))</f>
        <v>00</v>
      </c>
      <c r="Y248" s="526" t="b">
        <f t="shared" si="42"/>
        <v>0</v>
      </c>
      <c r="Z248" s="526"/>
      <c r="AA248" s="520" t="b">
        <f t="shared" si="43"/>
        <v>0</v>
      </c>
      <c r="AB248" s="520"/>
      <c r="AC248" s="521" t="str">
        <f t="shared" si="44"/>
        <v/>
      </c>
      <c r="AD248" s="521"/>
      <c r="AE248" s="520" t="b">
        <f t="shared" si="41"/>
        <v>0</v>
      </c>
      <c r="AF248" s="520"/>
      <c r="AH248" s="422">
        <f>DATA1!$G$35</f>
        <v>0</v>
      </c>
      <c r="AI248" s="422">
        <f>DATA1!$L$35</f>
        <v>0</v>
      </c>
      <c r="AJ248" s="458">
        <f>DATA1!$Q$35</f>
        <v>0</v>
      </c>
      <c r="AK248" s="422">
        <f>DATA1!$V$35</f>
        <v>0</v>
      </c>
      <c r="AL248" s="422">
        <f>DATA1!$AA$35</f>
        <v>0</v>
      </c>
      <c r="AN248" s="522" t="str">
        <f>IF(AJ248="A",MAX($AN$221:AP247)+0.001,"")</f>
        <v/>
      </c>
      <c r="AO248" s="522"/>
      <c r="AP248" s="522"/>
      <c r="AQ248" s="282">
        <v>1.0269999999999999</v>
      </c>
      <c r="AR248" s="282" t="str">
        <f>IF($AQ$248&gt;$AN$973,"",LOOKUP($AQ$248,$AN$222:$AP$971,$AH$222:$AH$971))</f>
        <v/>
      </c>
      <c r="AS248" s="282" t="str">
        <f>IF($AQ$248&gt;$AN$973,"",LOOKUP($AQ$248,$AN$222:$AP$971,$AI$222:$AI$971))</f>
        <v/>
      </c>
      <c r="AT248" s="282" t="s">
        <v>28</v>
      </c>
      <c r="AU248" s="282" t="str">
        <f>IF($AQ$248&gt;$AN$973,"",LOOKUP($AQ$248,$AN$222:$AP$971,$AK$222:$AK$971))</f>
        <v/>
      </c>
      <c r="AV248" s="282" t="str">
        <f>IF($AQ$248&gt;$AN$973,"",LOOKUP($AQ$248,$AN$222:$AP$971,$AL$222:$AL$971))</f>
        <v/>
      </c>
      <c r="AX248" s="522" t="str">
        <f>IF(AJ248="B",MAX($AX$221:AX247)+0.001,"")</f>
        <v/>
      </c>
      <c r="AY248" s="522"/>
      <c r="AZ248" s="522"/>
      <c r="BA248" s="282">
        <v>1.0269999999999999</v>
      </c>
      <c r="BB248" s="282" t="str">
        <f t="shared" si="27"/>
        <v/>
      </c>
      <c r="BC248" s="282" t="str">
        <f t="shared" si="20"/>
        <v/>
      </c>
      <c r="BD248" s="282" t="s">
        <v>29</v>
      </c>
      <c r="BE248" s="282" t="str">
        <f t="shared" si="21"/>
        <v/>
      </c>
      <c r="BF248" s="282" t="str">
        <f t="shared" si="22"/>
        <v/>
      </c>
      <c r="BH248" s="522" t="str">
        <f>IF(AJ248="C",MAX($BH$221:BH247)+0.001,"")</f>
        <v/>
      </c>
      <c r="BI248" s="522"/>
      <c r="BJ248" s="522"/>
      <c r="BK248" s="282">
        <v>1.0269999999999999</v>
      </c>
      <c r="BL248" s="282" t="str">
        <f t="shared" si="23"/>
        <v/>
      </c>
      <c r="BM248" s="282" t="str">
        <f t="shared" si="24"/>
        <v/>
      </c>
      <c r="BN248" s="282" t="s">
        <v>30</v>
      </c>
      <c r="BO248" s="282" t="str">
        <f t="shared" si="25"/>
        <v/>
      </c>
      <c r="BP248" s="282" t="str">
        <f t="shared" si="26"/>
        <v/>
      </c>
      <c r="BT248" s="522" t="str">
        <f>IF(AL248="A",MAX($BT$221:BV247)+0.001,"")</f>
        <v/>
      </c>
      <c r="BU248" s="522"/>
      <c r="BV248" s="522"/>
      <c r="BW248" s="282">
        <v>1.0269999999999999</v>
      </c>
      <c r="BY248" s="454" t="s">
        <v>28</v>
      </c>
      <c r="BZ248" s="282" t="str">
        <f t="shared" si="28"/>
        <v/>
      </c>
      <c r="CB248" s="282">
        <f t="shared" si="29"/>
        <v>0</v>
      </c>
      <c r="CC248" s="282">
        <f t="shared" si="30"/>
        <v>0</v>
      </c>
      <c r="CD248" s="282">
        <f t="shared" si="31"/>
        <v>0</v>
      </c>
      <c r="CE248" s="282">
        <f t="shared" si="32"/>
        <v>0</v>
      </c>
      <c r="CF248" s="282">
        <f t="shared" si="33"/>
        <v>0</v>
      </c>
      <c r="CG248" s="282">
        <f t="shared" si="34"/>
        <v>0</v>
      </c>
      <c r="CH248" s="282">
        <f t="shared" si="35"/>
        <v>0</v>
      </c>
      <c r="CI248" s="282">
        <f t="shared" si="36"/>
        <v>0</v>
      </c>
      <c r="CJ248" s="282">
        <f t="shared" si="37"/>
        <v>0</v>
      </c>
      <c r="CK248" s="282">
        <f t="shared" si="38"/>
        <v>0</v>
      </c>
      <c r="CL248" s="282">
        <f t="shared" si="39"/>
        <v>0</v>
      </c>
      <c r="CM248" s="282">
        <f t="shared" si="40"/>
        <v>0</v>
      </c>
    </row>
    <row r="249" spans="4:91" ht="15" x14ac:dyDescent="0.25">
      <c r="D249" s="455" t="str">
        <f>IF(DATA1!$C$36="","",U249&amp;":"&amp;V249)</f>
        <v/>
      </c>
      <c r="E249" s="523" t="str">
        <f>IF(DATA1!$D$36="","",W249&amp;":"&amp;X249)</f>
        <v/>
      </c>
      <c r="F249" s="523"/>
      <c r="G249" s="523"/>
      <c r="H249" s="524" t="e">
        <f t="shared" si="45"/>
        <v>#VALUE!</v>
      </c>
      <c r="I249" s="524"/>
      <c r="J249" s="524"/>
      <c r="K249" s="522" t="e">
        <f t="shared" si="16"/>
        <v>#VALUE!</v>
      </c>
      <c r="L249" s="522"/>
      <c r="M249" s="522"/>
      <c r="N249" s="525" t="e">
        <f t="shared" si="46"/>
        <v>#VALUE!</v>
      </c>
      <c r="O249" s="525"/>
      <c r="P249" s="525"/>
      <c r="Q249" s="523" t="e">
        <f t="shared" si="47"/>
        <v>#VALUE!</v>
      </c>
      <c r="R249" s="523"/>
      <c r="S249" s="523"/>
      <c r="T249" s="283">
        <v>28</v>
      </c>
      <c r="U249" s="456">
        <f>IF(HOUR(DATA1!$C$36)&lt;=6,HOUR(DATA1!$C$36)+12,HOUR(DATA1!$C$36))</f>
        <v>12</v>
      </c>
      <c r="V249" s="457" t="str">
        <f>IF(MINUTE(DATA1!$C$36)&lt;10,"0"&amp;MINUTE(DATA1!$C$36),MINUTE(DATA1!$C$36))</f>
        <v>00</v>
      </c>
      <c r="W249" s="456">
        <f>IF(HOUR(DATA1!$D$36)&lt;=6,HOUR(DATA1!$D$36)+12,HOUR(DATA1!$D$36))</f>
        <v>12</v>
      </c>
      <c r="X249" s="457" t="str">
        <f>IF(MINUTE(DATA1!$D$36)&lt;10,"0"&amp;MINUTE(DATA1!$D$36),MINUTE(DATA1!$D$36))</f>
        <v>00</v>
      </c>
      <c r="Y249" s="526" t="b">
        <f t="shared" si="42"/>
        <v>0</v>
      </c>
      <c r="Z249" s="526"/>
      <c r="AA249" s="520" t="b">
        <f t="shared" si="43"/>
        <v>0</v>
      </c>
      <c r="AB249" s="520"/>
      <c r="AC249" s="521" t="str">
        <f t="shared" si="44"/>
        <v/>
      </c>
      <c r="AD249" s="521"/>
      <c r="AE249" s="520" t="b">
        <f t="shared" si="41"/>
        <v>0</v>
      </c>
      <c r="AF249" s="520"/>
      <c r="AH249" s="422">
        <f>DATA1!$G$36</f>
        <v>0</v>
      </c>
      <c r="AI249" s="422">
        <f>DATA1!$L$36</f>
        <v>0</v>
      </c>
      <c r="AJ249" s="458">
        <f>DATA1!$Q$36</f>
        <v>0</v>
      </c>
      <c r="AK249" s="422">
        <f>DATA1!$V$36</f>
        <v>0</v>
      </c>
      <c r="AL249" s="422">
        <f>DATA1!$AA$36</f>
        <v>0</v>
      </c>
      <c r="AN249" s="522" t="str">
        <f>IF(AJ249="A",MAX($AN$221:AP248)+0.001,"")</f>
        <v/>
      </c>
      <c r="AO249" s="522"/>
      <c r="AP249" s="522"/>
      <c r="AQ249" s="282">
        <v>1.0279999999999998</v>
      </c>
      <c r="AR249" s="282" t="str">
        <f>IF($AQ$249&gt;$AN$973,"",LOOKUP($AQ$249,$AN$222:$AP$971,$AH$222:$AH$971))</f>
        <v/>
      </c>
      <c r="AS249" s="282" t="str">
        <f>IF($AQ$249&gt;$AN$973,"",LOOKUP($AQ$249,$AN$222:$AP$971,$AI$222:$AI$971))</f>
        <v/>
      </c>
      <c r="AT249" s="282" t="s">
        <v>28</v>
      </c>
      <c r="AU249" s="282" t="str">
        <f>IF($AQ$249&gt;$AN$973,"",LOOKUP($AQ$249,$AN$222:$AP$971,$AK$222:$AK$971))</f>
        <v/>
      </c>
      <c r="AV249" s="282" t="str">
        <f>IF($AQ$249&gt;$AN$973,"",LOOKUP($AQ$249,$AN$222:$AP$971,$AL$222:$AL$971))</f>
        <v/>
      </c>
      <c r="AX249" s="522" t="str">
        <f>IF(AJ249="B",MAX($AX$221:AX248)+0.001,"")</f>
        <v/>
      </c>
      <c r="AY249" s="522"/>
      <c r="AZ249" s="522"/>
      <c r="BA249" s="282">
        <v>1.0279999999999998</v>
      </c>
      <c r="BB249" s="282" t="str">
        <f t="shared" si="27"/>
        <v/>
      </c>
      <c r="BC249" s="282" t="str">
        <f t="shared" si="20"/>
        <v/>
      </c>
      <c r="BD249" s="282" t="s">
        <v>29</v>
      </c>
      <c r="BE249" s="282" t="str">
        <f t="shared" si="21"/>
        <v/>
      </c>
      <c r="BF249" s="282" t="str">
        <f t="shared" si="22"/>
        <v/>
      </c>
      <c r="BH249" s="522" t="str">
        <f>IF(AJ249="C",MAX($BH$221:BH248)+0.001,"")</f>
        <v/>
      </c>
      <c r="BI249" s="522"/>
      <c r="BJ249" s="522"/>
      <c r="BK249" s="282">
        <v>1.0279999999999998</v>
      </c>
      <c r="BL249" s="282" t="str">
        <f t="shared" si="23"/>
        <v/>
      </c>
      <c r="BM249" s="282" t="str">
        <f t="shared" si="24"/>
        <v/>
      </c>
      <c r="BN249" s="282" t="s">
        <v>30</v>
      </c>
      <c r="BO249" s="282" t="str">
        <f t="shared" si="25"/>
        <v/>
      </c>
      <c r="BP249" s="282" t="str">
        <f t="shared" si="26"/>
        <v/>
      </c>
      <c r="BT249" s="522" t="str">
        <f>IF(AL249="A",MAX($BT$221:BV248)+0.001,"")</f>
        <v/>
      </c>
      <c r="BU249" s="522"/>
      <c r="BV249" s="522"/>
      <c r="BW249" s="282">
        <v>1.0279999999999998</v>
      </c>
      <c r="BY249" s="454" t="s">
        <v>28</v>
      </c>
      <c r="BZ249" s="282" t="str">
        <f t="shared" si="28"/>
        <v/>
      </c>
      <c r="CB249" s="282">
        <f t="shared" si="29"/>
        <v>0</v>
      </c>
      <c r="CC249" s="282">
        <f t="shared" si="30"/>
        <v>0</v>
      </c>
      <c r="CD249" s="282">
        <f t="shared" si="31"/>
        <v>0</v>
      </c>
      <c r="CE249" s="282">
        <f t="shared" si="32"/>
        <v>0</v>
      </c>
      <c r="CF249" s="282">
        <f t="shared" si="33"/>
        <v>0</v>
      </c>
      <c r="CG249" s="282">
        <f t="shared" si="34"/>
        <v>0</v>
      </c>
      <c r="CH249" s="282">
        <f t="shared" si="35"/>
        <v>0</v>
      </c>
      <c r="CI249" s="282">
        <f t="shared" si="36"/>
        <v>0</v>
      </c>
      <c r="CJ249" s="282">
        <f t="shared" si="37"/>
        <v>0</v>
      </c>
      <c r="CK249" s="282">
        <f t="shared" si="38"/>
        <v>0</v>
      </c>
      <c r="CL249" s="282">
        <f t="shared" si="39"/>
        <v>0</v>
      </c>
      <c r="CM249" s="282">
        <f t="shared" si="40"/>
        <v>0</v>
      </c>
    </row>
    <row r="250" spans="4:91" ht="15" x14ac:dyDescent="0.25">
      <c r="D250" s="455" t="str">
        <f>IF(DATA1!$C$37="","",U250&amp;":"&amp;V250)</f>
        <v/>
      </c>
      <c r="E250" s="523" t="str">
        <f>IF(DATA1!$D$37="","",W250&amp;":"&amp;X250)</f>
        <v/>
      </c>
      <c r="F250" s="523"/>
      <c r="G250" s="523"/>
      <c r="H250" s="524" t="e">
        <f t="shared" si="45"/>
        <v>#VALUE!</v>
      </c>
      <c r="I250" s="524"/>
      <c r="J250" s="524"/>
      <c r="K250" s="522" t="e">
        <f t="shared" si="16"/>
        <v>#VALUE!</v>
      </c>
      <c r="L250" s="522"/>
      <c r="M250" s="522"/>
      <c r="N250" s="525" t="e">
        <f t="shared" si="46"/>
        <v>#VALUE!</v>
      </c>
      <c r="O250" s="525"/>
      <c r="P250" s="525"/>
      <c r="Q250" s="523" t="e">
        <f t="shared" si="47"/>
        <v>#VALUE!</v>
      </c>
      <c r="R250" s="523"/>
      <c r="S250" s="523"/>
      <c r="T250" s="283">
        <v>29</v>
      </c>
      <c r="U250" s="456">
        <f>IF(HOUR(DATA1!$C$37)&lt;=6,HOUR(DATA1!$C$37)+12,HOUR(DATA1!$C$37))</f>
        <v>12</v>
      </c>
      <c r="V250" s="457" t="str">
        <f>IF(MINUTE(DATA1!$C$37)&lt;10,"0"&amp;MINUTE(DATA1!$C$37),MINUTE(DATA1!$C$37))</f>
        <v>00</v>
      </c>
      <c r="W250" s="456">
        <f>IF(HOUR(DATA1!$D$37)&lt;=6,HOUR(DATA1!$D$37)+12,HOUR(DATA1!$D$37))</f>
        <v>12</v>
      </c>
      <c r="X250" s="457" t="str">
        <f>IF(MINUTE(DATA1!$D$37)&lt;10,"0"&amp;MINUTE(DATA1!$D$37),MINUTE(DATA1!$D$37))</f>
        <v>00</v>
      </c>
      <c r="Y250" s="526" t="b">
        <f t="shared" si="42"/>
        <v>0</v>
      </c>
      <c r="Z250" s="526"/>
      <c r="AA250" s="520" t="b">
        <f t="shared" si="43"/>
        <v>0</v>
      </c>
      <c r="AB250" s="520"/>
      <c r="AC250" s="521" t="str">
        <f t="shared" si="44"/>
        <v/>
      </c>
      <c r="AD250" s="521"/>
      <c r="AE250" s="520" t="b">
        <f t="shared" si="41"/>
        <v>0</v>
      </c>
      <c r="AF250" s="520"/>
      <c r="AH250" s="422">
        <f>DATA1!$G$37</f>
        <v>0</v>
      </c>
      <c r="AI250" s="422">
        <f>DATA1!$L$37</f>
        <v>0</v>
      </c>
      <c r="AJ250" s="458">
        <f>DATA1!$Q$37</f>
        <v>0</v>
      </c>
      <c r="AK250" s="422">
        <f>DATA1!$V$37</f>
        <v>0</v>
      </c>
      <c r="AL250" s="422">
        <f>DATA1!$AA$37</f>
        <v>0</v>
      </c>
      <c r="AN250" s="522" t="str">
        <f>IF(AJ250="A",MAX($AN$221:AP249)+0.001,"")</f>
        <v/>
      </c>
      <c r="AO250" s="522"/>
      <c r="AP250" s="522"/>
      <c r="AQ250" s="282">
        <v>1.0289999999999999</v>
      </c>
      <c r="AR250" s="282" t="str">
        <f>IF($AQ$250&gt;$AN$973,"",LOOKUP($AQ$250,$AN$222:$AP$971,$AH$222:$AH$971))</f>
        <v/>
      </c>
      <c r="AS250" s="282" t="str">
        <f>IF($AQ$250&gt;$AN$973,"",LOOKUP($AQ$250,$AN$222:$AP$971,$AI$222:$AI$971))</f>
        <v/>
      </c>
      <c r="AT250" s="282" t="s">
        <v>28</v>
      </c>
      <c r="AU250" s="282" t="str">
        <f>IF($AQ$250&gt;$AN$973,"",LOOKUP($AQ$250,$AN$222:$AP$971,$AK$222:$AK$971))</f>
        <v/>
      </c>
      <c r="AV250" s="282" t="str">
        <f>IF($AQ$250&gt;$AN$973,"",LOOKUP($AQ$250,$AN$222:$AP$971,$AL$222:$AL$971))</f>
        <v/>
      </c>
      <c r="AX250" s="522" t="str">
        <f>IF(AJ250="B",MAX($AX$221:AX249)+0.001,"")</f>
        <v/>
      </c>
      <c r="AY250" s="522"/>
      <c r="AZ250" s="522"/>
      <c r="BA250" s="282">
        <v>1.0289999999999999</v>
      </c>
      <c r="BB250" s="282" t="str">
        <f t="shared" si="27"/>
        <v/>
      </c>
      <c r="BC250" s="282" t="str">
        <f t="shared" si="20"/>
        <v/>
      </c>
      <c r="BD250" s="282" t="s">
        <v>29</v>
      </c>
      <c r="BE250" s="282" t="str">
        <f t="shared" si="21"/>
        <v/>
      </c>
      <c r="BF250" s="282" t="str">
        <f t="shared" si="22"/>
        <v/>
      </c>
      <c r="BH250" s="522" t="str">
        <f>IF(AJ250="C",MAX($BH$221:BH249)+0.001,"")</f>
        <v/>
      </c>
      <c r="BI250" s="522"/>
      <c r="BJ250" s="522"/>
      <c r="BK250" s="282">
        <v>1.0289999999999999</v>
      </c>
      <c r="BL250" s="282" t="str">
        <f t="shared" si="23"/>
        <v/>
      </c>
      <c r="BM250" s="282" t="str">
        <f t="shared" si="24"/>
        <v/>
      </c>
      <c r="BN250" s="282" t="s">
        <v>30</v>
      </c>
      <c r="BO250" s="282" t="str">
        <f t="shared" si="25"/>
        <v/>
      </c>
      <c r="BP250" s="282" t="str">
        <f t="shared" si="26"/>
        <v/>
      </c>
      <c r="BT250" s="522" t="str">
        <f>IF(AL250="A",MAX($BT$221:BV249)+0.001,"")</f>
        <v/>
      </c>
      <c r="BU250" s="522"/>
      <c r="BV250" s="522"/>
      <c r="BW250" s="282">
        <v>1.0289999999999999</v>
      </c>
      <c r="BY250" s="454" t="s">
        <v>28</v>
      </c>
      <c r="BZ250" s="282" t="str">
        <f t="shared" si="28"/>
        <v/>
      </c>
      <c r="CB250" s="282">
        <f t="shared" si="29"/>
        <v>0</v>
      </c>
      <c r="CC250" s="282">
        <f t="shared" si="30"/>
        <v>0</v>
      </c>
      <c r="CD250" s="282">
        <f t="shared" si="31"/>
        <v>0</v>
      </c>
      <c r="CE250" s="282">
        <f t="shared" si="32"/>
        <v>0</v>
      </c>
      <c r="CF250" s="282">
        <f t="shared" si="33"/>
        <v>0</v>
      </c>
      <c r="CG250" s="282">
        <f t="shared" si="34"/>
        <v>0</v>
      </c>
      <c r="CH250" s="282">
        <f t="shared" si="35"/>
        <v>0</v>
      </c>
      <c r="CI250" s="282">
        <f t="shared" si="36"/>
        <v>0</v>
      </c>
      <c r="CJ250" s="282">
        <f t="shared" si="37"/>
        <v>0</v>
      </c>
      <c r="CK250" s="282">
        <f t="shared" si="38"/>
        <v>0</v>
      </c>
      <c r="CL250" s="282">
        <f t="shared" si="39"/>
        <v>0</v>
      </c>
      <c r="CM250" s="282">
        <f t="shared" si="40"/>
        <v>0</v>
      </c>
    </row>
    <row r="251" spans="4:91" ht="15" x14ac:dyDescent="0.25">
      <c r="D251" s="455" t="str">
        <f>IF(DATA1!$C$38="","",U251&amp;":"&amp;V251)</f>
        <v/>
      </c>
      <c r="E251" s="523" t="str">
        <f>IF(DATA1!$D$38="","",W251&amp;":"&amp;X251)</f>
        <v/>
      </c>
      <c r="F251" s="523"/>
      <c r="G251" s="523"/>
      <c r="H251" s="524" t="e">
        <f t="shared" si="45"/>
        <v>#VALUE!</v>
      </c>
      <c r="I251" s="524"/>
      <c r="J251" s="524"/>
      <c r="K251" s="522" t="e">
        <f t="shared" si="16"/>
        <v>#VALUE!</v>
      </c>
      <c r="L251" s="522"/>
      <c r="M251" s="522"/>
      <c r="N251" s="525" t="e">
        <f t="shared" si="46"/>
        <v>#VALUE!</v>
      </c>
      <c r="O251" s="525"/>
      <c r="P251" s="525"/>
      <c r="Q251" s="523" t="e">
        <f t="shared" si="47"/>
        <v>#VALUE!</v>
      </c>
      <c r="R251" s="523"/>
      <c r="S251" s="523"/>
      <c r="T251" s="283">
        <v>30</v>
      </c>
      <c r="U251" s="456">
        <f>IF(HOUR(DATA1!$C$38)&lt;=6,HOUR(DATA1!$C$38)+12,HOUR(DATA1!$C$38))</f>
        <v>12</v>
      </c>
      <c r="V251" s="457" t="str">
        <f>IF(MINUTE(DATA1!$C$38)&lt;10,"0"&amp;MINUTE(DATA1!$C$38),MINUTE(DATA1!$C$38))</f>
        <v>00</v>
      </c>
      <c r="W251" s="456">
        <f>IF(HOUR(DATA1!$D$38)&lt;=6,HOUR(DATA1!$D$38)+12,HOUR(DATA1!$D$38))</f>
        <v>12</v>
      </c>
      <c r="X251" s="457" t="str">
        <f>IF(MINUTE(DATA1!$D$38)&lt;10,"0"&amp;MINUTE(DATA1!$D$38),MINUTE(DATA1!$D$38))</f>
        <v>00</v>
      </c>
      <c r="Y251" s="526" t="b">
        <f t="shared" si="42"/>
        <v>0</v>
      </c>
      <c r="Z251" s="526"/>
      <c r="AA251" s="520" t="b">
        <f t="shared" si="43"/>
        <v>0</v>
      </c>
      <c r="AB251" s="520"/>
      <c r="AC251" s="521" t="str">
        <f t="shared" si="44"/>
        <v/>
      </c>
      <c r="AD251" s="521"/>
      <c r="AE251" s="520" t="b">
        <f t="shared" si="41"/>
        <v>0</v>
      </c>
      <c r="AF251" s="520"/>
      <c r="AH251" s="422">
        <f>DATA1!$G$38</f>
        <v>0</v>
      </c>
      <c r="AI251" s="422">
        <f>DATA1!$L$38</f>
        <v>0</v>
      </c>
      <c r="AJ251" s="458">
        <f>DATA1!$Q$38</f>
        <v>0</v>
      </c>
      <c r="AK251" s="422">
        <f>DATA1!$V$38</f>
        <v>0</v>
      </c>
      <c r="AL251" s="422">
        <f>DATA1!$AA$38</f>
        <v>0</v>
      </c>
      <c r="AN251" s="522" t="str">
        <f>IF(AJ251="A",MAX($AN$221:AP250)+0.001,"")</f>
        <v/>
      </c>
      <c r="AO251" s="522"/>
      <c r="AP251" s="522"/>
      <c r="AQ251" s="282">
        <v>1.03</v>
      </c>
      <c r="AR251" s="282" t="str">
        <f>IF($AQ$251&gt;$AN$973,"",LOOKUP($AQ$251,$AN$222:$AP$971,$AH$222:$AH$971))</f>
        <v/>
      </c>
      <c r="AS251" s="282" t="str">
        <f>IF($AQ$251&gt;$AN$973,"",LOOKUP($AQ$251,$AN$222:$AP$971,$AI$222:$AI$971))</f>
        <v/>
      </c>
      <c r="AT251" s="282" t="s">
        <v>28</v>
      </c>
      <c r="AU251" s="282" t="str">
        <f>IF($AQ$251&gt;$AN$973,"",LOOKUP($AQ$251,$AN$222:$AP$971,$AK$222:$AK$971))</f>
        <v/>
      </c>
      <c r="AV251" s="282" t="str">
        <f>IF($AQ$251&gt;$AN$973,"",LOOKUP($AQ$251,$AN$222:$AP$971,$AL$222:$AL$971))</f>
        <v/>
      </c>
      <c r="AX251" s="522" t="str">
        <f>IF(AJ251="B",MAX($AX$221:AX250)+0.001,"")</f>
        <v/>
      </c>
      <c r="AY251" s="522"/>
      <c r="AZ251" s="522"/>
      <c r="BA251" s="282">
        <v>1.03</v>
      </c>
      <c r="BB251" s="282" t="str">
        <f t="shared" si="27"/>
        <v/>
      </c>
      <c r="BC251" s="282" t="str">
        <f t="shared" si="20"/>
        <v/>
      </c>
      <c r="BD251" s="282" t="s">
        <v>29</v>
      </c>
      <c r="BE251" s="282" t="str">
        <f t="shared" si="21"/>
        <v/>
      </c>
      <c r="BF251" s="282" t="str">
        <f t="shared" si="22"/>
        <v/>
      </c>
      <c r="BH251" s="522" t="str">
        <f>IF(AJ251="C",MAX($BH$221:BH250)+0.001,"")</f>
        <v/>
      </c>
      <c r="BI251" s="522"/>
      <c r="BJ251" s="522"/>
      <c r="BK251" s="282">
        <v>1.03</v>
      </c>
      <c r="BL251" s="282" t="str">
        <f t="shared" si="23"/>
        <v/>
      </c>
      <c r="BM251" s="282" t="str">
        <f t="shared" si="24"/>
        <v/>
      </c>
      <c r="BN251" s="282" t="s">
        <v>30</v>
      </c>
      <c r="BO251" s="282" t="str">
        <f t="shared" si="25"/>
        <v/>
      </c>
      <c r="BP251" s="282" t="str">
        <f t="shared" si="26"/>
        <v/>
      </c>
      <c r="BT251" s="522" t="str">
        <f>IF(AL251="A",MAX($BT$221:BV250)+0.001,"")</f>
        <v/>
      </c>
      <c r="BU251" s="522"/>
      <c r="BV251" s="522"/>
      <c r="BW251" s="282">
        <v>1.03</v>
      </c>
      <c r="BY251" s="454" t="s">
        <v>28</v>
      </c>
      <c r="BZ251" s="282" t="str">
        <f t="shared" si="28"/>
        <v/>
      </c>
      <c r="CB251" s="282">
        <f t="shared" si="29"/>
        <v>0</v>
      </c>
      <c r="CC251" s="282">
        <f t="shared" si="30"/>
        <v>0</v>
      </c>
      <c r="CD251" s="282">
        <f t="shared" si="31"/>
        <v>0</v>
      </c>
      <c r="CE251" s="282">
        <f t="shared" si="32"/>
        <v>0</v>
      </c>
      <c r="CF251" s="282">
        <f t="shared" si="33"/>
        <v>0</v>
      </c>
      <c r="CG251" s="282">
        <f t="shared" si="34"/>
        <v>0</v>
      </c>
      <c r="CH251" s="282">
        <f t="shared" si="35"/>
        <v>0</v>
      </c>
      <c r="CI251" s="282">
        <f t="shared" si="36"/>
        <v>0</v>
      </c>
      <c r="CJ251" s="282">
        <f t="shared" si="37"/>
        <v>0</v>
      </c>
      <c r="CK251" s="282">
        <f t="shared" si="38"/>
        <v>0</v>
      </c>
      <c r="CL251" s="282">
        <f t="shared" si="39"/>
        <v>0</v>
      </c>
      <c r="CM251" s="282">
        <f t="shared" si="40"/>
        <v>0</v>
      </c>
    </row>
    <row r="252" spans="4:91" ht="15" x14ac:dyDescent="0.25">
      <c r="D252" s="455" t="str">
        <f>IF(DATA1!$C$39="","",U252&amp;":"&amp;V252)</f>
        <v/>
      </c>
      <c r="E252" s="523" t="str">
        <f>IF(DATA1!$D$39="","",W252&amp;":"&amp;X252)</f>
        <v/>
      </c>
      <c r="F252" s="523"/>
      <c r="G252" s="523"/>
      <c r="H252" s="524" t="e">
        <f t="shared" si="45"/>
        <v>#VALUE!</v>
      </c>
      <c r="I252" s="524"/>
      <c r="J252" s="524"/>
      <c r="K252" s="522" t="e">
        <f t="shared" si="16"/>
        <v>#VALUE!</v>
      </c>
      <c r="L252" s="522"/>
      <c r="M252" s="522"/>
      <c r="N252" s="525" t="e">
        <f t="shared" si="46"/>
        <v>#VALUE!</v>
      </c>
      <c r="O252" s="525"/>
      <c r="P252" s="525"/>
      <c r="Q252" s="523" t="e">
        <f t="shared" si="47"/>
        <v>#VALUE!</v>
      </c>
      <c r="R252" s="523"/>
      <c r="S252" s="523"/>
      <c r="T252" s="283">
        <v>31</v>
      </c>
      <c r="U252" s="456">
        <f>IF(HOUR(DATA1!$C$39)&lt;=6,HOUR(DATA1!$C$39)+12,HOUR(DATA1!$C$39))</f>
        <v>12</v>
      </c>
      <c r="V252" s="457" t="str">
        <f>IF(MINUTE(DATA1!$C$39)&lt;10,"0"&amp;MINUTE(DATA1!$C$39),MINUTE(DATA1!$C$39))</f>
        <v>00</v>
      </c>
      <c r="W252" s="456">
        <f>IF(HOUR(DATA1!$D$39)&lt;=6,HOUR(DATA1!$D$39)+12,HOUR(DATA1!$D$39))</f>
        <v>12</v>
      </c>
      <c r="X252" s="457" t="str">
        <f>IF(MINUTE(DATA1!$D$39)&lt;10,"0"&amp;MINUTE(DATA1!$D$39),MINUTE(DATA1!$D$39))</f>
        <v>00</v>
      </c>
      <c r="Y252" s="526" t="b">
        <f t="shared" si="42"/>
        <v>0</v>
      </c>
      <c r="Z252" s="526"/>
      <c r="AA252" s="520" t="b">
        <f t="shared" si="43"/>
        <v>0</v>
      </c>
      <c r="AB252" s="520"/>
      <c r="AC252" s="521" t="str">
        <f t="shared" si="44"/>
        <v/>
      </c>
      <c r="AD252" s="521"/>
      <c r="AE252" s="520" t="b">
        <f t="shared" si="41"/>
        <v>0</v>
      </c>
      <c r="AF252" s="520"/>
      <c r="AH252" s="422">
        <f>DATA1!$G$39</f>
        <v>0</v>
      </c>
      <c r="AI252" s="422">
        <f>DATA1!$L$39</f>
        <v>0</v>
      </c>
      <c r="AJ252" s="458">
        <f>DATA1!$Q$39</f>
        <v>0</v>
      </c>
      <c r="AK252" s="422">
        <f>DATA1!$V$39</f>
        <v>0</v>
      </c>
      <c r="AL252" s="422">
        <f>DATA1!$AA$39</f>
        <v>0</v>
      </c>
      <c r="AN252" s="522" t="str">
        <f>IF(AJ252="A",MAX($AN$221:AP251)+0.001,"")</f>
        <v/>
      </c>
      <c r="AO252" s="522"/>
      <c r="AP252" s="522"/>
      <c r="AQ252" s="282">
        <v>1.0309999999999999</v>
      </c>
      <c r="AR252" s="282" t="str">
        <f>IF($AQ$252&gt;$AN$973,"",LOOKUP($AQ$252,$AN$222:$AP$971,$AH$222:$AH$971))</f>
        <v/>
      </c>
      <c r="AS252" s="282" t="str">
        <f>IF($AQ$252&gt;$AN$973,"",LOOKUP($AQ$252,$AN$222:$AP$971,$AI$222:$AI$971))</f>
        <v/>
      </c>
      <c r="AT252" s="282" t="s">
        <v>28</v>
      </c>
      <c r="AU252" s="282" t="str">
        <f>IF($AQ$252&gt;$AN$973,"",LOOKUP($AQ$252,$AN$222:$AP$971,$AK$222:$AK$971))</f>
        <v/>
      </c>
      <c r="AV252" s="282" t="str">
        <f>IF($AQ$252&gt;$AN$973,"",LOOKUP($AQ$252,$AN$222:$AP$971,$AL$222:$AL$971))</f>
        <v/>
      </c>
      <c r="AX252" s="522" t="str">
        <f>IF(AJ252="B",MAX($AX$221:AX251)+0.001,"")</f>
        <v/>
      </c>
      <c r="AY252" s="522"/>
      <c r="AZ252" s="522"/>
      <c r="BA252" s="282">
        <v>1.0309999999999999</v>
      </c>
      <c r="BB252" s="282" t="str">
        <f t="shared" si="27"/>
        <v/>
      </c>
      <c r="BC252" s="282" t="str">
        <f t="shared" si="20"/>
        <v/>
      </c>
      <c r="BD252" s="282" t="s">
        <v>29</v>
      </c>
      <c r="BE252" s="282" t="str">
        <f t="shared" si="21"/>
        <v/>
      </c>
      <c r="BF252" s="282" t="str">
        <f t="shared" si="22"/>
        <v/>
      </c>
      <c r="BH252" s="522" t="str">
        <f>IF(AJ252="C",MAX($BH$221:BH251)+0.001,"")</f>
        <v/>
      </c>
      <c r="BI252" s="522"/>
      <c r="BJ252" s="522"/>
      <c r="BK252" s="282">
        <v>1.0309999999999999</v>
      </c>
      <c r="BL252" s="282" t="str">
        <f t="shared" si="23"/>
        <v/>
      </c>
      <c r="BM252" s="282" t="str">
        <f t="shared" si="24"/>
        <v/>
      </c>
      <c r="BN252" s="282" t="s">
        <v>30</v>
      </c>
      <c r="BO252" s="282" t="str">
        <f t="shared" si="25"/>
        <v/>
      </c>
      <c r="BP252" s="282" t="str">
        <f t="shared" si="26"/>
        <v/>
      </c>
      <c r="BT252" s="522" t="str">
        <f>IF(AL252="A",MAX($BT$221:BV251)+0.001,"")</f>
        <v/>
      </c>
      <c r="BU252" s="522"/>
      <c r="BV252" s="522"/>
      <c r="BW252" s="282">
        <v>1.0309999999999999</v>
      </c>
      <c r="BY252" s="454" t="s">
        <v>28</v>
      </c>
      <c r="BZ252" s="282" t="str">
        <f t="shared" si="28"/>
        <v/>
      </c>
      <c r="CB252" s="282">
        <f t="shared" si="29"/>
        <v>0</v>
      </c>
      <c r="CC252" s="282">
        <f t="shared" si="30"/>
        <v>0</v>
      </c>
      <c r="CD252" s="282">
        <f t="shared" si="31"/>
        <v>0</v>
      </c>
      <c r="CE252" s="282">
        <f t="shared" si="32"/>
        <v>0</v>
      </c>
      <c r="CF252" s="282">
        <f t="shared" si="33"/>
        <v>0</v>
      </c>
      <c r="CG252" s="282">
        <f t="shared" si="34"/>
        <v>0</v>
      </c>
      <c r="CH252" s="282">
        <f t="shared" si="35"/>
        <v>0</v>
      </c>
      <c r="CI252" s="282">
        <f t="shared" si="36"/>
        <v>0</v>
      </c>
      <c r="CJ252" s="282">
        <f t="shared" si="37"/>
        <v>0</v>
      </c>
      <c r="CK252" s="282">
        <f t="shared" si="38"/>
        <v>0</v>
      </c>
      <c r="CL252" s="282">
        <f t="shared" si="39"/>
        <v>0</v>
      </c>
      <c r="CM252" s="282">
        <f t="shared" si="40"/>
        <v>0</v>
      </c>
    </row>
    <row r="253" spans="4:91" ht="15" x14ac:dyDescent="0.25">
      <c r="D253" s="455" t="str">
        <f>IF(DATA1!$C$40="","",U253&amp;":"&amp;V253)</f>
        <v/>
      </c>
      <c r="E253" s="523" t="str">
        <f>IF(DATA1!$D$40="","",W253&amp;":"&amp;X253)</f>
        <v/>
      </c>
      <c r="F253" s="523"/>
      <c r="G253" s="523"/>
      <c r="H253" s="524" t="e">
        <f t="shared" si="45"/>
        <v>#VALUE!</v>
      </c>
      <c r="I253" s="524"/>
      <c r="J253" s="524"/>
      <c r="K253" s="522" t="e">
        <f t="shared" si="16"/>
        <v>#VALUE!</v>
      </c>
      <c r="L253" s="522"/>
      <c r="M253" s="522"/>
      <c r="N253" s="525" t="e">
        <f t="shared" si="46"/>
        <v>#VALUE!</v>
      </c>
      <c r="O253" s="525"/>
      <c r="P253" s="525"/>
      <c r="Q253" s="523" t="e">
        <f t="shared" si="47"/>
        <v>#VALUE!</v>
      </c>
      <c r="R253" s="523"/>
      <c r="S253" s="523"/>
      <c r="T253" s="283">
        <v>32</v>
      </c>
      <c r="U253" s="456">
        <f>IF(HOUR(DATA1!$C$40)&lt;=6,HOUR(DATA1!$C$40)+12,HOUR(DATA1!$C$40))</f>
        <v>12</v>
      </c>
      <c r="V253" s="457" t="str">
        <f>IF(MINUTE(DATA1!$C$40)&lt;10,"0"&amp;MINUTE(DATA1!$C$40),MINUTE(DATA1!$C$40))</f>
        <v>00</v>
      </c>
      <c r="W253" s="456">
        <f>IF(HOUR(DATA1!$D$40)&lt;=6,HOUR(DATA1!$D$40)+12,HOUR(DATA1!$D$40))</f>
        <v>12</v>
      </c>
      <c r="X253" s="457" t="str">
        <f>IF(MINUTE(DATA1!$D$40)&lt;10,"0"&amp;MINUTE(DATA1!$D$40),MINUTE(DATA1!$D$40))</f>
        <v>00</v>
      </c>
      <c r="Y253" s="526" t="b">
        <f t="shared" si="42"/>
        <v>0</v>
      </c>
      <c r="Z253" s="526"/>
      <c r="AA253" s="520" t="b">
        <f t="shared" si="43"/>
        <v>0</v>
      </c>
      <c r="AB253" s="520"/>
      <c r="AC253" s="521" t="str">
        <f t="shared" si="44"/>
        <v/>
      </c>
      <c r="AD253" s="521"/>
      <c r="AE253" s="520" t="b">
        <f t="shared" si="41"/>
        <v>0</v>
      </c>
      <c r="AF253" s="520"/>
      <c r="AH253" s="422">
        <f>DATA1!$G$40</f>
        <v>0</v>
      </c>
      <c r="AI253" s="422">
        <f>DATA1!$L$40</f>
        <v>0</v>
      </c>
      <c r="AJ253" s="458">
        <f>DATA1!$Q$40</f>
        <v>0</v>
      </c>
      <c r="AK253" s="422">
        <f>DATA1!$V$40</f>
        <v>0</v>
      </c>
      <c r="AL253" s="422">
        <f>DATA1!$AA$40</f>
        <v>0</v>
      </c>
      <c r="AN253" s="522" t="str">
        <f>IF(AJ253="A",MAX($AN$221:AP252)+0.001,"")</f>
        <v/>
      </c>
      <c r="AO253" s="522"/>
      <c r="AP253" s="522"/>
      <c r="AQ253" s="282">
        <v>1.0319999999999998</v>
      </c>
      <c r="AR253" s="282" t="str">
        <f>IF($AQ$253&gt;$AN$973,"",LOOKUP($AQ$253,$AN$222:$AP$971,$AH$222:$AH$971))</f>
        <v/>
      </c>
      <c r="AS253" s="282" t="str">
        <f>IF($AQ$253&gt;$AN$973,"",LOOKUP($AQ$253,$AN$222:$AP$971,$AI$222:$AI$971))</f>
        <v/>
      </c>
      <c r="AT253" s="282" t="s">
        <v>28</v>
      </c>
      <c r="AU253" s="282" t="str">
        <f>IF($AQ$253&gt;$AN$973,"",LOOKUP($AQ$253,$AN$222:$AP$971,$AK$222:$AK$971))</f>
        <v/>
      </c>
      <c r="AV253" s="282" t="str">
        <f>IF($AQ$253&gt;$AN$973,"",LOOKUP($AQ$253,$AN$222:$AP$971,$AL$222:$AL$971))</f>
        <v/>
      </c>
      <c r="AX253" s="522" t="str">
        <f>IF(AJ253="B",MAX($AX$221:AX252)+0.001,"")</f>
        <v/>
      </c>
      <c r="AY253" s="522"/>
      <c r="AZ253" s="522"/>
      <c r="BA253" s="282">
        <v>1.0319999999999998</v>
      </c>
      <c r="BB253" s="282" t="str">
        <f t="shared" si="27"/>
        <v/>
      </c>
      <c r="BC253" s="282" t="str">
        <f t="shared" si="20"/>
        <v/>
      </c>
      <c r="BD253" s="282" t="s">
        <v>29</v>
      </c>
      <c r="BE253" s="282" t="str">
        <f t="shared" si="21"/>
        <v/>
      </c>
      <c r="BF253" s="282" t="str">
        <f t="shared" si="22"/>
        <v/>
      </c>
      <c r="BH253" s="522" t="str">
        <f>IF(AJ253="C",MAX($BH$221:BH252)+0.001,"")</f>
        <v/>
      </c>
      <c r="BI253" s="522"/>
      <c r="BJ253" s="522"/>
      <c r="BK253" s="282">
        <v>1.0319999999999998</v>
      </c>
      <c r="BL253" s="282" t="str">
        <f t="shared" si="23"/>
        <v/>
      </c>
      <c r="BM253" s="282" t="str">
        <f t="shared" si="24"/>
        <v/>
      </c>
      <c r="BN253" s="282" t="s">
        <v>30</v>
      </c>
      <c r="BO253" s="282" t="str">
        <f t="shared" si="25"/>
        <v/>
      </c>
      <c r="BP253" s="282" t="str">
        <f t="shared" si="26"/>
        <v/>
      </c>
      <c r="BT253" s="522" t="str">
        <f>IF(AL253="A",MAX($BT$221:BV252)+0.001,"")</f>
        <v/>
      </c>
      <c r="BU253" s="522"/>
      <c r="BV253" s="522"/>
      <c r="BW253" s="282">
        <v>1.0319999999999998</v>
      </c>
      <c r="BY253" s="454" t="s">
        <v>28</v>
      </c>
      <c r="BZ253" s="282" t="str">
        <f t="shared" si="28"/>
        <v/>
      </c>
      <c r="CB253" s="282">
        <f t="shared" si="29"/>
        <v>0</v>
      </c>
      <c r="CC253" s="282">
        <f t="shared" si="30"/>
        <v>0</v>
      </c>
      <c r="CD253" s="282">
        <f t="shared" si="31"/>
        <v>0</v>
      </c>
      <c r="CE253" s="282">
        <f t="shared" si="32"/>
        <v>0</v>
      </c>
      <c r="CF253" s="282">
        <f t="shared" si="33"/>
        <v>0</v>
      </c>
      <c r="CG253" s="282">
        <f t="shared" si="34"/>
        <v>0</v>
      </c>
      <c r="CH253" s="282">
        <f t="shared" si="35"/>
        <v>0</v>
      </c>
      <c r="CI253" s="282">
        <f t="shared" si="36"/>
        <v>0</v>
      </c>
      <c r="CJ253" s="282">
        <f t="shared" si="37"/>
        <v>0</v>
      </c>
      <c r="CK253" s="282">
        <f t="shared" si="38"/>
        <v>0</v>
      </c>
      <c r="CL253" s="282">
        <f t="shared" si="39"/>
        <v>0</v>
      </c>
      <c r="CM253" s="282">
        <f t="shared" si="40"/>
        <v>0</v>
      </c>
    </row>
    <row r="254" spans="4:91" ht="15" x14ac:dyDescent="0.25">
      <c r="D254" s="455" t="str">
        <f>IF(DATA1!$C$41="","",U254&amp;":"&amp;V254)</f>
        <v/>
      </c>
      <c r="E254" s="523" t="str">
        <f>IF(DATA1!$D$41="","",W254&amp;":"&amp;X254)</f>
        <v/>
      </c>
      <c r="F254" s="523"/>
      <c r="G254" s="523"/>
      <c r="H254" s="524" t="e">
        <f t="shared" si="45"/>
        <v>#VALUE!</v>
      </c>
      <c r="I254" s="524"/>
      <c r="J254" s="524"/>
      <c r="K254" s="522" t="e">
        <f t="shared" si="16"/>
        <v>#VALUE!</v>
      </c>
      <c r="L254" s="522"/>
      <c r="M254" s="522"/>
      <c r="N254" s="525" t="e">
        <f t="shared" si="46"/>
        <v>#VALUE!</v>
      </c>
      <c r="O254" s="525"/>
      <c r="P254" s="525"/>
      <c r="Q254" s="523" t="e">
        <f t="shared" si="47"/>
        <v>#VALUE!</v>
      </c>
      <c r="R254" s="523"/>
      <c r="S254" s="523"/>
      <c r="T254" s="283">
        <v>33</v>
      </c>
      <c r="U254" s="456">
        <f>IF(HOUR(DATA1!$C$41)&lt;=6,HOUR(DATA1!$C$41)+12,HOUR(DATA1!$C$41))</f>
        <v>12</v>
      </c>
      <c r="V254" s="457" t="str">
        <f>IF(MINUTE(DATA1!$C$41)&lt;10,"0"&amp;MINUTE(DATA1!$C$41),MINUTE(DATA1!$C$41))</f>
        <v>00</v>
      </c>
      <c r="W254" s="456">
        <f>IF(HOUR(DATA1!$D$41)&lt;=6,HOUR(DATA1!$D$41)+12,HOUR(DATA1!$D$41))</f>
        <v>12</v>
      </c>
      <c r="X254" s="457" t="str">
        <f>IF(MINUTE(DATA1!$D$41)&lt;10,"0"&amp;MINUTE(DATA1!$D$41),MINUTE(DATA1!$D$41))</f>
        <v>00</v>
      </c>
      <c r="Y254" s="526" t="b">
        <f t="shared" si="42"/>
        <v>0</v>
      </c>
      <c r="Z254" s="526"/>
      <c r="AA254" s="520" t="b">
        <f t="shared" si="43"/>
        <v>0</v>
      </c>
      <c r="AB254" s="520"/>
      <c r="AC254" s="521" t="str">
        <f t="shared" si="44"/>
        <v/>
      </c>
      <c r="AD254" s="521"/>
      <c r="AE254" s="520" t="b">
        <f t="shared" si="41"/>
        <v>0</v>
      </c>
      <c r="AF254" s="520"/>
      <c r="AH254" s="422">
        <f>DATA1!$G$41</f>
        <v>0</v>
      </c>
      <c r="AI254" s="422">
        <f>DATA1!$L$41</f>
        <v>0</v>
      </c>
      <c r="AJ254" s="458">
        <f>DATA1!$Q$41</f>
        <v>0</v>
      </c>
      <c r="AK254" s="422">
        <f>DATA1!$V$41</f>
        <v>0</v>
      </c>
      <c r="AL254" s="422">
        <f>DATA1!$AA$41</f>
        <v>0</v>
      </c>
      <c r="AN254" s="522" t="str">
        <f>IF(AJ254="A",MAX($AN$221:AP253)+0.001,"")</f>
        <v/>
      </c>
      <c r="AO254" s="522"/>
      <c r="AP254" s="522"/>
      <c r="AQ254" s="282">
        <v>1.0329999999999999</v>
      </c>
      <c r="AR254" s="282" t="str">
        <f>IF($AQ$254&gt;$AN$973,"",LOOKUP($AQ$254,$AN$222:$AP$971,$AH$222:$AH$971))</f>
        <v/>
      </c>
      <c r="AS254" s="282" t="str">
        <f>IF($AQ$254&gt;$AN$973,"",LOOKUP($AQ$254,$AN$222:$AP$971,$AI$222:$AI$971))</f>
        <v/>
      </c>
      <c r="AT254" s="282" t="s">
        <v>28</v>
      </c>
      <c r="AU254" s="282" t="str">
        <f>IF($AQ$254&gt;$AN$973,"",LOOKUP($AQ$254,$AN$222:$AP$971,$AK$222:$AK$971))</f>
        <v/>
      </c>
      <c r="AV254" s="282" t="str">
        <f>IF($AQ$254&gt;$AN$973,"",LOOKUP($AQ$254,$AN$222:$AP$971,$AL$222:$AL$971))</f>
        <v/>
      </c>
      <c r="AX254" s="522" t="str">
        <f>IF(AJ254="B",MAX($AX$221:AX253)+0.001,"")</f>
        <v/>
      </c>
      <c r="AY254" s="522"/>
      <c r="AZ254" s="522"/>
      <c r="BA254" s="282">
        <v>1.0329999999999999</v>
      </c>
      <c r="BB254" s="282" t="str">
        <f t="shared" si="27"/>
        <v/>
      </c>
      <c r="BC254" s="282" t="str">
        <f t="shared" si="20"/>
        <v/>
      </c>
      <c r="BD254" s="282" t="s">
        <v>29</v>
      </c>
      <c r="BE254" s="282" t="str">
        <f t="shared" si="21"/>
        <v/>
      </c>
      <c r="BF254" s="282" t="str">
        <f t="shared" si="22"/>
        <v/>
      </c>
      <c r="BH254" s="522" t="str">
        <f>IF(AJ254="C",MAX($BH$221:BH253)+0.001,"")</f>
        <v/>
      </c>
      <c r="BI254" s="522"/>
      <c r="BJ254" s="522"/>
      <c r="BK254" s="282">
        <v>1.0329999999999999</v>
      </c>
      <c r="BL254" s="282" t="str">
        <f t="shared" si="23"/>
        <v/>
      </c>
      <c r="BM254" s="282" t="str">
        <f t="shared" si="24"/>
        <v/>
      </c>
      <c r="BN254" s="282" t="s">
        <v>30</v>
      </c>
      <c r="BO254" s="282" t="str">
        <f t="shared" si="25"/>
        <v/>
      </c>
      <c r="BP254" s="282" t="str">
        <f t="shared" si="26"/>
        <v/>
      </c>
      <c r="BT254" s="522" t="str">
        <f>IF(AL254="A",MAX($BT$221:BV253)+0.001,"")</f>
        <v/>
      </c>
      <c r="BU254" s="522"/>
      <c r="BV254" s="522"/>
      <c r="BW254" s="282">
        <v>1.0329999999999999</v>
      </c>
      <c r="BY254" s="454" t="s">
        <v>28</v>
      </c>
      <c r="BZ254" s="282" t="str">
        <f t="shared" si="28"/>
        <v/>
      </c>
      <c r="CB254" s="282">
        <f t="shared" si="29"/>
        <v>0</v>
      </c>
      <c r="CC254" s="282">
        <f t="shared" si="30"/>
        <v>0</v>
      </c>
      <c r="CD254" s="282">
        <f t="shared" si="31"/>
        <v>0</v>
      </c>
      <c r="CE254" s="282">
        <f t="shared" si="32"/>
        <v>0</v>
      </c>
      <c r="CF254" s="282">
        <f t="shared" si="33"/>
        <v>0</v>
      </c>
      <c r="CG254" s="282">
        <f t="shared" si="34"/>
        <v>0</v>
      </c>
      <c r="CH254" s="282">
        <f t="shared" si="35"/>
        <v>0</v>
      </c>
      <c r="CI254" s="282">
        <f t="shared" si="36"/>
        <v>0</v>
      </c>
      <c r="CJ254" s="282">
        <f t="shared" si="37"/>
        <v>0</v>
      </c>
      <c r="CK254" s="282">
        <f t="shared" si="38"/>
        <v>0</v>
      </c>
      <c r="CL254" s="282">
        <f t="shared" si="39"/>
        <v>0</v>
      </c>
      <c r="CM254" s="282">
        <f t="shared" si="40"/>
        <v>0</v>
      </c>
    </row>
    <row r="255" spans="4:91" ht="15" x14ac:dyDescent="0.25">
      <c r="D255" s="455" t="str">
        <f>IF(DATA1!$C$42="","",U255&amp;":"&amp;V255)</f>
        <v/>
      </c>
      <c r="E255" s="523" t="str">
        <f>IF(DATA1!$D$42="","",W255&amp;":"&amp;X255)</f>
        <v/>
      </c>
      <c r="F255" s="523"/>
      <c r="G255" s="523"/>
      <c r="H255" s="524" t="e">
        <f t="shared" si="45"/>
        <v>#VALUE!</v>
      </c>
      <c r="I255" s="524"/>
      <c r="J255" s="524"/>
      <c r="K255" s="522" t="e">
        <f t="shared" si="16"/>
        <v>#VALUE!</v>
      </c>
      <c r="L255" s="522"/>
      <c r="M255" s="522"/>
      <c r="N255" s="525" t="e">
        <f t="shared" si="46"/>
        <v>#VALUE!</v>
      </c>
      <c r="O255" s="525"/>
      <c r="P255" s="525"/>
      <c r="Q255" s="523" t="e">
        <f t="shared" si="47"/>
        <v>#VALUE!</v>
      </c>
      <c r="R255" s="523"/>
      <c r="S255" s="523"/>
      <c r="T255" s="283">
        <v>34</v>
      </c>
      <c r="U255" s="456">
        <f>IF(HOUR(DATA1!$C$42)&lt;=6,HOUR(DATA1!$C$42)+12,HOUR(DATA1!$C$42))</f>
        <v>12</v>
      </c>
      <c r="V255" s="457" t="str">
        <f>IF(MINUTE(DATA1!$C$42)&lt;10,"0"&amp;MINUTE(DATA1!$C$42),MINUTE(DATA1!$C$42))</f>
        <v>00</v>
      </c>
      <c r="W255" s="456">
        <f>IF(HOUR(DATA1!$D$42)&lt;=6,HOUR(DATA1!$D$42)+12,HOUR(DATA1!$D$42))</f>
        <v>12</v>
      </c>
      <c r="X255" s="457" t="str">
        <f>IF(MINUTE(DATA1!$D$42)&lt;10,"0"&amp;MINUTE(DATA1!$D$42),MINUTE(DATA1!$D$42))</f>
        <v>00</v>
      </c>
      <c r="Y255" s="526" t="b">
        <f t="shared" si="42"/>
        <v>0</v>
      </c>
      <c r="Z255" s="526"/>
      <c r="AA255" s="520" t="b">
        <f t="shared" si="43"/>
        <v>0</v>
      </c>
      <c r="AB255" s="520"/>
      <c r="AC255" s="521" t="str">
        <f t="shared" si="44"/>
        <v/>
      </c>
      <c r="AD255" s="521"/>
      <c r="AE255" s="520" t="b">
        <f t="shared" si="41"/>
        <v>0</v>
      </c>
      <c r="AF255" s="520"/>
      <c r="AH255" s="422">
        <f>DATA1!$G$42</f>
        <v>0</v>
      </c>
      <c r="AI255" s="422">
        <f>DATA1!$L$42</f>
        <v>0</v>
      </c>
      <c r="AJ255" s="458">
        <f>DATA1!$Q$42</f>
        <v>0</v>
      </c>
      <c r="AK255" s="422">
        <f>DATA1!$V$42</f>
        <v>0</v>
      </c>
      <c r="AL255" s="422">
        <f>DATA1!$AA$42</f>
        <v>0</v>
      </c>
      <c r="AN255" s="522" t="str">
        <f>IF(AJ255="A",MAX($AN$221:AP254)+0.001,"")</f>
        <v/>
      </c>
      <c r="AO255" s="522"/>
      <c r="AP255" s="522"/>
      <c r="AQ255" s="282">
        <v>1.0339999999999998</v>
      </c>
      <c r="AR255" s="282" t="str">
        <f>IF($AQ$255&gt;$AN$973,"",LOOKUP($AQ$255,$AN$222:$AP$971,$AH$222:$AH$971))</f>
        <v/>
      </c>
      <c r="AS255" s="282" t="str">
        <f>IF($AQ$255&gt;$AN$973,"",LOOKUP($AQ$255,$AN$222:$AP$971,$AI$222:$AI$971))</f>
        <v/>
      </c>
      <c r="AT255" s="282" t="s">
        <v>28</v>
      </c>
      <c r="AU255" s="282" t="str">
        <f>IF($AQ$255&gt;$AN$973,"",LOOKUP($AQ$255,$AN$222:$AP$971,$AK$222:$AK$971))</f>
        <v/>
      </c>
      <c r="AV255" s="282" t="str">
        <f>IF($AQ$255&gt;$AN$973,"",LOOKUP($AQ$255,$AN$222:$AP$971,$AL$222:$AL$971))</f>
        <v/>
      </c>
      <c r="AX255" s="522" t="str">
        <f>IF(AJ255="B",MAX($AX$221:AX254)+0.001,"")</f>
        <v/>
      </c>
      <c r="AY255" s="522"/>
      <c r="AZ255" s="522"/>
      <c r="BA255" s="282">
        <v>1.0339999999999998</v>
      </c>
      <c r="BB255" s="282" t="str">
        <f t="shared" si="27"/>
        <v/>
      </c>
      <c r="BC255" s="282" t="str">
        <f t="shared" si="20"/>
        <v/>
      </c>
      <c r="BD255" s="282" t="s">
        <v>29</v>
      </c>
      <c r="BE255" s="282" t="str">
        <f t="shared" si="21"/>
        <v/>
      </c>
      <c r="BF255" s="282" t="str">
        <f t="shared" si="22"/>
        <v/>
      </c>
      <c r="BH255" s="522" t="str">
        <f>IF(AJ255="C",MAX($BH$221:BH254)+0.001,"")</f>
        <v/>
      </c>
      <c r="BI255" s="522"/>
      <c r="BJ255" s="522"/>
      <c r="BK255" s="282">
        <v>1.0339999999999998</v>
      </c>
      <c r="BL255" s="282" t="str">
        <f t="shared" si="23"/>
        <v/>
      </c>
      <c r="BM255" s="282" t="str">
        <f t="shared" si="24"/>
        <v/>
      </c>
      <c r="BN255" s="282" t="s">
        <v>30</v>
      </c>
      <c r="BO255" s="282" t="str">
        <f t="shared" si="25"/>
        <v/>
      </c>
      <c r="BP255" s="282" t="str">
        <f t="shared" si="26"/>
        <v/>
      </c>
      <c r="BT255" s="522" t="str">
        <f>IF(AL255="A",MAX($BT$221:BV254)+0.001,"")</f>
        <v/>
      </c>
      <c r="BU255" s="522"/>
      <c r="BV255" s="522"/>
      <c r="BW255" s="282">
        <v>1.0339999999999998</v>
      </c>
      <c r="BY255" s="454" t="s">
        <v>28</v>
      </c>
      <c r="BZ255" s="282" t="str">
        <f t="shared" si="28"/>
        <v/>
      </c>
      <c r="CB255" s="282">
        <f t="shared" si="29"/>
        <v>0</v>
      </c>
      <c r="CC255" s="282">
        <f t="shared" si="30"/>
        <v>0</v>
      </c>
      <c r="CD255" s="282">
        <f t="shared" si="31"/>
        <v>0</v>
      </c>
      <c r="CE255" s="282">
        <f t="shared" si="32"/>
        <v>0</v>
      </c>
      <c r="CF255" s="282">
        <f t="shared" si="33"/>
        <v>0</v>
      </c>
      <c r="CG255" s="282">
        <f t="shared" si="34"/>
        <v>0</v>
      </c>
      <c r="CH255" s="282">
        <f t="shared" si="35"/>
        <v>0</v>
      </c>
      <c r="CI255" s="282">
        <f t="shared" si="36"/>
        <v>0</v>
      </c>
      <c r="CJ255" s="282">
        <f t="shared" si="37"/>
        <v>0</v>
      </c>
      <c r="CK255" s="282">
        <f t="shared" si="38"/>
        <v>0</v>
      </c>
      <c r="CL255" s="282">
        <f t="shared" si="39"/>
        <v>0</v>
      </c>
      <c r="CM255" s="282">
        <f t="shared" si="40"/>
        <v>0</v>
      </c>
    </row>
    <row r="256" spans="4:91" ht="15" x14ac:dyDescent="0.25">
      <c r="D256" s="455" t="str">
        <f>IF(DATA1!$C$43="","",U256&amp;":"&amp;V256)</f>
        <v/>
      </c>
      <c r="E256" s="523" t="str">
        <f>IF(DATA1!$D$43="","",W256&amp;":"&amp;X256)</f>
        <v/>
      </c>
      <c r="F256" s="523"/>
      <c r="G256" s="523"/>
      <c r="H256" s="524" t="e">
        <f t="shared" si="45"/>
        <v>#VALUE!</v>
      </c>
      <c r="I256" s="524"/>
      <c r="J256" s="524"/>
      <c r="K256" s="522" t="e">
        <f t="shared" si="16"/>
        <v>#VALUE!</v>
      </c>
      <c r="L256" s="522"/>
      <c r="M256" s="522"/>
      <c r="N256" s="525" t="e">
        <f t="shared" si="46"/>
        <v>#VALUE!</v>
      </c>
      <c r="O256" s="525"/>
      <c r="P256" s="525"/>
      <c r="Q256" s="523" t="e">
        <f t="shared" si="47"/>
        <v>#VALUE!</v>
      </c>
      <c r="R256" s="523"/>
      <c r="S256" s="523"/>
      <c r="T256" s="283">
        <v>35</v>
      </c>
      <c r="U256" s="456">
        <f>IF(HOUR(DATA1!$C$43)&lt;=6,HOUR(DATA1!$C$43)+12,HOUR(DATA1!$C$43))</f>
        <v>12</v>
      </c>
      <c r="V256" s="457" t="str">
        <f>IF(MINUTE(DATA1!$C$43)&lt;10,"0"&amp;MINUTE(DATA1!$C$43),MINUTE(DATA1!$C$43))</f>
        <v>00</v>
      </c>
      <c r="W256" s="456">
        <f>IF(HOUR(DATA1!$D$43)&lt;=6,HOUR(DATA1!$D$43)+12,HOUR(DATA1!$D$43))</f>
        <v>12</v>
      </c>
      <c r="X256" s="457" t="str">
        <f>IF(MINUTE(DATA1!$D$43)&lt;10,"0"&amp;MINUTE(DATA1!$D$43),MINUTE(DATA1!$D$43))</f>
        <v>00</v>
      </c>
      <c r="Y256" s="526" t="b">
        <f t="shared" si="42"/>
        <v>0</v>
      </c>
      <c r="Z256" s="526"/>
      <c r="AA256" s="520" t="b">
        <f t="shared" si="43"/>
        <v>0</v>
      </c>
      <c r="AB256" s="520"/>
      <c r="AC256" s="521" t="str">
        <f t="shared" si="44"/>
        <v/>
      </c>
      <c r="AD256" s="521"/>
      <c r="AE256" s="520" t="b">
        <f t="shared" si="41"/>
        <v>0</v>
      </c>
      <c r="AF256" s="520"/>
      <c r="AH256" s="422">
        <f>DATA1!$G$43</f>
        <v>0</v>
      </c>
      <c r="AI256" s="422">
        <f>DATA1!$L$43</f>
        <v>0</v>
      </c>
      <c r="AJ256" s="458">
        <f>DATA1!$Q$43</f>
        <v>0</v>
      </c>
      <c r="AK256" s="422">
        <f>DATA1!$V$43</f>
        <v>0</v>
      </c>
      <c r="AL256" s="422">
        <f>DATA1!$AA$43</f>
        <v>0</v>
      </c>
      <c r="AN256" s="522" t="str">
        <f>IF(AJ256="A",MAX($AN$221:AP255)+0.001,"")</f>
        <v/>
      </c>
      <c r="AO256" s="522"/>
      <c r="AP256" s="522"/>
      <c r="AQ256" s="282">
        <v>1.0349999999999999</v>
      </c>
      <c r="AR256" s="282" t="str">
        <f>IF($AQ$256&gt;$AN$973,"",LOOKUP($AQ$256,$AN$222:$AP$971,$AH$222:$AH$971))</f>
        <v/>
      </c>
      <c r="AS256" s="282" t="str">
        <f>IF($AQ$256&gt;$AN$973,"",LOOKUP($AQ$256,$AN$222:$AP$971,$AI$222:$AI$971))</f>
        <v/>
      </c>
      <c r="AT256" s="282" t="s">
        <v>28</v>
      </c>
      <c r="AU256" s="282" t="str">
        <f>IF($AQ$256&gt;$AN$973,"",LOOKUP($AQ$256,$AN$222:$AP$971,$AK$222:$AK$971))</f>
        <v/>
      </c>
      <c r="AV256" s="282" t="str">
        <f>IF($AQ$256&gt;$AN$973,"",LOOKUP($AQ$256,$AN$222:$AP$971,$AL$222:$AL$971))</f>
        <v/>
      </c>
      <c r="AX256" s="522" t="str">
        <f>IF(AJ256="B",MAX($AX$221:AX255)+0.001,"")</f>
        <v/>
      </c>
      <c r="AY256" s="522"/>
      <c r="AZ256" s="522"/>
      <c r="BA256" s="282">
        <v>1.0349999999999999</v>
      </c>
      <c r="BB256" s="282" t="str">
        <f t="shared" si="27"/>
        <v/>
      </c>
      <c r="BC256" s="282" t="str">
        <f t="shared" si="20"/>
        <v/>
      </c>
      <c r="BD256" s="282" t="s">
        <v>29</v>
      </c>
      <c r="BE256" s="282" t="str">
        <f t="shared" si="21"/>
        <v/>
      </c>
      <c r="BF256" s="282" t="str">
        <f t="shared" si="22"/>
        <v/>
      </c>
      <c r="BH256" s="522" t="str">
        <f>IF(AJ256="C",MAX($BH$221:BH255)+0.001,"")</f>
        <v/>
      </c>
      <c r="BI256" s="522"/>
      <c r="BJ256" s="522"/>
      <c r="BK256" s="282">
        <v>1.0349999999999999</v>
      </c>
      <c r="BL256" s="282" t="str">
        <f t="shared" si="23"/>
        <v/>
      </c>
      <c r="BM256" s="282" t="str">
        <f t="shared" si="24"/>
        <v/>
      </c>
      <c r="BN256" s="282" t="s">
        <v>30</v>
      </c>
      <c r="BO256" s="282" t="str">
        <f t="shared" si="25"/>
        <v/>
      </c>
      <c r="BP256" s="282" t="str">
        <f t="shared" si="26"/>
        <v/>
      </c>
      <c r="BT256" s="522" t="str">
        <f>IF(AL256="A",MAX($BT$221:BV255)+0.001,"")</f>
        <v/>
      </c>
      <c r="BU256" s="522"/>
      <c r="BV256" s="522"/>
      <c r="BW256" s="282">
        <v>1.0349999999999999</v>
      </c>
      <c r="BY256" s="454" t="s">
        <v>28</v>
      </c>
      <c r="BZ256" s="282" t="str">
        <f t="shared" si="28"/>
        <v/>
      </c>
      <c r="CB256" s="282">
        <f t="shared" si="29"/>
        <v>0</v>
      </c>
      <c r="CC256" s="282">
        <f t="shared" si="30"/>
        <v>0</v>
      </c>
      <c r="CD256" s="282">
        <f t="shared" si="31"/>
        <v>0</v>
      </c>
      <c r="CE256" s="282">
        <f t="shared" si="32"/>
        <v>0</v>
      </c>
      <c r="CF256" s="282">
        <f t="shared" si="33"/>
        <v>0</v>
      </c>
      <c r="CG256" s="282">
        <f t="shared" si="34"/>
        <v>0</v>
      </c>
      <c r="CH256" s="282">
        <f t="shared" si="35"/>
        <v>0</v>
      </c>
      <c r="CI256" s="282">
        <f t="shared" si="36"/>
        <v>0</v>
      </c>
      <c r="CJ256" s="282">
        <f t="shared" si="37"/>
        <v>0</v>
      </c>
      <c r="CK256" s="282">
        <f t="shared" si="38"/>
        <v>0</v>
      </c>
      <c r="CL256" s="282">
        <f t="shared" si="39"/>
        <v>0</v>
      </c>
      <c r="CM256" s="282">
        <f t="shared" si="40"/>
        <v>0</v>
      </c>
    </row>
    <row r="257" spans="1:91" ht="15" x14ac:dyDescent="0.25">
      <c r="D257" s="455" t="str">
        <f>IF(DATA1!$C$44="","",U257&amp;":"&amp;V257)</f>
        <v/>
      </c>
      <c r="E257" s="523" t="str">
        <f>IF(DATA1!$D$44="","",W257&amp;":"&amp;X257)</f>
        <v/>
      </c>
      <c r="F257" s="523"/>
      <c r="G257" s="523"/>
      <c r="H257" s="524" t="e">
        <f t="shared" si="45"/>
        <v>#VALUE!</v>
      </c>
      <c r="I257" s="524"/>
      <c r="J257" s="524"/>
      <c r="K257" s="522" t="e">
        <f t="shared" si="16"/>
        <v>#VALUE!</v>
      </c>
      <c r="L257" s="522"/>
      <c r="M257" s="522"/>
      <c r="N257" s="525" t="e">
        <f t="shared" si="46"/>
        <v>#VALUE!</v>
      </c>
      <c r="O257" s="525"/>
      <c r="P257" s="525"/>
      <c r="Q257" s="523" t="e">
        <f t="shared" si="47"/>
        <v>#VALUE!</v>
      </c>
      <c r="R257" s="523"/>
      <c r="S257" s="523"/>
      <c r="T257" s="283">
        <v>36</v>
      </c>
      <c r="U257" s="456">
        <f>IF(HOUR(DATA1!$C$44)&lt;=6,HOUR(DATA1!$C$44)+12,HOUR(DATA1!$C$44))</f>
        <v>12</v>
      </c>
      <c r="V257" s="457" t="str">
        <f>IF(MINUTE(DATA1!$C$44)&lt;10,"0"&amp;MINUTE(DATA1!$C$44),MINUTE(DATA1!$C$44))</f>
        <v>00</v>
      </c>
      <c r="W257" s="456">
        <f>IF(HOUR(DATA1!$D$44)&lt;=6,HOUR(DATA1!$D$44)+12,HOUR(DATA1!$D$44))</f>
        <v>12</v>
      </c>
      <c r="X257" s="457" t="str">
        <f>IF(MINUTE(DATA1!$D$44)&lt;10,"0"&amp;MINUTE(DATA1!$D$44),MINUTE(DATA1!$D$44))</f>
        <v>00</v>
      </c>
      <c r="Y257" s="526" t="b">
        <f t="shared" si="42"/>
        <v>0</v>
      </c>
      <c r="Z257" s="526"/>
      <c r="AA257" s="520" t="b">
        <f t="shared" si="43"/>
        <v>0</v>
      </c>
      <c r="AB257" s="520"/>
      <c r="AC257" s="521" t="str">
        <f t="shared" si="44"/>
        <v/>
      </c>
      <c r="AD257" s="521"/>
      <c r="AE257" s="520" t="b">
        <f t="shared" si="41"/>
        <v>0</v>
      </c>
      <c r="AF257" s="520"/>
      <c r="AH257" s="422">
        <f>DATA1!$G$44</f>
        <v>0</v>
      </c>
      <c r="AI257" s="422">
        <f>DATA1!$L$44</f>
        <v>0</v>
      </c>
      <c r="AJ257" s="458">
        <f>DATA1!$Q$44</f>
        <v>0</v>
      </c>
      <c r="AK257" s="422">
        <f>DATA1!$V$44</f>
        <v>0</v>
      </c>
      <c r="AL257" s="422">
        <f>DATA1!$AA$44</f>
        <v>0</v>
      </c>
      <c r="AN257" s="522" t="str">
        <f>IF(AJ257="A",MAX($AN$221:AP256)+0.001,"")</f>
        <v/>
      </c>
      <c r="AO257" s="522"/>
      <c r="AP257" s="522"/>
      <c r="AQ257" s="282">
        <v>1.0359999999999998</v>
      </c>
      <c r="AR257" s="282" t="str">
        <f>IF($AQ$257&gt;$AN$973,"",LOOKUP($AQ$257,$AN$222:$AP$971,$AH$222:$AH$971))</f>
        <v/>
      </c>
      <c r="AS257" s="282" t="str">
        <f>IF($AQ$257&gt;$AN$973,"",LOOKUP($AQ$257,$AN$222:$AP$971,$AI$222:$AI$971))</f>
        <v/>
      </c>
      <c r="AT257" s="282" t="s">
        <v>28</v>
      </c>
      <c r="AU257" s="282" t="str">
        <f>IF($AQ$257&gt;$AN$973,"",LOOKUP($AQ$257,$AN$222:$AP$971,$AK$222:$AK$971))</f>
        <v/>
      </c>
      <c r="AV257" s="282" t="str">
        <f>IF($AQ$257&gt;$AN$973,"",LOOKUP($AQ$257,$AN$222:$AP$971,$AL$222:$AL$971))</f>
        <v/>
      </c>
      <c r="AX257" s="522" t="str">
        <f>IF(AJ257="B",MAX($AX$221:AX256)+0.001,"")</f>
        <v/>
      </c>
      <c r="AY257" s="522"/>
      <c r="AZ257" s="522"/>
      <c r="BA257" s="282">
        <v>1.0359999999999998</v>
      </c>
      <c r="BB257" s="282" t="str">
        <f t="shared" si="27"/>
        <v/>
      </c>
      <c r="BC257" s="282" t="str">
        <f t="shared" si="20"/>
        <v/>
      </c>
      <c r="BD257" s="282" t="s">
        <v>29</v>
      </c>
      <c r="BE257" s="282" t="str">
        <f t="shared" si="21"/>
        <v/>
      </c>
      <c r="BF257" s="282" t="str">
        <f t="shared" si="22"/>
        <v/>
      </c>
      <c r="BH257" s="522" t="str">
        <f>IF(AJ257="C",MAX($BH$221:BH256)+0.001,"")</f>
        <v/>
      </c>
      <c r="BI257" s="522"/>
      <c r="BJ257" s="522"/>
      <c r="BK257" s="282">
        <v>1.0359999999999998</v>
      </c>
      <c r="BL257" s="282" t="str">
        <f t="shared" si="23"/>
        <v/>
      </c>
      <c r="BM257" s="282" t="str">
        <f t="shared" si="24"/>
        <v/>
      </c>
      <c r="BN257" s="282" t="s">
        <v>30</v>
      </c>
      <c r="BO257" s="282" t="str">
        <f t="shared" si="25"/>
        <v/>
      </c>
      <c r="BP257" s="282" t="str">
        <f t="shared" si="26"/>
        <v/>
      </c>
      <c r="BT257" s="522" t="str">
        <f>IF(AL257="A",MAX($BT$221:BV256)+0.001,"")</f>
        <v/>
      </c>
      <c r="BU257" s="522"/>
      <c r="BV257" s="522"/>
      <c r="BW257" s="282">
        <v>1.0359999999999998</v>
      </c>
      <c r="BY257" s="454" t="s">
        <v>28</v>
      </c>
      <c r="BZ257" s="282" t="str">
        <f t="shared" si="28"/>
        <v/>
      </c>
      <c r="CB257" s="282">
        <f t="shared" si="29"/>
        <v>0</v>
      </c>
      <c r="CC257" s="282">
        <f t="shared" si="30"/>
        <v>0</v>
      </c>
      <c r="CD257" s="282">
        <f t="shared" si="31"/>
        <v>0</v>
      </c>
      <c r="CE257" s="282">
        <f t="shared" si="32"/>
        <v>0</v>
      </c>
      <c r="CF257" s="282">
        <f t="shared" si="33"/>
        <v>0</v>
      </c>
      <c r="CG257" s="282">
        <f t="shared" si="34"/>
        <v>0</v>
      </c>
      <c r="CH257" s="282">
        <f t="shared" si="35"/>
        <v>0</v>
      </c>
      <c r="CI257" s="282">
        <f t="shared" si="36"/>
        <v>0</v>
      </c>
      <c r="CJ257" s="282">
        <f t="shared" si="37"/>
        <v>0</v>
      </c>
      <c r="CK257" s="282">
        <f t="shared" si="38"/>
        <v>0</v>
      </c>
      <c r="CL257" s="282">
        <f t="shared" si="39"/>
        <v>0</v>
      </c>
      <c r="CM257" s="282">
        <f t="shared" si="40"/>
        <v>0</v>
      </c>
    </row>
    <row r="258" spans="1:91" ht="15" x14ac:dyDescent="0.25">
      <c r="D258" s="455" t="str">
        <f>IF(DATA1!$C$45="","",U258&amp;":"&amp;V258)</f>
        <v/>
      </c>
      <c r="E258" s="523" t="str">
        <f>IF(DATA1!$D$45="","",W258&amp;":"&amp;X258)</f>
        <v/>
      </c>
      <c r="F258" s="523"/>
      <c r="G258" s="523"/>
      <c r="H258" s="524" t="e">
        <f t="shared" si="45"/>
        <v>#VALUE!</v>
      </c>
      <c r="I258" s="524"/>
      <c r="J258" s="524"/>
      <c r="K258" s="522" t="e">
        <f t="shared" si="16"/>
        <v>#VALUE!</v>
      </c>
      <c r="L258" s="522"/>
      <c r="M258" s="522"/>
      <c r="N258" s="525" t="e">
        <f t="shared" si="46"/>
        <v>#VALUE!</v>
      </c>
      <c r="O258" s="525"/>
      <c r="P258" s="525"/>
      <c r="Q258" s="523" t="e">
        <f t="shared" si="47"/>
        <v>#VALUE!</v>
      </c>
      <c r="R258" s="523"/>
      <c r="S258" s="523"/>
      <c r="T258" s="283">
        <v>37</v>
      </c>
      <c r="U258" s="456">
        <f>IF(HOUR(DATA1!$C$45)&lt;=6,HOUR(DATA1!$C$45)+12,HOUR(DATA1!$C$45))</f>
        <v>12</v>
      </c>
      <c r="V258" s="457" t="str">
        <f>IF(MINUTE(DATA1!$C$45)&lt;10,"0"&amp;MINUTE(DATA1!$C$45),MINUTE(DATA1!$C$45))</f>
        <v>00</v>
      </c>
      <c r="W258" s="456">
        <f>IF(HOUR(DATA1!$D$45)&lt;=6,HOUR(DATA1!$D$45)+12,HOUR(DATA1!$D$45))</f>
        <v>12</v>
      </c>
      <c r="X258" s="457" t="str">
        <f>IF(MINUTE(DATA1!$D$45)&lt;10,"0"&amp;MINUTE(DATA1!$D$45),MINUTE(DATA1!$D$45))</f>
        <v>00</v>
      </c>
      <c r="Y258" s="526" t="b">
        <f t="shared" si="42"/>
        <v>0</v>
      </c>
      <c r="Z258" s="526"/>
      <c r="AA258" s="520" t="b">
        <f t="shared" si="43"/>
        <v>0</v>
      </c>
      <c r="AB258" s="520"/>
      <c r="AC258" s="521" t="str">
        <f t="shared" si="44"/>
        <v/>
      </c>
      <c r="AD258" s="521"/>
      <c r="AE258" s="520" t="b">
        <f t="shared" si="41"/>
        <v>0</v>
      </c>
      <c r="AF258" s="520"/>
      <c r="AH258" s="422">
        <f>DATA1!$G$45</f>
        <v>0</v>
      </c>
      <c r="AI258" s="422">
        <f>DATA1!$L$45</f>
        <v>0</v>
      </c>
      <c r="AJ258" s="458">
        <f>DATA1!$Q$45</f>
        <v>0</v>
      </c>
      <c r="AK258" s="422">
        <f>DATA1!$V$45</f>
        <v>0</v>
      </c>
      <c r="AL258" s="422">
        <f>DATA1!$AA$45</f>
        <v>0</v>
      </c>
      <c r="AN258" s="522" t="str">
        <f>IF(AJ258="A",MAX($AN$221:AP257)+0.001,"")</f>
        <v/>
      </c>
      <c r="AO258" s="522"/>
      <c r="AP258" s="522"/>
      <c r="AQ258" s="282">
        <v>1.0369999999999999</v>
      </c>
      <c r="AR258" s="282" t="str">
        <f>IF($AQ$258&gt;$AN$973,"",LOOKUP($AQ$258,$AN$222:$AP$971,$AH$222:$AH$971))</f>
        <v/>
      </c>
      <c r="AS258" s="282" t="str">
        <f>IF($AQ$258&gt;$AN$973,"",LOOKUP($AQ$258,$AN$222:$AP$971,$AI$222:$AI$971))</f>
        <v/>
      </c>
      <c r="AT258" s="282" t="s">
        <v>28</v>
      </c>
      <c r="AU258" s="282" t="str">
        <f>IF($AQ$258&gt;$AN$973,"",LOOKUP($AQ$258,$AN$222:$AP$971,$AK$222:$AK$971))</f>
        <v/>
      </c>
      <c r="AV258" s="282" t="str">
        <f>IF($AQ$258&gt;$AN$973,"",LOOKUP($AQ$258,$AN$222:$AP$971,$AL$222:$AL$971))</f>
        <v/>
      </c>
      <c r="AX258" s="522" t="str">
        <f>IF(AJ258="B",MAX($AX$221:AX257)+0.001,"")</f>
        <v/>
      </c>
      <c r="AY258" s="522"/>
      <c r="AZ258" s="522"/>
      <c r="BA258" s="282">
        <v>1.0369999999999999</v>
      </c>
      <c r="BB258" s="282" t="str">
        <f t="shared" si="27"/>
        <v/>
      </c>
      <c r="BC258" s="282" t="str">
        <f t="shared" si="20"/>
        <v/>
      </c>
      <c r="BD258" s="282" t="s">
        <v>29</v>
      </c>
      <c r="BE258" s="282" t="str">
        <f t="shared" si="21"/>
        <v/>
      </c>
      <c r="BF258" s="282" t="str">
        <f t="shared" si="22"/>
        <v/>
      </c>
      <c r="BH258" s="522" t="str">
        <f>IF(AJ258="C",MAX($BH$221:BH257)+0.001,"")</f>
        <v/>
      </c>
      <c r="BI258" s="522"/>
      <c r="BJ258" s="522"/>
      <c r="BK258" s="282">
        <v>1.0369999999999999</v>
      </c>
      <c r="BL258" s="282" t="str">
        <f t="shared" si="23"/>
        <v/>
      </c>
      <c r="BM258" s="282" t="str">
        <f t="shared" si="24"/>
        <v/>
      </c>
      <c r="BN258" s="282" t="s">
        <v>30</v>
      </c>
      <c r="BO258" s="282" t="str">
        <f t="shared" si="25"/>
        <v/>
      </c>
      <c r="BP258" s="282" t="str">
        <f t="shared" si="26"/>
        <v/>
      </c>
      <c r="BT258" s="522" t="str">
        <f>IF(AL258="A",MAX($BT$221:BV257)+0.001,"")</f>
        <v/>
      </c>
      <c r="BU258" s="522"/>
      <c r="BV258" s="522"/>
      <c r="BW258" s="282">
        <v>1.0369999999999999</v>
      </c>
      <c r="BY258" s="454" t="s">
        <v>28</v>
      </c>
      <c r="BZ258" s="282" t="str">
        <f t="shared" si="28"/>
        <v/>
      </c>
      <c r="CB258" s="282">
        <f t="shared" si="29"/>
        <v>0</v>
      </c>
      <c r="CC258" s="282">
        <f t="shared" si="30"/>
        <v>0</v>
      </c>
      <c r="CD258" s="282">
        <f t="shared" si="31"/>
        <v>0</v>
      </c>
      <c r="CE258" s="282">
        <f t="shared" si="32"/>
        <v>0</v>
      </c>
      <c r="CF258" s="282">
        <f t="shared" si="33"/>
        <v>0</v>
      </c>
      <c r="CG258" s="282">
        <f t="shared" si="34"/>
        <v>0</v>
      </c>
      <c r="CH258" s="282">
        <f t="shared" si="35"/>
        <v>0</v>
      </c>
      <c r="CI258" s="282">
        <f t="shared" si="36"/>
        <v>0</v>
      </c>
      <c r="CJ258" s="282">
        <f t="shared" si="37"/>
        <v>0</v>
      </c>
      <c r="CK258" s="282">
        <f t="shared" si="38"/>
        <v>0</v>
      </c>
      <c r="CL258" s="282">
        <f t="shared" si="39"/>
        <v>0</v>
      </c>
      <c r="CM258" s="282">
        <f t="shared" si="40"/>
        <v>0</v>
      </c>
    </row>
    <row r="259" spans="1:91" ht="15" x14ac:dyDescent="0.25">
      <c r="D259" s="455" t="str">
        <f>IF(DATA1!$C$46="","",U259&amp;":"&amp;V259)</f>
        <v/>
      </c>
      <c r="E259" s="523" t="str">
        <f>IF(DATA1!$D$46="","",W259&amp;":"&amp;X259)</f>
        <v/>
      </c>
      <c r="F259" s="523"/>
      <c r="G259" s="523"/>
      <c r="H259" s="524" t="e">
        <f t="shared" si="45"/>
        <v>#VALUE!</v>
      </c>
      <c r="I259" s="524"/>
      <c r="J259" s="524"/>
      <c r="K259" s="522" t="e">
        <f t="shared" si="16"/>
        <v>#VALUE!</v>
      </c>
      <c r="L259" s="522"/>
      <c r="M259" s="522"/>
      <c r="N259" s="525" t="e">
        <f t="shared" si="46"/>
        <v>#VALUE!</v>
      </c>
      <c r="O259" s="525"/>
      <c r="P259" s="525"/>
      <c r="Q259" s="523" t="e">
        <f t="shared" si="47"/>
        <v>#VALUE!</v>
      </c>
      <c r="R259" s="523"/>
      <c r="S259" s="523"/>
      <c r="T259" s="283">
        <v>38</v>
      </c>
      <c r="U259" s="456">
        <f>IF(HOUR(DATA1!$C$46)&lt;=6,HOUR(DATA1!$C$46)+12,HOUR(DATA1!$C$46))</f>
        <v>12</v>
      </c>
      <c r="V259" s="457" t="str">
        <f>IF(MINUTE(DATA1!$C$46)&lt;10,"0"&amp;MINUTE(DATA1!$C$46),MINUTE(DATA1!$C$46))</f>
        <v>00</v>
      </c>
      <c r="W259" s="456">
        <f>IF(HOUR(DATA1!$D$46)&lt;=6,HOUR(DATA1!$D$46)+12,HOUR(DATA1!$D$46))</f>
        <v>12</v>
      </c>
      <c r="X259" s="457" t="str">
        <f>IF(MINUTE(DATA1!$D$46)&lt;10,"0"&amp;MINUTE(DATA1!$D$46),MINUTE(DATA1!$D$46))</f>
        <v>00</v>
      </c>
      <c r="Y259" s="526" t="b">
        <f t="shared" si="42"/>
        <v>0</v>
      </c>
      <c r="Z259" s="526"/>
      <c r="AA259" s="520" t="b">
        <f t="shared" si="43"/>
        <v>0</v>
      </c>
      <c r="AB259" s="520"/>
      <c r="AC259" s="521" t="str">
        <f t="shared" si="44"/>
        <v/>
      </c>
      <c r="AD259" s="521"/>
      <c r="AE259" s="520" t="b">
        <f t="shared" si="41"/>
        <v>0</v>
      </c>
      <c r="AF259" s="520"/>
      <c r="AH259" s="422">
        <f>DATA1!$G$46</f>
        <v>0</v>
      </c>
      <c r="AI259" s="422">
        <f>DATA1!$L$46</f>
        <v>0</v>
      </c>
      <c r="AJ259" s="458">
        <f>DATA1!$Q$46</f>
        <v>0</v>
      </c>
      <c r="AK259" s="422">
        <f>DATA1!$V$46</f>
        <v>0</v>
      </c>
      <c r="AL259" s="422">
        <f>DATA1!$AA$46</f>
        <v>0</v>
      </c>
      <c r="AN259" s="522" t="str">
        <f>IF(AJ259="A",MAX($AN$221:AP258)+0.001,"")</f>
        <v/>
      </c>
      <c r="AO259" s="522"/>
      <c r="AP259" s="522"/>
      <c r="AQ259" s="282">
        <v>1.0379999999999998</v>
      </c>
      <c r="AR259" s="282" t="str">
        <f>IF($AQ$259&gt;$AN$973,"",LOOKUP($AQ$259,$AN$222:$AP$971,$AH$222:$AH$971))</f>
        <v/>
      </c>
      <c r="AS259" s="282" t="str">
        <f>IF($AQ$259&gt;$AN$973,"",LOOKUP($AQ$259,$AN$222:$AP$971,$AI$222:$AI$971))</f>
        <v/>
      </c>
      <c r="AT259" s="282" t="s">
        <v>28</v>
      </c>
      <c r="AU259" s="282" t="str">
        <f>IF($AQ$259&gt;$AN$973,"",LOOKUP($AQ$259,$AN$222:$AP$971,$AK$222:$AK$971))</f>
        <v/>
      </c>
      <c r="AV259" s="282" t="str">
        <f>IF($AQ$259&gt;$AN$973,"",LOOKUP($AQ$259,$AN$222:$AP$971,$AL$222:$AL$971))</f>
        <v/>
      </c>
      <c r="AX259" s="522" t="str">
        <f>IF(AJ259="B",MAX($AX$221:AX258)+0.001,"")</f>
        <v/>
      </c>
      <c r="AY259" s="522"/>
      <c r="AZ259" s="522"/>
      <c r="BA259" s="282">
        <v>1.0379999999999998</v>
      </c>
      <c r="BB259" s="282" t="str">
        <f t="shared" si="27"/>
        <v/>
      </c>
      <c r="BC259" s="282" t="str">
        <f t="shared" si="20"/>
        <v/>
      </c>
      <c r="BD259" s="282" t="s">
        <v>29</v>
      </c>
      <c r="BE259" s="282" t="str">
        <f t="shared" si="21"/>
        <v/>
      </c>
      <c r="BF259" s="282" t="str">
        <f t="shared" si="22"/>
        <v/>
      </c>
      <c r="BH259" s="522" t="str">
        <f>IF(AJ259="C",MAX($BH$221:BH258)+0.001,"")</f>
        <v/>
      </c>
      <c r="BI259" s="522"/>
      <c r="BJ259" s="522"/>
      <c r="BK259" s="282">
        <v>1.0379999999999998</v>
      </c>
      <c r="BL259" s="282" t="str">
        <f t="shared" si="23"/>
        <v/>
      </c>
      <c r="BM259" s="282" t="str">
        <f t="shared" si="24"/>
        <v/>
      </c>
      <c r="BN259" s="282" t="s">
        <v>30</v>
      </c>
      <c r="BO259" s="282" t="str">
        <f t="shared" si="25"/>
        <v/>
      </c>
      <c r="BP259" s="282" t="str">
        <f t="shared" si="26"/>
        <v/>
      </c>
      <c r="BT259" s="522" t="str">
        <f>IF(AL259="A",MAX($BT$221:BV258)+0.001,"")</f>
        <v/>
      </c>
      <c r="BU259" s="522"/>
      <c r="BV259" s="522"/>
      <c r="BW259" s="282">
        <v>1.0379999999999998</v>
      </c>
      <c r="BY259" s="454" t="s">
        <v>28</v>
      </c>
      <c r="BZ259" s="282" t="str">
        <f t="shared" si="28"/>
        <v/>
      </c>
      <c r="CB259" s="282">
        <f t="shared" si="29"/>
        <v>0</v>
      </c>
      <c r="CC259" s="282">
        <f t="shared" si="30"/>
        <v>0</v>
      </c>
      <c r="CD259" s="282">
        <f t="shared" si="31"/>
        <v>0</v>
      </c>
      <c r="CE259" s="282">
        <f t="shared" si="32"/>
        <v>0</v>
      </c>
      <c r="CF259" s="282">
        <f t="shared" si="33"/>
        <v>0</v>
      </c>
      <c r="CG259" s="282">
        <f t="shared" si="34"/>
        <v>0</v>
      </c>
      <c r="CH259" s="282">
        <f t="shared" si="35"/>
        <v>0</v>
      </c>
      <c r="CI259" s="282">
        <f t="shared" si="36"/>
        <v>0</v>
      </c>
      <c r="CJ259" s="282">
        <f t="shared" si="37"/>
        <v>0</v>
      </c>
      <c r="CK259" s="282">
        <f t="shared" si="38"/>
        <v>0</v>
      </c>
      <c r="CL259" s="282">
        <f t="shared" si="39"/>
        <v>0</v>
      </c>
      <c r="CM259" s="282">
        <f t="shared" si="40"/>
        <v>0</v>
      </c>
    </row>
    <row r="260" spans="1:91" ht="15" x14ac:dyDescent="0.25">
      <c r="D260" s="455" t="str">
        <f>IF(DATA1!$C$47="","",U260&amp;":"&amp;V260)</f>
        <v/>
      </c>
      <c r="E260" s="523" t="str">
        <f>IF(DATA1!$D$47="","",W260&amp;":"&amp;X260)</f>
        <v/>
      </c>
      <c r="F260" s="523"/>
      <c r="G260" s="523"/>
      <c r="H260" s="524" t="e">
        <f t="shared" si="45"/>
        <v>#VALUE!</v>
      </c>
      <c r="I260" s="524"/>
      <c r="J260" s="524"/>
      <c r="K260" s="522" t="e">
        <f t="shared" si="16"/>
        <v>#VALUE!</v>
      </c>
      <c r="L260" s="522"/>
      <c r="M260" s="522"/>
      <c r="N260" s="525" t="e">
        <f t="shared" si="46"/>
        <v>#VALUE!</v>
      </c>
      <c r="O260" s="525"/>
      <c r="P260" s="525"/>
      <c r="Q260" s="523" t="e">
        <f t="shared" si="47"/>
        <v>#VALUE!</v>
      </c>
      <c r="R260" s="523"/>
      <c r="S260" s="523"/>
      <c r="T260" s="283">
        <v>39</v>
      </c>
      <c r="U260" s="456">
        <f>IF(HOUR(DATA1!$C$47)&lt;=6,HOUR(DATA1!$C$47)+12,HOUR(DATA1!$C$47))</f>
        <v>12</v>
      </c>
      <c r="V260" s="457" t="str">
        <f>IF(MINUTE(DATA1!$C$47)&lt;10,"0"&amp;MINUTE(DATA1!$C$47),MINUTE(DATA1!$C$47))</f>
        <v>00</v>
      </c>
      <c r="W260" s="456">
        <f>IF(HOUR(DATA1!$D$47)&lt;=6,HOUR(DATA1!$D$47)+12,HOUR(DATA1!$D$47))</f>
        <v>12</v>
      </c>
      <c r="X260" s="457" t="str">
        <f>IF(MINUTE(DATA1!$D$47)&lt;10,"0"&amp;MINUTE(DATA1!$D$47),MINUTE(DATA1!$D$47))</f>
        <v>00</v>
      </c>
      <c r="Y260" s="526" t="b">
        <f t="shared" si="42"/>
        <v>0</v>
      </c>
      <c r="Z260" s="526"/>
      <c r="AA260" s="520" t="b">
        <f t="shared" si="43"/>
        <v>0</v>
      </c>
      <c r="AB260" s="520"/>
      <c r="AC260" s="521" t="str">
        <f t="shared" si="44"/>
        <v/>
      </c>
      <c r="AD260" s="521"/>
      <c r="AE260" s="520" t="b">
        <f t="shared" si="41"/>
        <v>0</v>
      </c>
      <c r="AF260" s="520"/>
      <c r="AH260" s="422">
        <f>DATA1!$G$47</f>
        <v>0</v>
      </c>
      <c r="AI260" s="422">
        <f>DATA1!$L$47</f>
        <v>0</v>
      </c>
      <c r="AJ260" s="458">
        <f>DATA1!$Q$47</f>
        <v>0</v>
      </c>
      <c r="AK260" s="422">
        <f>DATA1!$V$47</f>
        <v>0</v>
      </c>
      <c r="AL260" s="422">
        <f>DATA1!$AA$47</f>
        <v>0</v>
      </c>
      <c r="AN260" s="522" t="str">
        <f>IF(AJ260="A",MAX($AN$221:AP259)+0.001,"")</f>
        <v/>
      </c>
      <c r="AO260" s="522"/>
      <c r="AP260" s="522"/>
      <c r="AQ260" s="282">
        <v>1.0389999999999999</v>
      </c>
      <c r="AR260" s="282" t="str">
        <f>IF($AQ$260&gt;$AN$973,"",LOOKUP($AQ$260,$AN$222:$AP$971,$AH$222:$AH$971))</f>
        <v/>
      </c>
      <c r="AS260" s="282" t="str">
        <f>IF($AQ$260&gt;$AN$973,"",LOOKUP($AQ$260,$AN$222:$AP$971,$AI$222:$AI$971))</f>
        <v/>
      </c>
      <c r="AT260" s="282" t="s">
        <v>28</v>
      </c>
      <c r="AU260" s="282" t="str">
        <f>IF($AQ$260&gt;$AN$973,"",LOOKUP($AQ$260,$AN$222:$AP$971,$AK$222:$AK$971))</f>
        <v/>
      </c>
      <c r="AV260" s="282" t="str">
        <f>IF($AQ$260&gt;$AN$973,"",LOOKUP($AQ$260,$AN$222:$AP$971,$AL$222:$AL$971))</f>
        <v/>
      </c>
      <c r="AX260" s="522" t="str">
        <f>IF(AJ260="B",MAX($AX$221:AX259)+0.001,"")</f>
        <v/>
      </c>
      <c r="AY260" s="522"/>
      <c r="AZ260" s="522"/>
      <c r="BA260" s="282">
        <v>1.0389999999999999</v>
      </c>
      <c r="BB260" s="282" t="str">
        <f t="shared" si="27"/>
        <v/>
      </c>
      <c r="BC260" s="282" t="str">
        <f t="shared" si="20"/>
        <v/>
      </c>
      <c r="BD260" s="282" t="s">
        <v>29</v>
      </c>
      <c r="BE260" s="282" t="str">
        <f t="shared" si="21"/>
        <v/>
      </c>
      <c r="BF260" s="282" t="str">
        <f t="shared" si="22"/>
        <v/>
      </c>
      <c r="BH260" s="522" t="str">
        <f>IF(AJ260="C",MAX($BH$221:BH259)+0.001,"")</f>
        <v/>
      </c>
      <c r="BI260" s="522"/>
      <c r="BJ260" s="522"/>
      <c r="BK260" s="282">
        <v>1.0389999999999999</v>
      </c>
      <c r="BL260" s="282" t="str">
        <f t="shared" si="23"/>
        <v/>
      </c>
      <c r="BM260" s="282" t="str">
        <f t="shared" si="24"/>
        <v/>
      </c>
      <c r="BN260" s="282" t="s">
        <v>30</v>
      </c>
      <c r="BO260" s="282" t="str">
        <f t="shared" si="25"/>
        <v/>
      </c>
      <c r="BP260" s="282" t="str">
        <f t="shared" si="26"/>
        <v/>
      </c>
      <c r="BT260" s="522" t="str">
        <f>IF(AL260="A",MAX($BT$221:BV259)+0.001,"")</f>
        <v/>
      </c>
      <c r="BU260" s="522"/>
      <c r="BV260" s="522"/>
      <c r="BW260" s="282">
        <v>1.0389999999999999</v>
      </c>
      <c r="BY260" s="454" t="s">
        <v>28</v>
      </c>
      <c r="BZ260" s="282" t="str">
        <f t="shared" si="28"/>
        <v/>
      </c>
      <c r="CB260" s="282">
        <f t="shared" si="29"/>
        <v>0</v>
      </c>
      <c r="CC260" s="282">
        <f t="shared" si="30"/>
        <v>0</v>
      </c>
      <c r="CD260" s="282">
        <f t="shared" si="31"/>
        <v>0</v>
      </c>
      <c r="CE260" s="282">
        <f t="shared" si="32"/>
        <v>0</v>
      </c>
      <c r="CF260" s="282">
        <f t="shared" si="33"/>
        <v>0</v>
      </c>
      <c r="CG260" s="282">
        <f t="shared" si="34"/>
        <v>0</v>
      </c>
      <c r="CH260" s="282">
        <f t="shared" si="35"/>
        <v>0</v>
      </c>
      <c r="CI260" s="282">
        <f t="shared" si="36"/>
        <v>0</v>
      </c>
      <c r="CJ260" s="282">
        <f t="shared" si="37"/>
        <v>0</v>
      </c>
      <c r="CK260" s="282">
        <f t="shared" si="38"/>
        <v>0</v>
      </c>
      <c r="CL260" s="282">
        <f t="shared" si="39"/>
        <v>0</v>
      </c>
      <c r="CM260" s="282">
        <f t="shared" si="40"/>
        <v>0</v>
      </c>
    </row>
    <row r="261" spans="1:91" ht="15" x14ac:dyDescent="0.25">
      <c r="D261" s="455" t="str">
        <f>IF(DATA1!$C$48="","",U261&amp;":"&amp;V261)</f>
        <v/>
      </c>
      <c r="E261" s="523" t="str">
        <f>IF(DATA1!$D$48="","",W261&amp;":"&amp;X261)</f>
        <v/>
      </c>
      <c r="F261" s="523"/>
      <c r="G261" s="523"/>
      <c r="H261" s="524" t="e">
        <f t="shared" si="45"/>
        <v>#VALUE!</v>
      </c>
      <c r="I261" s="524"/>
      <c r="J261" s="524"/>
      <c r="K261" s="522" t="e">
        <f t="shared" si="16"/>
        <v>#VALUE!</v>
      </c>
      <c r="L261" s="522"/>
      <c r="M261" s="522"/>
      <c r="N261" s="525" t="e">
        <f t="shared" si="46"/>
        <v>#VALUE!</v>
      </c>
      <c r="O261" s="525"/>
      <c r="P261" s="525"/>
      <c r="Q261" s="523" t="e">
        <f t="shared" si="47"/>
        <v>#VALUE!</v>
      </c>
      <c r="R261" s="523"/>
      <c r="S261" s="523"/>
      <c r="T261" s="283">
        <v>40</v>
      </c>
      <c r="U261" s="456">
        <f>IF(HOUR(DATA1!$C$48)&lt;=6,HOUR(DATA1!$C$48)+12,HOUR(DATA1!$C$48))</f>
        <v>12</v>
      </c>
      <c r="V261" s="457" t="str">
        <f>IF(MINUTE(DATA1!$C$48)&lt;10,"0"&amp;MINUTE(DATA1!$C$48),MINUTE(DATA1!$C$48))</f>
        <v>00</v>
      </c>
      <c r="W261" s="456">
        <f>IF(HOUR(DATA1!$D$48)&lt;=6,HOUR(DATA1!$D$48)+12,HOUR(DATA1!$D$48))</f>
        <v>12</v>
      </c>
      <c r="X261" s="457" t="str">
        <f>IF(MINUTE(DATA1!$D$48)&lt;10,"0"&amp;MINUTE(DATA1!$D$48),MINUTE(DATA1!$D$48))</f>
        <v>00</v>
      </c>
      <c r="Y261" s="526" t="b">
        <f t="shared" si="42"/>
        <v>0</v>
      </c>
      <c r="Z261" s="526"/>
      <c r="AA261" s="520" t="b">
        <f t="shared" si="43"/>
        <v>0</v>
      </c>
      <c r="AB261" s="520"/>
      <c r="AC261" s="521" t="str">
        <f t="shared" si="44"/>
        <v/>
      </c>
      <c r="AD261" s="521"/>
      <c r="AE261" s="520" t="b">
        <f t="shared" si="41"/>
        <v>0</v>
      </c>
      <c r="AF261" s="520"/>
      <c r="AH261" s="422">
        <f>DATA1!$G$48</f>
        <v>0</v>
      </c>
      <c r="AI261" s="422">
        <f>DATA1!$L$48</f>
        <v>0</v>
      </c>
      <c r="AJ261" s="458">
        <f>DATA1!$Q$48</f>
        <v>0</v>
      </c>
      <c r="AK261" s="422">
        <f>DATA1!$V$48</f>
        <v>0</v>
      </c>
      <c r="AL261" s="422">
        <f>DATA1!$AA$48</f>
        <v>0</v>
      </c>
      <c r="AN261" s="522" t="str">
        <f>IF(AJ261="A",MAX($AN$221:AP260)+0.001,"")</f>
        <v/>
      </c>
      <c r="AO261" s="522"/>
      <c r="AP261" s="522"/>
      <c r="AQ261" s="282">
        <v>1.04</v>
      </c>
      <c r="AR261" s="282" t="str">
        <f>IF($AQ$261&gt;$AN$973,"",LOOKUP($AQ$261,$AN$222:$AP$971,$AH$222:$AH$971))</f>
        <v/>
      </c>
      <c r="AS261" s="282" t="str">
        <f>IF($AQ$261&gt;$AN$973,"",LOOKUP($AQ$261,$AN$222:$AP$971,$AI$222:$AI$971))</f>
        <v/>
      </c>
      <c r="AT261" s="282" t="s">
        <v>28</v>
      </c>
      <c r="AU261" s="282" t="str">
        <f>IF($AQ$261&gt;$AN$973,"",LOOKUP($AQ$261,$AN$222:$AP$971,$AK$222:$AK$971))</f>
        <v/>
      </c>
      <c r="AV261" s="282" t="str">
        <f>IF($AQ$261&gt;$AN$973,"",LOOKUP($AQ$261,$AN$222:$AP$971,$AL$222:$AL$971))</f>
        <v/>
      </c>
      <c r="AX261" s="522" t="str">
        <f>IF(AJ261="B",MAX($AX$221:AX260)+0.001,"")</f>
        <v/>
      </c>
      <c r="AY261" s="522"/>
      <c r="AZ261" s="522"/>
      <c r="BA261" s="282">
        <v>1.04</v>
      </c>
      <c r="BB261" s="282" t="str">
        <f t="shared" si="27"/>
        <v/>
      </c>
      <c r="BC261" s="282" t="str">
        <f t="shared" si="20"/>
        <v/>
      </c>
      <c r="BD261" s="282" t="s">
        <v>29</v>
      </c>
      <c r="BE261" s="282" t="str">
        <f t="shared" si="21"/>
        <v/>
      </c>
      <c r="BF261" s="282" t="str">
        <f t="shared" si="22"/>
        <v/>
      </c>
      <c r="BH261" s="522" t="str">
        <f>IF(AJ261="C",MAX($BH$221:BH260)+0.001,"")</f>
        <v/>
      </c>
      <c r="BI261" s="522"/>
      <c r="BJ261" s="522"/>
      <c r="BK261" s="282">
        <v>1.04</v>
      </c>
      <c r="BL261" s="282" t="str">
        <f t="shared" si="23"/>
        <v/>
      </c>
      <c r="BM261" s="282" t="str">
        <f t="shared" si="24"/>
        <v/>
      </c>
      <c r="BN261" s="282" t="s">
        <v>30</v>
      </c>
      <c r="BO261" s="282" t="str">
        <f t="shared" si="25"/>
        <v/>
      </c>
      <c r="BP261" s="282" t="str">
        <f t="shared" si="26"/>
        <v/>
      </c>
      <c r="BT261" s="522" t="str">
        <f>IF(AL261="A",MAX($BT$221:BV260)+0.001,"")</f>
        <v/>
      </c>
      <c r="BU261" s="522"/>
      <c r="BV261" s="522"/>
      <c r="BW261" s="282">
        <v>1.04</v>
      </c>
      <c r="BY261" s="454" t="s">
        <v>28</v>
      </c>
      <c r="BZ261" s="282" t="str">
        <f t="shared" si="28"/>
        <v/>
      </c>
      <c r="CB261" s="282">
        <f t="shared" si="29"/>
        <v>0</v>
      </c>
      <c r="CC261" s="282">
        <f t="shared" si="30"/>
        <v>0</v>
      </c>
      <c r="CD261" s="282">
        <f t="shared" si="31"/>
        <v>0</v>
      </c>
      <c r="CE261" s="282">
        <f t="shared" si="32"/>
        <v>0</v>
      </c>
      <c r="CF261" s="282">
        <f t="shared" si="33"/>
        <v>0</v>
      </c>
      <c r="CG261" s="282">
        <f t="shared" si="34"/>
        <v>0</v>
      </c>
      <c r="CH261" s="282">
        <f t="shared" si="35"/>
        <v>0</v>
      </c>
      <c r="CI261" s="282">
        <f t="shared" si="36"/>
        <v>0</v>
      </c>
      <c r="CJ261" s="282">
        <f t="shared" si="37"/>
        <v>0</v>
      </c>
      <c r="CK261" s="282">
        <f t="shared" si="38"/>
        <v>0</v>
      </c>
      <c r="CL261" s="282">
        <f t="shared" si="39"/>
        <v>0</v>
      </c>
      <c r="CM261" s="282">
        <f t="shared" si="40"/>
        <v>0</v>
      </c>
    </row>
    <row r="262" spans="1:91" ht="15" x14ac:dyDescent="0.25">
      <c r="D262" s="455" t="str">
        <f>IF(DATA1!$C$49="","",U262&amp;":"&amp;V262)</f>
        <v/>
      </c>
      <c r="E262" s="523" t="str">
        <f>IF(DATA1!$D$49="","",W262&amp;":"&amp;X262)</f>
        <v/>
      </c>
      <c r="F262" s="523"/>
      <c r="G262" s="523"/>
      <c r="H262" s="524" t="e">
        <f t="shared" si="45"/>
        <v>#VALUE!</v>
      </c>
      <c r="I262" s="524"/>
      <c r="J262" s="524"/>
      <c r="K262" s="522" t="e">
        <f t="shared" si="16"/>
        <v>#VALUE!</v>
      </c>
      <c r="L262" s="522"/>
      <c r="M262" s="522"/>
      <c r="N262" s="525" t="e">
        <f t="shared" si="46"/>
        <v>#VALUE!</v>
      </c>
      <c r="O262" s="525"/>
      <c r="P262" s="525"/>
      <c r="Q262" s="523" t="e">
        <f t="shared" si="47"/>
        <v>#VALUE!</v>
      </c>
      <c r="R262" s="523"/>
      <c r="S262" s="523"/>
      <c r="T262" s="283">
        <v>41</v>
      </c>
      <c r="U262" s="456">
        <f>IF(HOUR(DATA1!$C$49)&lt;=6,HOUR(DATA1!$C$49)+12,HOUR(DATA1!$C$49))</f>
        <v>12</v>
      </c>
      <c r="V262" s="457" t="str">
        <f>IF(MINUTE(DATA1!$C$49)&lt;10,"0"&amp;MINUTE(DATA1!$C$49),MINUTE(DATA1!$C$49))</f>
        <v>00</v>
      </c>
      <c r="W262" s="456">
        <f>IF(HOUR(DATA1!$D$49)&lt;=6,HOUR(DATA1!$D$49)+12,HOUR(DATA1!$D$49))</f>
        <v>12</v>
      </c>
      <c r="X262" s="457" t="str">
        <f>IF(MINUTE(DATA1!$D$49)&lt;10,"0"&amp;MINUTE(DATA1!$D$49),MINUTE(DATA1!$D$49))</f>
        <v>00</v>
      </c>
      <c r="Y262" s="526" t="b">
        <f t="shared" si="42"/>
        <v>0</v>
      </c>
      <c r="Z262" s="526"/>
      <c r="AA262" s="520" t="b">
        <f t="shared" si="43"/>
        <v>0</v>
      </c>
      <c r="AB262" s="520"/>
      <c r="AC262" s="521" t="str">
        <f t="shared" si="44"/>
        <v/>
      </c>
      <c r="AD262" s="521"/>
      <c r="AE262" s="520" t="b">
        <f t="shared" si="41"/>
        <v>0</v>
      </c>
      <c r="AF262" s="520"/>
      <c r="AH262" s="422">
        <f>DATA1!$G$49</f>
        <v>0</v>
      </c>
      <c r="AI262" s="422">
        <f>DATA1!$L$49</f>
        <v>0</v>
      </c>
      <c r="AJ262" s="458">
        <f>DATA1!$Q$49</f>
        <v>0</v>
      </c>
      <c r="AK262" s="422">
        <f>DATA1!$V$49</f>
        <v>0</v>
      </c>
      <c r="AL262" s="422">
        <f>DATA1!$AA$49</f>
        <v>0</v>
      </c>
      <c r="AN262" s="522" t="str">
        <f>IF(AJ262="A",MAX($AN$221:AP261)+0.001,"")</f>
        <v/>
      </c>
      <c r="AO262" s="522"/>
      <c r="AP262" s="522"/>
      <c r="AQ262" s="282">
        <v>1.0409999999999999</v>
      </c>
      <c r="AR262" s="282" t="str">
        <f>IF($AQ$262&gt;$AN$973,"",LOOKUP($AQ$262,$AN$222:$AP$971,$AH$222:$AH$971))</f>
        <v/>
      </c>
      <c r="AS262" s="282" t="str">
        <f>IF($AQ$262&gt;$AN$973,"",LOOKUP($AQ$262,$AN$222:$AP$971,$AI$222:$AI$971))</f>
        <v/>
      </c>
      <c r="AT262" s="282" t="s">
        <v>28</v>
      </c>
      <c r="AU262" s="282" t="str">
        <f>IF($AQ$262&gt;$AN$973,"",LOOKUP($AQ$262,$AN$222:$AP$971,$AK$222:$AK$971))</f>
        <v/>
      </c>
      <c r="AV262" s="282" t="str">
        <f>IF($AQ$262&gt;$AN$973,"",LOOKUP($AQ$262,$AN$222:$AP$971,$AL$222:$AL$971))</f>
        <v/>
      </c>
      <c r="AX262" s="522" t="str">
        <f>IF(AJ262="B",MAX($AX$221:AX261)+0.001,"")</f>
        <v/>
      </c>
      <c r="AY262" s="522"/>
      <c r="AZ262" s="522"/>
      <c r="BA262" s="282">
        <v>1.0409999999999999</v>
      </c>
      <c r="BB262" s="282" t="str">
        <f t="shared" si="27"/>
        <v/>
      </c>
      <c r="BC262" s="282" t="str">
        <f t="shared" si="20"/>
        <v/>
      </c>
      <c r="BD262" s="282" t="s">
        <v>29</v>
      </c>
      <c r="BE262" s="282" t="str">
        <f t="shared" si="21"/>
        <v/>
      </c>
      <c r="BF262" s="282" t="str">
        <f t="shared" si="22"/>
        <v/>
      </c>
      <c r="BH262" s="522" t="str">
        <f>IF(AJ262="C",MAX($BH$221:BH261)+0.001,"")</f>
        <v/>
      </c>
      <c r="BI262" s="522"/>
      <c r="BJ262" s="522"/>
      <c r="BK262" s="282">
        <v>1.0409999999999999</v>
      </c>
      <c r="BL262" s="282" t="str">
        <f t="shared" si="23"/>
        <v/>
      </c>
      <c r="BM262" s="282" t="str">
        <f t="shared" si="24"/>
        <v/>
      </c>
      <c r="BN262" s="282" t="s">
        <v>30</v>
      </c>
      <c r="BO262" s="282" t="str">
        <f t="shared" si="25"/>
        <v/>
      </c>
      <c r="BP262" s="282" t="str">
        <f t="shared" si="26"/>
        <v/>
      </c>
      <c r="BT262" s="522" t="str">
        <f>IF(AL262="A",MAX($BT$221:BV261)+0.001,"")</f>
        <v/>
      </c>
      <c r="BU262" s="522"/>
      <c r="BV262" s="522"/>
      <c r="BW262" s="282">
        <v>1.0409999999999999</v>
      </c>
      <c r="BY262" s="454" t="s">
        <v>28</v>
      </c>
      <c r="BZ262" s="282" t="str">
        <f t="shared" si="28"/>
        <v/>
      </c>
      <c r="CB262" s="282">
        <f t="shared" si="29"/>
        <v>0</v>
      </c>
      <c r="CC262" s="282">
        <f t="shared" si="30"/>
        <v>0</v>
      </c>
      <c r="CD262" s="282">
        <f t="shared" si="31"/>
        <v>0</v>
      </c>
      <c r="CE262" s="282">
        <f t="shared" si="32"/>
        <v>0</v>
      </c>
      <c r="CF262" s="282">
        <f t="shared" si="33"/>
        <v>0</v>
      </c>
      <c r="CG262" s="282">
        <f t="shared" si="34"/>
        <v>0</v>
      </c>
      <c r="CH262" s="282">
        <f t="shared" si="35"/>
        <v>0</v>
      </c>
      <c r="CI262" s="282">
        <f t="shared" si="36"/>
        <v>0</v>
      </c>
      <c r="CJ262" s="282">
        <f t="shared" si="37"/>
        <v>0</v>
      </c>
      <c r="CK262" s="282">
        <f t="shared" si="38"/>
        <v>0</v>
      </c>
      <c r="CL262" s="282">
        <f t="shared" si="39"/>
        <v>0</v>
      </c>
      <c r="CM262" s="282">
        <f t="shared" si="40"/>
        <v>0</v>
      </c>
    </row>
    <row r="263" spans="1:91" ht="15" x14ac:dyDescent="0.25">
      <c r="D263" s="455" t="str">
        <f>IF(DATA1!$C$50="","",U263&amp;":"&amp;V263)</f>
        <v/>
      </c>
      <c r="E263" s="523" t="str">
        <f>IF(DATA1!$D$50="","",W263&amp;":"&amp;X263)</f>
        <v/>
      </c>
      <c r="F263" s="523"/>
      <c r="G263" s="523"/>
      <c r="H263" s="524" t="e">
        <f t="shared" si="45"/>
        <v>#VALUE!</v>
      </c>
      <c r="I263" s="524"/>
      <c r="J263" s="524"/>
      <c r="K263" s="522" t="e">
        <f t="shared" si="16"/>
        <v>#VALUE!</v>
      </c>
      <c r="L263" s="522"/>
      <c r="M263" s="522"/>
      <c r="N263" s="525" t="e">
        <f t="shared" si="46"/>
        <v>#VALUE!</v>
      </c>
      <c r="O263" s="525"/>
      <c r="P263" s="525"/>
      <c r="Q263" s="523" t="e">
        <f t="shared" si="47"/>
        <v>#VALUE!</v>
      </c>
      <c r="R263" s="523"/>
      <c r="S263" s="523"/>
      <c r="T263" s="283">
        <v>42</v>
      </c>
      <c r="U263" s="456">
        <f>IF(HOUR(DATA1!$C$50)&lt;=6,HOUR(DATA1!$C$50)+12,HOUR(DATA1!$C$50))</f>
        <v>12</v>
      </c>
      <c r="V263" s="457" t="str">
        <f>IF(MINUTE(DATA1!$C$50)&lt;10,"0"&amp;MINUTE(DATA1!$C$50),MINUTE(DATA1!$C$50))</f>
        <v>00</v>
      </c>
      <c r="W263" s="456">
        <f>IF(HOUR(DATA1!$D$50)&lt;=6,HOUR(DATA1!$D$50)+12,HOUR(DATA1!$D$50))</f>
        <v>12</v>
      </c>
      <c r="X263" s="457" t="str">
        <f>IF(MINUTE(DATA1!$D$50)&lt;10,"0"&amp;MINUTE(DATA1!$D$50),MINUTE(DATA1!$D$50))</f>
        <v>00</v>
      </c>
      <c r="Y263" s="526" t="b">
        <f t="shared" si="42"/>
        <v>0</v>
      </c>
      <c r="Z263" s="526"/>
      <c r="AA263" s="520" t="b">
        <f t="shared" si="43"/>
        <v>0</v>
      </c>
      <c r="AB263" s="520"/>
      <c r="AC263" s="521" t="str">
        <f t="shared" si="44"/>
        <v/>
      </c>
      <c r="AD263" s="521"/>
      <c r="AE263" s="520" t="b">
        <f t="shared" si="41"/>
        <v>0</v>
      </c>
      <c r="AF263" s="520"/>
      <c r="AH263" s="422">
        <f>DATA1!$G$50</f>
        <v>0</v>
      </c>
      <c r="AI263" s="422">
        <f>DATA1!$L$50</f>
        <v>0</v>
      </c>
      <c r="AJ263" s="458">
        <f>DATA1!$Q$50</f>
        <v>0</v>
      </c>
      <c r="AK263" s="422">
        <f>DATA1!$V$50</f>
        <v>0</v>
      </c>
      <c r="AL263" s="422">
        <f>DATA1!$AA$50</f>
        <v>0</v>
      </c>
      <c r="AN263" s="522" t="str">
        <f>IF(AJ263="A",MAX($AN$221:AP262)+0.001,"")</f>
        <v/>
      </c>
      <c r="AO263" s="522"/>
      <c r="AP263" s="522"/>
      <c r="AQ263" s="282">
        <v>1.0419999999999998</v>
      </c>
      <c r="AR263" s="282" t="str">
        <f>IF($AQ$263&gt;$AN$973,"",LOOKUP($AQ$263,$AN$222:$AP$971,$AH$222:$AH$971))</f>
        <v/>
      </c>
      <c r="AS263" s="282" t="str">
        <f>IF($AQ$263&gt;$AN$973,"",LOOKUP($AQ$263,$AN$222:$AP$971,$AI$222:$AI$971))</f>
        <v/>
      </c>
      <c r="AT263" s="282" t="s">
        <v>28</v>
      </c>
      <c r="AU263" s="282" t="str">
        <f>IF($AQ$263&gt;$AN$973,"",LOOKUP($AQ$263,$AN$222:$AP$971,$AK$222:$AK$971))</f>
        <v/>
      </c>
      <c r="AV263" s="282" t="str">
        <f>IF($AQ$263&gt;$AN$973,"",LOOKUP($AQ$263,$AN$222:$AP$971,$AL$222:$AL$971))</f>
        <v/>
      </c>
      <c r="AX263" s="522" t="str">
        <f>IF(AJ263="B",MAX($AX$221:AX262)+0.001,"")</f>
        <v/>
      </c>
      <c r="AY263" s="522"/>
      <c r="AZ263" s="522"/>
      <c r="BA263" s="282">
        <v>1.0419999999999998</v>
      </c>
      <c r="BB263" s="282" t="str">
        <f t="shared" si="27"/>
        <v/>
      </c>
      <c r="BC263" s="282" t="str">
        <f t="shared" si="20"/>
        <v/>
      </c>
      <c r="BD263" s="282" t="s">
        <v>29</v>
      </c>
      <c r="BE263" s="282" t="str">
        <f t="shared" si="21"/>
        <v/>
      </c>
      <c r="BF263" s="282" t="str">
        <f t="shared" si="22"/>
        <v/>
      </c>
      <c r="BH263" s="522" t="str">
        <f>IF(AJ263="C",MAX($BH$221:BH262)+0.001,"")</f>
        <v/>
      </c>
      <c r="BI263" s="522"/>
      <c r="BJ263" s="522"/>
      <c r="BK263" s="282">
        <v>1.0419999999999998</v>
      </c>
      <c r="BL263" s="282" t="str">
        <f t="shared" si="23"/>
        <v/>
      </c>
      <c r="BM263" s="282" t="str">
        <f t="shared" si="24"/>
        <v/>
      </c>
      <c r="BN263" s="282" t="s">
        <v>30</v>
      </c>
      <c r="BO263" s="282" t="str">
        <f t="shared" si="25"/>
        <v/>
      </c>
      <c r="BP263" s="282" t="str">
        <f t="shared" si="26"/>
        <v/>
      </c>
      <c r="BT263" s="522" t="str">
        <f>IF(AL263="A",MAX($BT$221:BV262)+0.001,"")</f>
        <v/>
      </c>
      <c r="BU263" s="522"/>
      <c r="BV263" s="522"/>
      <c r="BW263" s="282">
        <v>1.0419999999999998</v>
      </c>
      <c r="BY263" s="454" t="s">
        <v>28</v>
      </c>
      <c r="BZ263" s="282" t="str">
        <f t="shared" si="28"/>
        <v/>
      </c>
      <c r="CB263" s="282">
        <f t="shared" si="29"/>
        <v>0</v>
      </c>
      <c r="CC263" s="282">
        <f t="shared" si="30"/>
        <v>0</v>
      </c>
      <c r="CD263" s="282">
        <f t="shared" si="31"/>
        <v>0</v>
      </c>
      <c r="CE263" s="282">
        <f t="shared" si="32"/>
        <v>0</v>
      </c>
      <c r="CF263" s="282">
        <f t="shared" si="33"/>
        <v>0</v>
      </c>
      <c r="CG263" s="282">
        <f t="shared" si="34"/>
        <v>0</v>
      </c>
      <c r="CH263" s="282">
        <f t="shared" si="35"/>
        <v>0</v>
      </c>
      <c r="CI263" s="282">
        <f t="shared" si="36"/>
        <v>0</v>
      </c>
      <c r="CJ263" s="282">
        <f t="shared" si="37"/>
        <v>0</v>
      </c>
      <c r="CK263" s="282">
        <f t="shared" si="38"/>
        <v>0</v>
      </c>
      <c r="CL263" s="282">
        <f t="shared" si="39"/>
        <v>0</v>
      </c>
      <c r="CM263" s="282">
        <f t="shared" si="40"/>
        <v>0</v>
      </c>
    </row>
    <row r="264" spans="1:91" ht="15" x14ac:dyDescent="0.25">
      <c r="D264" s="455" t="str">
        <f>IF(DATA1!$C$51="","",U264&amp;":"&amp;V264)</f>
        <v/>
      </c>
      <c r="E264" s="523" t="str">
        <f>IF(DATA1!$D$51="","",W264&amp;":"&amp;X264)</f>
        <v/>
      </c>
      <c r="F264" s="523"/>
      <c r="G264" s="523"/>
      <c r="H264" s="524" t="e">
        <f t="shared" si="45"/>
        <v>#VALUE!</v>
      </c>
      <c r="I264" s="524"/>
      <c r="J264" s="524"/>
      <c r="K264" s="522" t="e">
        <f t="shared" si="16"/>
        <v>#VALUE!</v>
      </c>
      <c r="L264" s="522"/>
      <c r="M264" s="522"/>
      <c r="N264" s="525" t="e">
        <f t="shared" si="46"/>
        <v>#VALUE!</v>
      </c>
      <c r="O264" s="525"/>
      <c r="P264" s="525"/>
      <c r="Q264" s="523" t="e">
        <f t="shared" si="47"/>
        <v>#VALUE!</v>
      </c>
      <c r="R264" s="523"/>
      <c r="S264" s="523"/>
      <c r="T264" s="283">
        <v>43</v>
      </c>
      <c r="U264" s="456">
        <f>IF(HOUR(DATA1!$C$51)&lt;=6,HOUR(DATA1!$C$51)+12,HOUR(DATA1!$C$51))</f>
        <v>12</v>
      </c>
      <c r="V264" s="457" t="str">
        <f>IF(MINUTE(DATA1!$C$51)&lt;10,"0"&amp;MINUTE(DATA1!$C$51),MINUTE(DATA1!$C$51))</f>
        <v>00</v>
      </c>
      <c r="W264" s="456">
        <f>IF(HOUR(DATA1!$D$51)&lt;=6,HOUR(DATA1!$D$51)+12,HOUR(DATA1!$D$51))</f>
        <v>12</v>
      </c>
      <c r="X264" s="457" t="str">
        <f>IF(MINUTE(DATA1!$D$51)&lt;10,"0"&amp;MINUTE(DATA1!$D$51),MINUTE(DATA1!$D$51))</f>
        <v>00</v>
      </c>
      <c r="Y264" s="526" t="b">
        <f t="shared" si="42"/>
        <v>0</v>
      </c>
      <c r="Z264" s="526"/>
      <c r="AA264" s="520" t="b">
        <f t="shared" si="43"/>
        <v>0</v>
      </c>
      <c r="AB264" s="520"/>
      <c r="AC264" s="521" t="str">
        <f t="shared" si="44"/>
        <v/>
      </c>
      <c r="AD264" s="521"/>
      <c r="AE264" s="520" t="b">
        <f t="shared" si="41"/>
        <v>0</v>
      </c>
      <c r="AF264" s="520"/>
      <c r="AH264" s="422">
        <f>DATA1!$G$51</f>
        <v>0</v>
      </c>
      <c r="AI264" s="422">
        <f>DATA1!$L$51</f>
        <v>0</v>
      </c>
      <c r="AJ264" s="458">
        <f>DATA1!$Q$51</f>
        <v>0</v>
      </c>
      <c r="AK264" s="422">
        <f>DATA1!$V$51</f>
        <v>0</v>
      </c>
      <c r="AL264" s="422">
        <f>DATA1!$AA$51</f>
        <v>0</v>
      </c>
      <c r="AN264" s="522" t="str">
        <f>IF(AJ264="A",MAX($AN$221:AP263)+0.001,"")</f>
        <v/>
      </c>
      <c r="AO264" s="522"/>
      <c r="AP264" s="522"/>
      <c r="AQ264" s="282">
        <v>1.0429999999999999</v>
      </c>
      <c r="AR264" s="282" t="str">
        <f>IF($AQ$264&gt;$AN$973,"",LOOKUP($AQ$264,$AN$222:$AP$971,$AH$222:$AH$971))</f>
        <v/>
      </c>
      <c r="AS264" s="282" t="str">
        <f>IF($AQ$264&gt;$AN$973,"",LOOKUP($AQ$264,$AN$222:$AP$971,$AI$222:$AI$971))</f>
        <v/>
      </c>
      <c r="AT264" s="282" t="s">
        <v>28</v>
      </c>
      <c r="AU264" s="282" t="str">
        <f>IF($AQ$264&gt;$AN$973,"",LOOKUP($AQ$264,$AN$222:$AP$971,$AK$222:$AK$971))</f>
        <v/>
      </c>
      <c r="AV264" s="282" t="str">
        <f>IF($AQ$264&gt;$AN$973,"",LOOKUP($AQ$264,$AN$222:$AP$971,$AL$222:$AL$971))</f>
        <v/>
      </c>
      <c r="AX264" s="522" t="str">
        <f>IF(AJ264="B",MAX($AX$221:AX263)+0.001,"")</f>
        <v/>
      </c>
      <c r="AY264" s="522"/>
      <c r="AZ264" s="522"/>
      <c r="BA264" s="282">
        <v>1.0429999999999999</v>
      </c>
      <c r="BB264" s="282" t="str">
        <f t="shared" si="27"/>
        <v/>
      </c>
      <c r="BC264" s="282" t="str">
        <f t="shared" si="20"/>
        <v/>
      </c>
      <c r="BD264" s="282" t="s">
        <v>29</v>
      </c>
      <c r="BE264" s="282" t="str">
        <f t="shared" si="21"/>
        <v/>
      </c>
      <c r="BF264" s="282" t="str">
        <f t="shared" si="22"/>
        <v/>
      </c>
      <c r="BH264" s="522" t="str">
        <f>IF(AJ264="C",MAX($BH$221:BH263)+0.001,"")</f>
        <v/>
      </c>
      <c r="BI264" s="522"/>
      <c r="BJ264" s="522"/>
      <c r="BK264" s="282">
        <v>1.0429999999999999</v>
      </c>
      <c r="BL264" s="282" t="str">
        <f t="shared" si="23"/>
        <v/>
      </c>
      <c r="BM264" s="282" t="str">
        <f t="shared" si="24"/>
        <v/>
      </c>
      <c r="BN264" s="282" t="s">
        <v>30</v>
      </c>
      <c r="BO264" s="282" t="str">
        <f t="shared" si="25"/>
        <v/>
      </c>
      <c r="BP264" s="282" t="str">
        <f t="shared" si="26"/>
        <v/>
      </c>
      <c r="BT264" s="522" t="str">
        <f>IF(AL264="A",MAX($BT$221:BV263)+0.001,"")</f>
        <v/>
      </c>
      <c r="BU264" s="522"/>
      <c r="BV264" s="522"/>
      <c r="BW264" s="282">
        <v>1.0429999999999999</v>
      </c>
      <c r="BY264" s="454" t="s">
        <v>28</v>
      </c>
      <c r="BZ264" s="282" t="str">
        <f t="shared" si="28"/>
        <v/>
      </c>
      <c r="CB264" s="282">
        <f t="shared" si="29"/>
        <v>0</v>
      </c>
      <c r="CC264" s="282">
        <f t="shared" si="30"/>
        <v>0</v>
      </c>
      <c r="CD264" s="282">
        <f t="shared" si="31"/>
        <v>0</v>
      </c>
      <c r="CE264" s="282">
        <f t="shared" si="32"/>
        <v>0</v>
      </c>
      <c r="CF264" s="282">
        <f t="shared" si="33"/>
        <v>0</v>
      </c>
      <c r="CG264" s="282">
        <f t="shared" si="34"/>
        <v>0</v>
      </c>
      <c r="CH264" s="282">
        <f t="shared" si="35"/>
        <v>0</v>
      </c>
      <c r="CI264" s="282">
        <f t="shared" si="36"/>
        <v>0</v>
      </c>
      <c r="CJ264" s="282">
        <f t="shared" si="37"/>
        <v>0</v>
      </c>
      <c r="CK264" s="282">
        <f t="shared" si="38"/>
        <v>0</v>
      </c>
      <c r="CL264" s="282">
        <f t="shared" si="39"/>
        <v>0</v>
      </c>
      <c r="CM264" s="282">
        <f t="shared" si="40"/>
        <v>0</v>
      </c>
    </row>
    <row r="265" spans="1:91" ht="15" x14ac:dyDescent="0.25">
      <c r="D265" s="455" t="str">
        <f>IF(DATA1!$C$52="","",U265&amp;":"&amp;V265)</f>
        <v/>
      </c>
      <c r="E265" s="523" t="str">
        <f>IF(DATA1!$D$52="","",W265&amp;":"&amp;X265)</f>
        <v/>
      </c>
      <c r="F265" s="523"/>
      <c r="G265" s="523"/>
      <c r="H265" s="524" t="e">
        <f t="shared" si="45"/>
        <v>#VALUE!</v>
      </c>
      <c r="I265" s="524"/>
      <c r="J265" s="524"/>
      <c r="K265" s="522" t="e">
        <f t="shared" si="16"/>
        <v>#VALUE!</v>
      </c>
      <c r="L265" s="522"/>
      <c r="M265" s="522"/>
      <c r="N265" s="525" t="e">
        <f t="shared" si="46"/>
        <v>#VALUE!</v>
      </c>
      <c r="O265" s="525"/>
      <c r="P265" s="525"/>
      <c r="Q265" s="523" t="e">
        <f t="shared" si="47"/>
        <v>#VALUE!</v>
      </c>
      <c r="R265" s="523"/>
      <c r="S265" s="523"/>
      <c r="T265" s="283">
        <v>44</v>
      </c>
      <c r="U265" s="456">
        <f>IF(HOUR(DATA1!$C$52)&lt;=6,HOUR(DATA1!$C$52)+12,HOUR(DATA1!$C$52))</f>
        <v>12</v>
      </c>
      <c r="V265" s="457" t="str">
        <f>IF(MINUTE(DATA1!$C$52)&lt;10,"0"&amp;MINUTE(DATA1!$C$52),MINUTE(DATA1!$C$52))</f>
        <v>00</v>
      </c>
      <c r="W265" s="456">
        <f>IF(HOUR(DATA1!$D$52)&lt;=6,HOUR(DATA1!$D$52)+12,HOUR(DATA1!$D$52))</f>
        <v>12</v>
      </c>
      <c r="X265" s="457" t="str">
        <f>IF(MINUTE(DATA1!$D$52)&lt;10,"0"&amp;MINUTE(DATA1!$D$52),MINUTE(DATA1!$D$52))</f>
        <v>00</v>
      </c>
      <c r="Y265" s="526" t="b">
        <f t="shared" si="42"/>
        <v>0</v>
      </c>
      <c r="Z265" s="526"/>
      <c r="AA265" s="520" t="b">
        <f t="shared" si="43"/>
        <v>0</v>
      </c>
      <c r="AB265" s="520"/>
      <c r="AC265" s="521" t="str">
        <f t="shared" si="44"/>
        <v/>
      </c>
      <c r="AD265" s="521"/>
      <c r="AE265" s="520" t="b">
        <f t="shared" si="41"/>
        <v>0</v>
      </c>
      <c r="AF265" s="520"/>
      <c r="AH265" s="422">
        <f>DATA1!$G$52</f>
        <v>0</v>
      </c>
      <c r="AI265" s="422">
        <f>DATA1!$L$52</f>
        <v>0</v>
      </c>
      <c r="AJ265" s="458">
        <f>DATA1!$Q$52</f>
        <v>0</v>
      </c>
      <c r="AK265" s="422">
        <f>DATA1!$V$52</f>
        <v>0</v>
      </c>
      <c r="AL265" s="422">
        <f>DATA1!$AA$52</f>
        <v>0</v>
      </c>
      <c r="AN265" s="522" t="str">
        <f>IF(AJ265="A",MAX($AN$221:AP264)+0.001,"")</f>
        <v/>
      </c>
      <c r="AO265" s="522"/>
      <c r="AP265" s="522"/>
      <c r="AQ265" s="282">
        <v>1.0439999999999998</v>
      </c>
      <c r="AR265" s="282" t="str">
        <f>IF($AQ$265&gt;$AN$973,"",LOOKUP($AQ$265,$AN$222:$AP$971,$AH$222:$AH$971))</f>
        <v/>
      </c>
      <c r="AS265" s="282" t="str">
        <f>IF($AQ$265&gt;$AN$973,"",LOOKUP($AQ$265,$AN$222:$AP$971,$AI$222:$AI$971))</f>
        <v/>
      </c>
      <c r="AT265" s="282" t="s">
        <v>28</v>
      </c>
      <c r="AU265" s="282" t="str">
        <f>IF($AQ$265&gt;$AN$973,"",LOOKUP($AQ$265,$AN$222:$AP$971,$AK$222:$AK$971))</f>
        <v/>
      </c>
      <c r="AV265" s="282" t="str">
        <f>IF($AQ$265&gt;$AN$973,"",LOOKUP($AQ$265,$AN$222:$AP$971,$AL$222:$AL$971))</f>
        <v/>
      </c>
      <c r="AX265" s="522" t="str">
        <f>IF(AJ265="B",MAX($AX$221:AX264)+0.001,"")</f>
        <v/>
      </c>
      <c r="AY265" s="522"/>
      <c r="AZ265" s="522"/>
      <c r="BA265" s="282">
        <v>1.0439999999999998</v>
      </c>
      <c r="BB265" s="282" t="str">
        <f t="shared" si="27"/>
        <v/>
      </c>
      <c r="BC265" s="282" t="str">
        <f t="shared" si="20"/>
        <v/>
      </c>
      <c r="BD265" s="282" t="s">
        <v>29</v>
      </c>
      <c r="BE265" s="282" t="str">
        <f t="shared" si="21"/>
        <v/>
      </c>
      <c r="BF265" s="282" t="str">
        <f t="shared" si="22"/>
        <v/>
      </c>
      <c r="BH265" s="522" t="str">
        <f>IF(AJ265="C",MAX($BH$221:BH264)+0.001,"")</f>
        <v/>
      </c>
      <c r="BI265" s="522"/>
      <c r="BJ265" s="522"/>
      <c r="BK265" s="282">
        <v>1.0439999999999998</v>
      </c>
      <c r="BL265" s="282" t="str">
        <f t="shared" si="23"/>
        <v/>
      </c>
      <c r="BM265" s="282" t="str">
        <f t="shared" si="24"/>
        <v/>
      </c>
      <c r="BN265" s="282" t="s">
        <v>30</v>
      </c>
      <c r="BO265" s="282" t="str">
        <f t="shared" si="25"/>
        <v/>
      </c>
      <c r="BP265" s="282" t="str">
        <f t="shared" si="26"/>
        <v/>
      </c>
      <c r="BT265" s="522" t="str">
        <f>IF(AL265="A",MAX($BT$221:BV264)+0.001,"")</f>
        <v/>
      </c>
      <c r="BU265" s="522"/>
      <c r="BV265" s="522"/>
      <c r="BW265" s="282">
        <v>1.0439999999999998</v>
      </c>
      <c r="BY265" s="454" t="s">
        <v>28</v>
      </c>
      <c r="BZ265" s="282" t="str">
        <f t="shared" si="28"/>
        <v/>
      </c>
      <c r="CB265" s="282">
        <f t="shared" si="29"/>
        <v>0</v>
      </c>
      <c r="CC265" s="282">
        <f t="shared" si="30"/>
        <v>0</v>
      </c>
      <c r="CD265" s="282">
        <f t="shared" si="31"/>
        <v>0</v>
      </c>
      <c r="CE265" s="282">
        <f t="shared" si="32"/>
        <v>0</v>
      </c>
      <c r="CF265" s="282">
        <f t="shared" si="33"/>
        <v>0</v>
      </c>
      <c r="CG265" s="282">
        <f t="shared" si="34"/>
        <v>0</v>
      </c>
      <c r="CH265" s="282">
        <f t="shared" si="35"/>
        <v>0</v>
      </c>
      <c r="CI265" s="282">
        <f t="shared" si="36"/>
        <v>0</v>
      </c>
      <c r="CJ265" s="282">
        <f t="shared" si="37"/>
        <v>0</v>
      </c>
      <c r="CK265" s="282">
        <f t="shared" si="38"/>
        <v>0</v>
      </c>
      <c r="CL265" s="282">
        <f t="shared" si="39"/>
        <v>0</v>
      </c>
      <c r="CM265" s="282">
        <f t="shared" si="40"/>
        <v>0</v>
      </c>
    </row>
    <row r="266" spans="1:91" ht="15" x14ac:dyDescent="0.25">
      <c r="D266" s="455" t="str">
        <f>IF(DATA1!$C$53="","",U266&amp;":"&amp;V266)</f>
        <v/>
      </c>
      <c r="E266" s="523" t="str">
        <f>IF(DATA1!$D$53="","",W266&amp;":"&amp;X266)</f>
        <v/>
      </c>
      <c r="F266" s="523"/>
      <c r="G266" s="523"/>
      <c r="H266" s="524" t="e">
        <f t="shared" si="45"/>
        <v>#VALUE!</v>
      </c>
      <c r="I266" s="524"/>
      <c r="J266" s="524"/>
      <c r="K266" s="522" t="e">
        <f t="shared" si="16"/>
        <v>#VALUE!</v>
      </c>
      <c r="L266" s="522"/>
      <c r="M266" s="522"/>
      <c r="N266" s="525" t="e">
        <f t="shared" si="46"/>
        <v>#VALUE!</v>
      </c>
      <c r="O266" s="525"/>
      <c r="P266" s="525"/>
      <c r="Q266" s="523" t="e">
        <f t="shared" si="47"/>
        <v>#VALUE!</v>
      </c>
      <c r="R266" s="523"/>
      <c r="S266" s="523"/>
      <c r="T266" s="283">
        <v>45</v>
      </c>
      <c r="U266" s="456">
        <f>IF(HOUR(DATA1!$C$53)&lt;=6,HOUR(DATA1!$C$53)+12,HOUR(DATA1!$C$53))</f>
        <v>12</v>
      </c>
      <c r="V266" s="457" t="str">
        <f>IF(MINUTE(DATA1!$C$53)&lt;10,"0"&amp;MINUTE(DATA1!$C$53),MINUTE(DATA1!$C$53))</f>
        <v>00</v>
      </c>
      <c r="W266" s="456">
        <f>IF(HOUR(DATA1!$D$53)&lt;=6,HOUR(DATA1!$D$53)+12,HOUR(DATA1!$D$53))</f>
        <v>12</v>
      </c>
      <c r="X266" s="457" t="str">
        <f>IF(MINUTE(DATA1!$D$53)&lt;10,"0"&amp;MINUTE(DATA1!$D$53),MINUTE(DATA1!$D$53))</f>
        <v>00</v>
      </c>
      <c r="Y266" s="526" t="b">
        <f t="shared" si="42"/>
        <v>0</v>
      </c>
      <c r="Z266" s="526"/>
      <c r="AA266" s="520" t="b">
        <f t="shared" si="43"/>
        <v>0</v>
      </c>
      <c r="AB266" s="520"/>
      <c r="AC266" s="521" t="str">
        <f t="shared" si="44"/>
        <v/>
      </c>
      <c r="AD266" s="521"/>
      <c r="AE266" s="520" t="b">
        <f t="shared" si="41"/>
        <v>0</v>
      </c>
      <c r="AF266" s="520"/>
      <c r="AH266" s="422">
        <f>DATA1!$G$53</f>
        <v>0</v>
      </c>
      <c r="AI266" s="422">
        <f>DATA1!$L$53</f>
        <v>0</v>
      </c>
      <c r="AJ266" s="458">
        <f>DATA1!$Q$53</f>
        <v>0</v>
      </c>
      <c r="AK266" s="422">
        <f>DATA1!$V$53</f>
        <v>0</v>
      </c>
      <c r="AL266" s="422">
        <f>DATA1!$AA$53</f>
        <v>0</v>
      </c>
      <c r="AN266" s="522" t="str">
        <f>IF(AJ266="A",MAX($AN$221:AP265)+0.001,"")</f>
        <v/>
      </c>
      <c r="AO266" s="522"/>
      <c r="AP266" s="522"/>
      <c r="AQ266" s="282">
        <v>1.0449999999999999</v>
      </c>
      <c r="AR266" s="282" t="str">
        <f>IF($AQ$266&gt;$AN$973,"",LOOKUP($AQ$266,$AN$222:$AP$971,$AH$222:$AH$971))</f>
        <v/>
      </c>
      <c r="AS266" s="282" t="str">
        <f>IF($AQ$266&gt;$AN$973,"",LOOKUP($AQ$266,$AN$222:$AP$971,$AI$222:$AI$971))</f>
        <v/>
      </c>
      <c r="AT266" s="282" t="s">
        <v>28</v>
      </c>
      <c r="AU266" s="282" t="str">
        <f>IF($AQ$266&gt;$AN$973,"",LOOKUP($AQ$266,$AN$222:$AP$971,$AK$222:$AK$971))</f>
        <v/>
      </c>
      <c r="AV266" s="282" t="str">
        <f>IF($AQ$266&gt;$AN$973,"",LOOKUP($AQ$266,$AN$222:$AP$971,$AL$222:$AL$971))</f>
        <v/>
      </c>
      <c r="AX266" s="522" t="str">
        <f>IF(AJ266="B",MAX($AX$221:AX265)+0.001,"")</f>
        <v/>
      </c>
      <c r="AY266" s="522"/>
      <c r="AZ266" s="522"/>
      <c r="BA266" s="282">
        <v>1.0449999999999999</v>
      </c>
      <c r="BB266" s="282" t="str">
        <f t="shared" si="27"/>
        <v/>
      </c>
      <c r="BC266" s="282" t="str">
        <f t="shared" si="20"/>
        <v/>
      </c>
      <c r="BD266" s="282" t="s">
        <v>29</v>
      </c>
      <c r="BE266" s="282" t="str">
        <f t="shared" si="21"/>
        <v/>
      </c>
      <c r="BF266" s="282" t="str">
        <f t="shared" si="22"/>
        <v/>
      </c>
      <c r="BH266" s="522" t="str">
        <f>IF(AJ266="C",MAX($BH$221:BH265)+0.001,"")</f>
        <v/>
      </c>
      <c r="BI266" s="522"/>
      <c r="BJ266" s="522"/>
      <c r="BK266" s="282">
        <v>1.0449999999999999</v>
      </c>
      <c r="BL266" s="282" t="str">
        <f t="shared" si="23"/>
        <v/>
      </c>
      <c r="BM266" s="282" t="str">
        <f t="shared" si="24"/>
        <v/>
      </c>
      <c r="BN266" s="282" t="s">
        <v>30</v>
      </c>
      <c r="BO266" s="282" t="str">
        <f t="shared" si="25"/>
        <v/>
      </c>
      <c r="BP266" s="282" t="str">
        <f t="shared" si="26"/>
        <v/>
      </c>
      <c r="BT266" s="522" t="str">
        <f>IF(AL266="A",MAX($BT$221:BV265)+0.001,"")</f>
        <v/>
      </c>
      <c r="BU266" s="522"/>
      <c r="BV266" s="522"/>
      <c r="BW266" s="282">
        <v>1.0449999999999999</v>
      </c>
      <c r="BY266" s="454" t="s">
        <v>28</v>
      </c>
      <c r="BZ266" s="282" t="str">
        <f t="shared" si="28"/>
        <v/>
      </c>
      <c r="CB266" s="282">
        <f t="shared" si="29"/>
        <v>0</v>
      </c>
      <c r="CC266" s="282">
        <f t="shared" si="30"/>
        <v>0</v>
      </c>
      <c r="CD266" s="282">
        <f t="shared" si="31"/>
        <v>0</v>
      </c>
      <c r="CE266" s="282">
        <f t="shared" si="32"/>
        <v>0</v>
      </c>
      <c r="CF266" s="282">
        <f t="shared" si="33"/>
        <v>0</v>
      </c>
      <c r="CG266" s="282">
        <f t="shared" si="34"/>
        <v>0</v>
      </c>
      <c r="CH266" s="282">
        <f t="shared" si="35"/>
        <v>0</v>
      </c>
      <c r="CI266" s="282">
        <f t="shared" si="36"/>
        <v>0</v>
      </c>
      <c r="CJ266" s="282">
        <f t="shared" si="37"/>
        <v>0</v>
      </c>
      <c r="CK266" s="282">
        <f t="shared" si="38"/>
        <v>0</v>
      </c>
      <c r="CL266" s="282">
        <f t="shared" si="39"/>
        <v>0</v>
      </c>
      <c r="CM266" s="282">
        <f t="shared" si="40"/>
        <v>0</v>
      </c>
    </row>
    <row r="267" spans="1:91" ht="15" x14ac:dyDescent="0.25">
      <c r="D267" s="455" t="str">
        <f>IF(DATA1!$C$54="","",U267&amp;":"&amp;V267)</f>
        <v/>
      </c>
      <c r="E267" s="523" t="str">
        <f>IF(DATA1!$D$54="","",W267&amp;":"&amp;X267)</f>
        <v/>
      </c>
      <c r="F267" s="523"/>
      <c r="G267" s="523"/>
      <c r="H267" s="524" t="e">
        <f t="shared" si="45"/>
        <v>#VALUE!</v>
      </c>
      <c r="I267" s="524"/>
      <c r="J267" s="524"/>
      <c r="K267" s="522" t="e">
        <f t="shared" si="16"/>
        <v>#VALUE!</v>
      </c>
      <c r="L267" s="522"/>
      <c r="M267" s="522"/>
      <c r="N267" s="525" t="e">
        <f t="shared" si="46"/>
        <v>#VALUE!</v>
      </c>
      <c r="O267" s="525"/>
      <c r="P267" s="525"/>
      <c r="Q267" s="523" t="e">
        <f t="shared" si="47"/>
        <v>#VALUE!</v>
      </c>
      <c r="R267" s="523"/>
      <c r="S267" s="523"/>
      <c r="T267" s="283">
        <v>46</v>
      </c>
      <c r="U267" s="456">
        <f>IF(HOUR(DATA1!$C$54)&lt;=6,HOUR(DATA1!$C$54)+12,HOUR(DATA1!$C$54))</f>
        <v>12</v>
      </c>
      <c r="V267" s="457" t="str">
        <f>IF(MINUTE(DATA1!$C$54)&lt;10,"0"&amp;MINUTE(DATA1!$C$54),MINUTE(DATA1!$C$54))</f>
        <v>00</v>
      </c>
      <c r="W267" s="456">
        <f>IF(HOUR(DATA1!$D$54)&lt;=6,HOUR(DATA1!$D$54)+12,HOUR(DATA1!$D$54))</f>
        <v>12</v>
      </c>
      <c r="X267" s="457" t="str">
        <f>IF(MINUTE(DATA1!$D$54)&lt;10,"0"&amp;MINUTE(DATA1!$D$54),MINUTE(DATA1!$D$54))</f>
        <v>00</v>
      </c>
      <c r="Y267" s="526" t="b">
        <f t="shared" si="42"/>
        <v>0</v>
      </c>
      <c r="Z267" s="526"/>
      <c r="AA267" s="520" t="b">
        <f t="shared" si="43"/>
        <v>0</v>
      </c>
      <c r="AB267" s="520"/>
      <c r="AC267" s="521" t="str">
        <f t="shared" si="44"/>
        <v/>
      </c>
      <c r="AD267" s="521"/>
      <c r="AE267" s="520" t="b">
        <f t="shared" si="41"/>
        <v>0</v>
      </c>
      <c r="AF267" s="520"/>
      <c r="AH267" s="422">
        <f>DATA1!$G$54</f>
        <v>0</v>
      </c>
      <c r="AI267" s="422">
        <f>DATA1!$L$54</f>
        <v>0</v>
      </c>
      <c r="AJ267" s="458">
        <f>DATA1!$Q$54</f>
        <v>0</v>
      </c>
      <c r="AK267" s="422">
        <f>DATA1!$V$54</f>
        <v>0</v>
      </c>
      <c r="AL267" s="422">
        <f>DATA1!$AA$54</f>
        <v>0</v>
      </c>
      <c r="AN267" s="522" t="str">
        <f>IF(AJ267="A",MAX($AN$221:AP266)+0.001,"")</f>
        <v/>
      </c>
      <c r="AO267" s="522"/>
      <c r="AP267" s="522"/>
      <c r="AQ267" s="282">
        <v>1.0459999999999998</v>
      </c>
      <c r="AR267" s="282" t="str">
        <f>IF($AQ$267&gt;$AN$973,"",LOOKUP($AQ$267,$AN$222:$AP$971,$AH$222:$AH$971))</f>
        <v/>
      </c>
      <c r="AS267" s="282" t="str">
        <f>IF($AQ$267&gt;$AN$973,"",LOOKUP($AQ$267,$AN$222:$AP$971,$AI$222:$AI$971))</f>
        <v/>
      </c>
      <c r="AT267" s="282" t="s">
        <v>28</v>
      </c>
      <c r="AU267" s="282" t="str">
        <f>IF($AQ$267&gt;$AN$973,"",LOOKUP($AQ$267,$AN$222:$AP$971,$AK$222:$AK$971))</f>
        <v/>
      </c>
      <c r="AV267" s="282" t="str">
        <f>IF($AQ$267&gt;$AN$973,"",LOOKUP($AQ$267,$AN$222:$AP$971,$AL$222:$AL$971))</f>
        <v/>
      </c>
      <c r="AX267" s="522" t="str">
        <f>IF(AJ267="B",MAX($AX$221:AX266)+0.001,"")</f>
        <v/>
      </c>
      <c r="AY267" s="522"/>
      <c r="AZ267" s="522"/>
      <c r="BA267" s="282">
        <v>1.0459999999999998</v>
      </c>
      <c r="BB267" s="282" t="str">
        <f t="shared" si="27"/>
        <v/>
      </c>
      <c r="BC267" s="282" t="str">
        <f t="shared" si="20"/>
        <v/>
      </c>
      <c r="BD267" s="282" t="s">
        <v>29</v>
      </c>
      <c r="BE267" s="282" t="str">
        <f t="shared" si="21"/>
        <v/>
      </c>
      <c r="BF267" s="282" t="str">
        <f t="shared" si="22"/>
        <v/>
      </c>
      <c r="BH267" s="522" t="str">
        <f>IF(AJ267="C",MAX($BH$221:BH266)+0.001,"")</f>
        <v/>
      </c>
      <c r="BI267" s="522"/>
      <c r="BJ267" s="522"/>
      <c r="BK267" s="282">
        <v>1.0459999999999998</v>
      </c>
      <c r="BL267" s="282" t="str">
        <f t="shared" si="23"/>
        <v/>
      </c>
      <c r="BM267" s="282" t="str">
        <f t="shared" si="24"/>
        <v/>
      </c>
      <c r="BN267" s="282" t="s">
        <v>30</v>
      </c>
      <c r="BO267" s="282" t="str">
        <f t="shared" si="25"/>
        <v/>
      </c>
      <c r="BP267" s="282" t="str">
        <f t="shared" si="26"/>
        <v/>
      </c>
      <c r="BT267" s="522" t="str">
        <f>IF(AL267="A",MAX($BT$221:BV266)+0.001,"")</f>
        <v/>
      </c>
      <c r="BU267" s="522"/>
      <c r="BV267" s="522"/>
      <c r="BW267" s="282">
        <v>1.0459999999999998</v>
      </c>
      <c r="BY267" s="454" t="s">
        <v>28</v>
      </c>
      <c r="BZ267" s="282" t="str">
        <f t="shared" si="28"/>
        <v/>
      </c>
      <c r="CB267" s="282">
        <f t="shared" si="29"/>
        <v>0</v>
      </c>
      <c r="CC267" s="282">
        <f t="shared" si="30"/>
        <v>0</v>
      </c>
      <c r="CD267" s="282">
        <f t="shared" si="31"/>
        <v>0</v>
      </c>
      <c r="CE267" s="282">
        <f t="shared" si="32"/>
        <v>0</v>
      </c>
      <c r="CF267" s="282">
        <f t="shared" si="33"/>
        <v>0</v>
      </c>
      <c r="CG267" s="282">
        <f t="shared" si="34"/>
        <v>0</v>
      </c>
      <c r="CH267" s="282">
        <f t="shared" si="35"/>
        <v>0</v>
      </c>
      <c r="CI267" s="282">
        <f t="shared" si="36"/>
        <v>0</v>
      </c>
      <c r="CJ267" s="282">
        <f t="shared" si="37"/>
        <v>0</v>
      </c>
      <c r="CK267" s="282">
        <f t="shared" si="38"/>
        <v>0</v>
      </c>
      <c r="CL267" s="282">
        <f t="shared" si="39"/>
        <v>0</v>
      </c>
      <c r="CM267" s="282">
        <f t="shared" si="40"/>
        <v>0</v>
      </c>
    </row>
    <row r="268" spans="1:91" ht="15" x14ac:dyDescent="0.25">
      <c r="D268" s="455" t="str">
        <f>IF(DATA1!$C$55="","",U268&amp;":"&amp;V268)</f>
        <v/>
      </c>
      <c r="E268" s="523" t="str">
        <f>IF(DATA1!$D$55="","",W268&amp;":"&amp;X268)</f>
        <v/>
      </c>
      <c r="F268" s="523"/>
      <c r="G268" s="523"/>
      <c r="H268" s="524" t="e">
        <f t="shared" si="45"/>
        <v>#VALUE!</v>
      </c>
      <c r="I268" s="524"/>
      <c r="J268" s="524"/>
      <c r="K268" s="522" t="e">
        <f t="shared" si="16"/>
        <v>#VALUE!</v>
      </c>
      <c r="L268" s="522"/>
      <c r="M268" s="522"/>
      <c r="N268" s="525" t="e">
        <f t="shared" si="46"/>
        <v>#VALUE!</v>
      </c>
      <c r="O268" s="525"/>
      <c r="P268" s="525"/>
      <c r="Q268" s="523" t="e">
        <f t="shared" si="47"/>
        <v>#VALUE!</v>
      </c>
      <c r="R268" s="523"/>
      <c r="S268" s="523"/>
      <c r="T268" s="283">
        <v>47</v>
      </c>
      <c r="U268" s="456">
        <f>IF(HOUR(DATA1!$C$55)&lt;=6,HOUR(DATA1!$C$55)+12,HOUR(DATA1!$C$55))</f>
        <v>12</v>
      </c>
      <c r="V268" s="457" t="str">
        <f>IF(MINUTE(DATA1!$C$55)&lt;10,"0"&amp;MINUTE(DATA1!$C$55),MINUTE(DATA1!$C$55))</f>
        <v>00</v>
      </c>
      <c r="W268" s="456">
        <f>IF(HOUR(DATA1!$D$55)&lt;=6,HOUR(DATA1!$D$55)+12,HOUR(DATA1!$D$55))</f>
        <v>12</v>
      </c>
      <c r="X268" s="457" t="str">
        <f>IF(MINUTE(DATA1!$D$55)&lt;10,"0"&amp;MINUTE(DATA1!$D$55),MINUTE(DATA1!$D$55))</f>
        <v>00</v>
      </c>
      <c r="Y268" s="526" t="b">
        <f t="shared" si="42"/>
        <v>0</v>
      </c>
      <c r="Z268" s="526"/>
      <c r="AA268" s="520" t="b">
        <f t="shared" si="43"/>
        <v>0</v>
      </c>
      <c r="AB268" s="520"/>
      <c r="AC268" s="521" t="str">
        <f t="shared" si="44"/>
        <v/>
      </c>
      <c r="AD268" s="521"/>
      <c r="AE268" s="520" t="b">
        <f t="shared" si="41"/>
        <v>0</v>
      </c>
      <c r="AF268" s="520"/>
      <c r="AH268" s="422">
        <f>DATA1!$G$55</f>
        <v>0</v>
      </c>
      <c r="AI268" s="422">
        <f>DATA1!$L$55</f>
        <v>0</v>
      </c>
      <c r="AJ268" s="458">
        <f>DATA1!$Q$55</f>
        <v>0</v>
      </c>
      <c r="AK268" s="422">
        <f>DATA1!$V$55</f>
        <v>0</v>
      </c>
      <c r="AL268" s="422">
        <f>DATA1!$AA$55</f>
        <v>0</v>
      </c>
      <c r="AN268" s="522" t="str">
        <f>IF(AJ268="A",MAX($AN$221:AP267)+0.001,"")</f>
        <v/>
      </c>
      <c r="AO268" s="522"/>
      <c r="AP268" s="522"/>
      <c r="AQ268" s="282">
        <v>1.0469999999999999</v>
      </c>
      <c r="AR268" s="282" t="str">
        <f>IF($AQ$268&gt;$AN$973,"",LOOKUP($AQ$268,$AN$222:$AP$971,$AH$222:$AH$971))</f>
        <v/>
      </c>
      <c r="AS268" s="282" t="str">
        <f>IF($AQ$268&gt;$AN$973,"",LOOKUP($AQ$268,$AN$222:$AP$971,$AI$222:$AI$971))</f>
        <v/>
      </c>
      <c r="AT268" s="282" t="s">
        <v>28</v>
      </c>
      <c r="AU268" s="282" t="str">
        <f>IF($AQ$268&gt;$AN$973,"",LOOKUP($AQ$268,$AN$222:$AP$971,$AK$222:$AK$971))</f>
        <v/>
      </c>
      <c r="AV268" s="282" t="str">
        <f>IF($AQ$268&gt;$AN$973,"",LOOKUP($AQ$268,$AN$222:$AP$971,$AL$222:$AL$971))</f>
        <v/>
      </c>
      <c r="AX268" s="522" t="str">
        <f>IF(AJ268="B",MAX($AX$221:AX267)+0.001,"")</f>
        <v/>
      </c>
      <c r="AY268" s="522"/>
      <c r="AZ268" s="522"/>
      <c r="BA268" s="282">
        <v>1.0469999999999999</v>
      </c>
      <c r="BB268" s="282" t="str">
        <f t="shared" si="27"/>
        <v/>
      </c>
      <c r="BC268" s="282" t="str">
        <f t="shared" si="20"/>
        <v/>
      </c>
      <c r="BD268" s="282" t="s">
        <v>29</v>
      </c>
      <c r="BE268" s="282" t="str">
        <f t="shared" si="21"/>
        <v/>
      </c>
      <c r="BF268" s="282" t="str">
        <f t="shared" si="22"/>
        <v/>
      </c>
      <c r="BH268" s="522" t="str">
        <f>IF(AJ268="C",MAX($BH$221:BH267)+0.001,"")</f>
        <v/>
      </c>
      <c r="BI268" s="522"/>
      <c r="BJ268" s="522"/>
      <c r="BK268" s="282">
        <v>1.0469999999999999</v>
      </c>
      <c r="BL268" s="282" t="str">
        <f t="shared" si="23"/>
        <v/>
      </c>
      <c r="BM268" s="282" t="str">
        <f t="shared" si="24"/>
        <v/>
      </c>
      <c r="BN268" s="282" t="s">
        <v>30</v>
      </c>
      <c r="BO268" s="282" t="str">
        <f t="shared" si="25"/>
        <v/>
      </c>
      <c r="BP268" s="282" t="str">
        <f t="shared" si="26"/>
        <v/>
      </c>
      <c r="BT268" s="522" t="str">
        <f>IF(AL268="A",MAX($BT$221:BV267)+0.001,"")</f>
        <v/>
      </c>
      <c r="BU268" s="522"/>
      <c r="BV268" s="522"/>
      <c r="BW268" s="282">
        <v>1.0469999999999999</v>
      </c>
      <c r="BY268" s="454" t="s">
        <v>28</v>
      </c>
      <c r="BZ268" s="282" t="str">
        <f t="shared" si="28"/>
        <v/>
      </c>
      <c r="CB268" s="282">
        <f t="shared" si="29"/>
        <v>0</v>
      </c>
      <c r="CC268" s="282">
        <f t="shared" si="30"/>
        <v>0</v>
      </c>
      <c r="CD268" s="282">
        <f t="shared" si="31"/>
        <v>0</v>
      </c>
      <c r="CE268" s="282">
        <f t="shared" si="32"/>
        <v>0</v>
      </c>
      <c r="CF268" s="282">
        <f t="shared" si="33"/>
        <v>0</v>
      </c>
      <c r="CG268" s="282">
        <f t="shared" si="34"/>
        <v>0</v>
      </c>
      <c r="CH268" s="282">
        <f t="shared" si="35"/>
        <v>0</v>
      </c>
      <c r="CI268" s="282">
        <f t="shared" si="36"/>
        <v>0</v>
      </c>
      <c r="CJ268" s="282">
        <f t="shared" si="37"/>
        <v>0</v>
      </c>
      <c r="CK268" s="282">
        <f t="shared" si="38"/>
        <v>0</v>
      </c>
      <c r="CL268" s="282">
        <f t="shared" si="39"/>
        <v>0</v>
      </c>
      <c r="CM268" s="282">
        <f t="shared" si="40"/>
        <v>0</v>
      </c>
    </row>
    <row r="269" spans="1:91" ht="15" x14ac:dyDescent="0.25">
      <c r="D269" s="455" t="str">
        <f>IF(DATA1!$C$56="","",U269&amp;":"&amp;V269)</f>
        <v/>
      </c>
      <c r="E269" s="523" t="str">
        <f>IF(DATA1!$D$56="","",W269&amp;":"&amp;X269)</f>
        <v/>
      </c>
      <c r="F269" s="523"/>
      <c r="G269" s="523"/>
      <c r="H269" s="524" t="e">
        <f t="shared" si="45"/>
        <v>#VALUE!</v>
      </c>
      <c r="I269" s="524"/>
      <c r="J269" s="524"/>
      <c r="K269" s="522" t="e">
        <f t="shared" si="16"/>
        <v>#VALUE!</v>
      </c>
      <c r="L269" s="522"/>
      <c r="M269" s="522"/>
      <c r="N269" s="525" t="e">
        <f t="shared" si="46"/>
        <v>#VALUE!</v>
      </c>
      <c r="O269" s="525"/>
      <c r="P269" s="525"/>
      <c r="Q269" s="523" t="e">
        <f t="shared" si="47"/>
        <v>#VALUE!</v>
      </c>
      <c r="R269" s="523"/>
      <c r="S269" s="523"/>
      <c r="T269" s="283">
        <v>48</v>
      </c>
      <c r="U269" s="456">
        <f>IF(HOUR(DATA1!$C$56)&lt;=6,HOUR(DATA1!$C$56)+12,HOUR(DATA1!$C$56))</f>
        <v>12</v>
      </c>
      <c r="V269" s="457" t="str">
        <f>IF(MINUTE(DATA1!$C$56)&lt;10,"0"&amp;MINUTE(DATA1!$C$56),MINUTE(DATA1!$C$56))</f>
        <v>00</v>
      </c>
      <c r="W269" s="456">
        <f>IF(HOUR(DATA1!$D$56)&lt;=6,HOUR(DATA1!$D$56)+12,HOUR(DATA1!$D$56))</f>
        <v>12</v>
      </c>
      <c r="X269" s="457" t="str">
        <f>IF(MINUTE(DATA1!$D$56)&lt;10,"0"&amp;MINUTE(DATA1!$D$56),MINUTE(DATA1!$D$56))</f>
        <v>00</v>
      </c>
      <c r="Y269" s="526" t="b">
        <f t="shared" si="42"/>
        <v>0</v>
      </c>
      <c r="Z269" s="526"/>
      <c r="AA269" s="520" t="b">
        <f t="shared" si="43"/>
        <v>0</v>
      </c>
      <c r="AB269" s="520"/>
      <c r="AC269" s="521" t="str">
        <f t="shared" si="44"/>
        <v/>
      </c>
      <c r="AD269" s="521"/>
      <c r="AE269" s="520" t="b">
        <f t="shared" si="41"/>
        <v>0</v>
      </c>
      <c r="AF269" s="520"/>
      <c r="AH269" s="422">
        <f>DATA1!$G$56</f>
        <v>0</v>
      </c>
      <c r="AI269" s="422">
        <f>DATA1!$L$56</f>
        <v>0</v>
      </c>
      <c r="AJ269" s="458">
        <f>DATA1!$Q$56</f>
        <v>0</v>
      </c>
      <c r="AK269" s="422">
        <f>DATA1!$V$56</f>
        <v>0</v>
      </c>
      <c r="AL269" s="422">
        <f>DATA1!$AA$56</f>
        <v>0</v>
      </c>
      <c r="AN269" s="522" t="str">
        <f>IF(AJ269="A",MAX($AN$221:AP268)+0.001,"")</f>
        <v/>
      </c>
      <c r="AO269" s="522"/>
      <c r="AP269" s="522"/>
      <c r="AQ269" s="282">
        <v>1.0479999999999998</v>
      </c>
      <c r="AR269" s="282" t="str">
        <f>IF($AQ$269&gt;$AN$973,"",LOOKUP($AQ$269,$AN$222:$AP$971,$AH$222:$AH$971))</f>
        <v/>
      </c>
      <c r="AS269" s="282" t="str">
        <f>IF($AQ$269&gt;$AN$973,"",LOOKUP($AQ$269,$AN$222:$AP$971,$AI$222:$AI$971))</f>
        <v/>
      </c>
      <c r="AT269" s="282" t="s">
        <v>28</v>
      </c>
      <c r="AU269" s="282" t="str">
        <f>IF($AQ$269&gt;$AN$973,"",LOOKUP($AQ$269,$AN$222:$AP$971,$AK$222:$AK$971))</f>
        <v/>
      </c>
      <c r="AV269" s="282" t="str">
        <f>IF($AQ$269&gt;$AN$973,"",LOOKUP($AQ$269,$AN$222:$AP$971,$AL$222:$AL$971))</f>
        <v/>
      </c>
      <c r="AX269" s="522" t="str">
        <f>IF(AJ269="B",MAX($AX$221:AX268)+0.001,"")</f>
        <v/>
      </c>
      <c r="AY269" s="522"/>
      <c r="AZ269" s="522"/>
      <c r="BA269" s="282">
        <v>1.0479999999999998</v>
      </c>
      <c r="BB269" s="282" t="str">
        <f t="shared" si="27"/>
        <v/>
      </c>
      <c r="BC269" s="282" t="str">
        <f t="shared" si="20"/>
        <v/>
      </c>
      <c r="BD269" s="282" t="s">
        <v>29</v>
      </c>
      <c r="BE269" s="282" t="str">
        <f t="shared" si="21"/>
        <v/>
      </c>
      <c r="BF269" s="282" t="str">
        <f t="shared" si="22"/>
        <v/>
      </c>
      <c r="BH269" s="522" t="str">
        <f>IF(AJ269="C",MAX($BH$221:BH268)+0.001,"")</f>
        <v/>
      </c>
      <c r="BI269" s="522"/>
      <c r="BJ269" s="522"/>
      <c r="BK269" s="282">
        <v>1.0479999999999998</v>
      </c>
      <c r="BL269" s="282" t="str">
        <f t="shared" si="23"/>
        <v/>
      </c>
      <c r="BM269" s="282" t="str">
        <f t="shared" si="24"/>
        <v/>
      </c>
      <c r="BN269" s="282" t="s">
        <v>30</v>
      </c>
      <c r="BO269" s="282" t="str">
        <f t="shared" si="25"/>
        <v/>
      </c>
      <c r="BP269" s="282" t="str">
        <f t="shared" si="26"/>
        <v/>
      </c>
      <c r="BT269" s="522" t="str">
        <f>IF(AL269="A",MAX($BT$221:BV268)+0.001,"")</f>
        <v/>
      </c>
      <c r="BU269" s="522"/>
      <c r="BV269" s="522"/>
      <c r="BW269" s="282">
        <v>1.0479999999999998</v>
      </c>
      <c r="BY269" s="454" t="s">
        <v>28</v>
      </c>
      <c r="BZ269" s="282" t="str">
        <f t="shared" si="28"/>
        <v/>
      </c>
      <c r="CB269" s="282">
        <f t="shared" si="29"/>
        <v>0</v>
      </c>
      <c r="CC269" s="282">
        <f t="shared" si="30"/>
        <v>0</v>
      </c>
      <c r="CD269" s="282">
        <f t="shared" si="31"/>
        <v>0</v>
      </c>
      <c r="CE269" s="282">
        <f t="shared" si="32"/>
        <v>0</v>
      </c>
      <c r="CF269" s="282">
        <f t="shared" si="33"/>
        <v>0</v>
      </c>
      <c r="CG269" s="282">
        <f t="shared" si="34"/>
        <v>0</v>
      </c>
      <c r="CH269" s="282">
        <f t="shared" si="35"/>
        <v>0</v>
      </c>
      <c r="CI269" s="282">
        <f t="shared" si="36"/>
        <v>0</v>
      </c>
      <c r="CJ269" s="282">
        <f t="shared" si="37"/>
        <v>0</v>
      </c>
      <c r="CK269" s="282">
        <f t="shared" si="38"/>
        <v>0</v>
      </c>
      <c r="CL269" s="282">
        <f t="shared" si="39"/>
        <v>0</v>
      </c>
      <c r="CM269" s="282">
        <f t="shared" si="40"/>
        <v>0</v>
      </c>
    </row>
    <row r="270" spans="1:91" ht="15" x14ac:dyDescent="0.25">
      <c r="D270" s="455" t="str">
        <f>IF(DATA1!$C$57="","",U270&amp;":"&amp;V270)</f>
        <v/>
      </c>
      <c r="E270" s="523" t="str">
        <f>IF(DATA1!$D$57="","",W270&amp;":"&amp;X270)</f>
        <v/>
      </c>
      <c r="F270" s="523"/>
      <c r="G270" s="523"/>
      <c r="H270" s="524" t="e">
        <f t="shared" si="45"/>
        <v>#VALUE!</v>
      </c>
      <c r="I270" s="524"/>
      <c r="J270" s="524"/>
      <c r="K270" s="522" t="e">
        <f t="shared" si="16"/>
        <v>#VALUE!</v>
      </c>
      <c r="L270" s="522"/>
      <c r="M270" s="522"/>
      <c r="N270" s="525" t="e">
        <f t="shared" si="46"/>
        <v>#VALUE!</v>
      </c>
      <c r="O270" s="525"/>
      <c r="P270" s="525"/>
      <c r="Q270" s="523" t="e">
        <f t="shared" si="47"/>
        <v>#VALUE!</v>
      </c>
      <c r="R270" s="523"/>
      <c r="S270" s="523"/>
      <c r="T270" s="283">
        <v>49</v>
      </c>
      <c r="U270" s="456">
        <f>IF(HOUR(DATA1!$C$57)&lt;=6,HOUR(DATA1!$C$57)+12,HOUR(DATA1!$C$57))</f>
        <v>12</v>
      </c>
      <c r="V270" s="457" t="str">
        <f>IF(MINUTE(DATA1!$C$57)&lt;10,"0"&amp;MINUTE(DATA1!$C$57),MINUTE(DATA1!$C$57))</f>
        <v>00</v>
      </c>
      <c r="W270" s="456">
        <f>IF(HOUR(DATA1!$D$57)&lt;=6,HOUR(DATA1!$D$57)+12,HOUR(DATA1!$D$57))</f>
        <v>12</v>
      </c>
      <c r="X270" s="457" t="str">
        <f>IF(MINUTE(DATA1!$D$57)&lt;10,"0"&amp;MINUTE(DATA1!$D$57),MINUTE(DATA1!$D$57))</f>
        <v>00</v>
      </c>
      <c r="Y270" s="526" t="b">
        <f t="shared" si="42"/>
        <v>0</v>
      </c>
      <c r="Z270" s="526"/>
      <c r="AA270" s="520" t="b">
        <f t="shared" si="43"/>
        <v>0</v>
      </c>
      <c r="AB270" s="520"/>
      <c r="AC270" s="521" t="str">
        <f t="shared" si="44"/>
        <v/>
      </c>
      <c r="AD270" s="521"/>
      <c r="AE270" s="520" t="b">
        <f t="shared" si="41"/>
        <v>0</v>
      </c>
      <c r="AF270" s="520"/>
      <c r="AH270" s="422">
        <f>DATA1!$G$57</f>
        <v>0</v>
      </c>
      <c r="AI270" s="422">
        <f>DATA1!$L$57</f>
        <v>0</v>
      </c>
      <c r="AJ270" s="458">
        <f>DATA1!$Q$57</f>
        <v>0</v>
      </c>
      <c r="AK270" s="422">
        <f>DATA1!$V$57</f>
        <v>0</v>
      </c>
      <c r="AL270" s="422">
        <f>DATA1!$AA$57</f>
        <v>0</v>
      </c>
      <c r="AN270" s="522" t="str">
        <f>IF(AJ270="A",MAX($AN$221:AP269)+0.001,"")</f>
        <v/>
      </c>
      <c r="AO270" s="522"/>
      <c r="AP270" s="522"/>
      <c r="AQ270" s="282">
        <v>1.0489999999999999</v>
      </c>
      <c r="AR270" s="282" t="str">
        <f>IF($AQ$270&gt;$AN$973,"",LOOKUP($AQ$270,$AN$222:$AP$971,$AH$222:$AH$971))</f>
        <v/>
      </c>
      <c r="AS270" s="282" t="str">
        <f>IF($AQ$270&gt;$AN$973,"",LOOKUP($AQ$270,$AN$222:$AP$971,$AI$222:$AI$971))</f>
        <v/>
      </c>
      <c r="AT270" s="282" t="s">
        <v>28</v>
      </c>
      <c r="AU270" s="282" t="str">
        <f>IF($AQ$270&gt;$AN$973,"",LOOKUP($AQ$270,$AN$222:$AP$971,$AK$222:$AK$971))</f>
        <v/>
      </c>
      <c r="AV270" s="282" t="str">
        <f>IF($AQ$270&gt;$AN$973,"",LOOKUP($AQ$270,$AN$222:$AP$971,$AL$222:$AL$971))</f>
        <v/>
      </c>
      <c r="AX270" s="522" t="str">
        <f>IF(AJ270="B",MAX($AX$221:AX269)+0.001,"")</f>
        <v/>
      </c>
      <c r="AY270" s="522"/>
      <c r="AZ270" s="522"/>
      <c r="BA270" s="282">
        <v>1.0489999999999999</v>
      </c>
      <c r="BB270" s="282" t="str">
        <f t="shared" si="27"/>
        <v/>
      </c>
      <c r="BC270" s="282" t="str">
        <f t="shared" si="20"/>
        <v/>
      </c>
      <c r="BD270" s="282" t="s">
        <v>29</v>
      </c>
      <c r="BE270" s="282" t="str">
        <f t="shared" si="21"/>
        <v/>
      </c>
      <c r="BF270" s="282" t="str">
        <f t="shared" si="22"/>
        <v/>
      </c>
      <c r="BH270" s="522" t="str">
        <f>IF(AJ270="C",MAX($BH$221:BH269)+0.001,"")</f>
        <v/>
      </c>
      <c r="BI270" s="522"/>
      <c r="BJ270" s="522"/>
      <c r="BK270" s="282">
        <v>1.0489999999999999</v>
      </c>
      <c r="BL270" s="282" t="str">
        <f t="shared" si="23"/>
        <v/>
      </c>
      <c r="BM270" s="282" t="str">
        <f t="shared" si="24"/>
        <v/>
      </c>
      <c r="BN270" s="282" t="s">
        <v>30</v>
      </c>
      <c r="BO270" s="282" t="str">
        <f t="shared" si="25"/>
        <v/>
      </c>
      <c r="BP270" s="282" t="str">
        <f t="shared" si="26"/>
        <v/>
      </c>
      <c r="BT270" s="522" t="str">
        <f>IF(AL270="A",MAX($BT$221:BV269)+0.001,"")</f>
        <v/>
      </c>
      <c r="BU270" s="522"/>
      <c r="BV270" s="522"/>
      <c r="BW270" s="282">
        <v>1.0489999999999999</v>
      </c>
      <c r="BY270" s="454" t="s">
        <v>28</v>
      </c>
      <c r="BZ270" s="282" t="str">
        <f t="shared" si="28"/>
        <v/>
      </c>
      <c r="CB270" s="282">
        <f t="shared" si="29"/>
        <v>0</v>
      </c>
      <c r="CC270" s="282">
        <f t="shared" si="30"/>
        <v>0</v>
      </c>
      <c r="CD270" s="282">
        <f t="shared" si="31"/>
        <v>0</v>
      </c>
      <c r="CE270" s="282">
        <f t="shared" si="32"/>
        <v>0</v>
      </c>
      <c r="CF270" s="282">
        <f t="shared" si="33"/>
        <v>0</v>
      </c>
      <c r="CG270" s="282">
        <f t="shared" si="34"/>
        <v>0</v>
      </c>
      <c r="CH270" s="282">
        <f t="shared" si="35"/>
        <v>0</v>
      </c>
      <c r="CI270" s="282">
        <f t="shared" si="36"/>
        <v>0</v>
      </c>
      <c r="CJ270" s="282">
        <f t="shared" si="37"/>
        <v>0</v>
      </c>
      <c r="CK270" s="282">
        <f t="shared" si="38"/>
        <v>0</v>
      </c>
      <c r="CL270" s="282">
        <f t="shared" si="39"/>
        <v>0</v>
      </c>
      <c r="CM270" s="282">
        <f t="shared" si="40"/>
        <v>0</v>
      </c>
    </row>
    <row r="271" spans="1:91" ht="15" x14ac:dyDescent="0.25">
      <c r="D271" s="455" t="str">
        <f>IF(DATA1!$C$58="","",U271&amp;":"&amp;V271)</f>
        <v/>
      </c>
      <c r="E271" s="523" t="str">
        <f>IF(DATA1!$D$58="","",W271&amp;":"&amp;X271)</f>
        <v/>
      </c>
      <c r="F271" s="523"/>
      <c r="G271" s="523"/>
      <c r="H271" s="528" t="e">
        <f t="shared" si="45"/>
        <v>#VALUE!</v>
      </c>
      <c r="I271" s="528"/>
      <c r="J271" s="528"/>
      <c r="K271" s="529" t="e">
        <f t="shared" si="16"/>
        <v>#VALUE!</v>
      </c>
      <c r="L271" s="529"/>
      <c r="M271" s="529"/>
      <c r="N271" s="530" t="e">
        <f t="shared" si="46"/>
        <v>#VALUE!</v>
      </c>
      <c r="O271" s="530"/>
      <c r="P271" s="530"/>
      <c r="Q271" s="531" t="e">
        <f t="shared" si="47"/>
        <v>#VALUE!</v>
      </c>
      <c r="R271" s="531"/>
      <c r="S271" s="531"/>
      <c r="T271" s="283">
        <v>50</v>
      </c>
      <c r="U271" s="456">
        <f>IF(HOUR(DATA1!$C$58)&lt;=6,HOUR(DATA1!$C$58)+12,HOUR(DATA1!$C$58))</f>
        <v>12</v>
      </c>
      <c r="V271" s="457" t="str">
        <f>IF(MINUTE(DATA1!$C$58)&lt;10,"0"&amp;MINUTE(DATA1!$C$58),MINUTE(DATA1!$C$58))</f>
        <v>00</v>
      </c>
      <c r="W271" s="456">
        <f>IF(HOUR(DATA1!$D$58)&lt;=6,HOUR(DATA1!$D$58)+12,HOUR(DATA1!$D$58))</f>
        <v>12</v>
      </c>
      <c r="X271" s="457" t="str">
        <f>IF(MINUTE(DATA1!$D$58)&lt;10,"0"&amp;MINUTE(DATA1!$D$58),MINUTE(DATA1!$D$58))</f>
        <v>00</v>
      </c>
      <c r="Y271" s="526" t="b">
        <f t="shared" si="42"/>
        <v>0</v>
      </c>
      <c r="Z271" s="526"/>
      <c r="AA271" s="520" t="b">
        <f t="shared" si="43"/>
        <v>0</v>
      </c>
      <c r="AB271" s="520"/>
      <c r="AC271" s="521" t="str">
        <f t="shared" si="44"/>
        <v/>
      </c>
      <c r="AD271" s="521"/>
      <c r="AE271" s="520" t="b">
        <f t="shared" si="41"/>
        <v>0</v>
      </c>
      <c r="AF271" s="520"/>
      <c r="AH271" s="422">
        <f>DATA1!$G$58</f>
        <v>0</v>
      </c>
      <c r="AI271" s="422">
        <f>DATA1!$L$58</f>
        <v>0</v>
      </c>
      <c r="AJ271" s="458">
        <f>DATA1!$Q$58</f>
        <v>0</v>
      </c>
      <c r="AK271" s="422">
        <f>DATA1!$V$58</f>
        <v>0</v>
      </c>
      <c r="AL271" s="422">
        <f>DATA1!$AA$58</f>
        <v>0</v>
      </c>
      <c r="AN271" s="522" t="str">
        <f>IF(AJ271="A",MAX($AN$221:AP270)+0.001,"")</f>
        <v/>
      </c>
      <c r="AO271" s="522"/>
      <c r="AP271" s="522"/>
      <c r="AQ271" s="282">
        <v>1.05</v>
      </c>
      <c r="AR271" s="282" t="str">
        <f>IF($AQ$271&gt;$AN$973,"",LOOKUP($AQ$271,$AN$222:$AP$971,$AH$222:$AH$971))</f>
        <v/>
      </c>
      <c r="AS271" s="282" t="str">
        <f>IF($AQ$271&gt;$AN$973,"",LOOKUP($AQ$271,$AN$222:$AP$971,$AI$222:$AI$971))</f>
        <v/>
      </c>
      <c r="AT271" s="282" t="s">
        <v>28</v>
      </c>
      <c r="AU271" s="282" t="str">
        <f>IF($AQ$271&gt;$AN$973,"",LOOKUP($AQ$271,$AN$222:$AP$971,$AK$222:$AK$971))</f>
        <v/>
      </c>
      <c r="AV271" s="282" t="str">
        <f>IF($AQ$271&gt;$AN$973,"",LOOKUP($AQ$271,$AN$222:$AP$971,$AL$222:$AL$971))</f>
        <v/>
      </c>
      <c r="AX271" s="522" t="str">
        <f>IF(AJ271="B",MAX($AX$221:AX270)+0.001,"")</f>
        <v/>
      </c>
      <c r="AY271" s="522"/>
      <c r="AZ271" s="522"/>
      <c r="BA271" s="282">
        <v>1.05</v>
      </c>
      <c r="BB271" s="282" t="str">
        <f t="shared" si="27"/>
        <v/>
      </c>
      <c r="BC271" s="282" t="str">
        <f t="shared" si="20"/>
        <v/>
      </c>
      <c r="BD271" s="282" t="s">
        <v>29</v>
      </c>
      <c r="BE271" s="282" t="str">
        <f t="shared" si="21"/>
        <v/>
      </c>
      <c r="BF271" s="282" t="str">
        <f t="shared" si="22"/>
        <v/>
      </c>
      <c r="BH271" s="522" t="str">
        <f>IF(AJ271="C",MAX($BH$221:BH270)+0.001,"")</f>
        <v/>
      </c>
      <c r="BI271" s="522"/>
      <c r="BJ271" s="522"/>
      <c r="BK271" s="282">
        <v>1.05</v>
      </c>
      <c r="BL271" s="282" t="str">
        <f t="shared" si="23"/>
        <v/>
      </c>
      <c r="BM271" s="282" t="str">
        <f t="shared" si="24"/>
        <v/>
      </c>
      <c r="BN271" s="282" t="s">
        <v>30</v>
      </c>
      <c r="BO271" s="282" t="str">
        <f t="shared" si="25"/>
        <v/>
      </c>
      <c r="BP271" s="282" t="str">
        <f t="shared" si="26"/>
        <v/>
      </c>
      <c r="BT271" s="522" t="str">
        <f>IF(AL271="A",MAX($BT$221:BV270)+0.001,"")</f>
        <v/>
      </c>
      <c r="BU271" s="522"/>
      <c r="BV271" s="522"/>
      <c r="BW271" s="282">
        <v>1.05</v>
      </c>
      <c r="BY271" s="454" t="s">
        <v>28</v>
      </c>
      <c r="BZ271" s="282" t="str">
        <f t="shared" si="28"/>
        <v/>
      </c>
      <c r="CB271" s="282">
        <f t="shared" si="29"/>
        <v>0</v>
      </c>
      <c r="CC271" s="282">
        <f t="shared" si="30"/>
        <v>0</v>
      </c>
      <c r="CD271" s="282">
        <f t="shared" si="31"/>
        <v>0</v>
      </c>
      <c r="CE271" s="282">
        <f t="shared" si="32"/>
        <v>0</v>
      </c>
      <c r="CF271" s="282">
        <f t="shared" si="33"/>
        <v>0</v>
      </c>
      <c r="CG271" s="282">
        <f t="shared" si="34"/>
        <v>0</v>
      </c>
      <c r="CH271" s="282">
        <f t="shared" si="35"/>
        <v>0</v>
      </c>
      <c r="CI271" s="282">
        <f t="shared" si="36"/>
        <v>0</v>
      </c>
      <c r="CJ271" s="282">
        <f t="shared" si="37"/>
        <v>0</v>
      </c>
      <c r="CK271" s="282">
        <f t="shared" si="38"/>
        <v>0</v>
      </c>
      <c r="CL271" s="282">
        <f t="shared" si="39"/>
        <v>0</v>
      </c>
      <c r="CM271" s="282">
        <f t="shared" si="40"/>
        <v>0</v>
      </c>
    </row>
    <row r="272" spans="1:91" ht="15" x14ac:dyDescent="0.25">
      <c r="A272" s="522" t="s">
        <v>130</v>
      </c>
      <c r="B272" s="522"/>
      <c r="D272" s="455" t="str">
        <f>IF(DATA2!$C$9="","",U272&amp;":"&amp;V272)</f>
        <v/>
      </c>
      <c r="E272" s="523" t="str">
        <f>IF(DATA2!$D$9="","",W272&amp;":"&amp;X272)</f>
        <v/>
      </c>
      <c r="F272" s="523"/>
      <c r="G272" s="523"/>
      <c r="H272" s="524" t="e">
        <f t="shared" ref="H272:H291" si="48">HOUR(D272)</f>
        <v>#VALUE!</v>
      </c>
      <c r="I272" s="524"/>
      <c r="J272" s="524"/>
      <c r="K272" s="522" t="e">
        <f t="shared" si="16"/>
        <v>#VALUE!</v>
      </c>
      <c r="L272" s="522"/>
      <c r="M272" s="522"/>
      <c r="N272" s="525" t="e">
        <f t="shared" ref="N272:N291" si="49">D272-K272</f>
        <v>#VALUE!</v>
      </c>
      <c r="O272" s="525"/>
      <c r="P272" s="525"/>
      <c r="Q272" s="523" t="e">
        <f t="shared" ref="Q272:Q291" si="50">IF(N272&gt;=0.0208333,H272&amp;":30",H272&amp;":00")</f>
        <v>#VALUE!</v>
      </c>
      <c r="R272" s="523"/>
      <c r="S272" s="523"/>
      <c r="T272" s="283">
        <v>1</v>
      </c>
      <c r="U272" s="456">
        <f>IF(HOUR(DATA2!$C$9)&lt;=6,HOUR(DATA2!$C$9)+12,HOUR(DATA2!$C$9))</f>
        <v>12</v>
      </c>
      <c r="V272" s="457" t="str">
        <f>IF(MINUTE(DATA2!$C$9)&lt;10,"0"&amp;MINUTE(DATA2!$C$9),MINUTE(DATA2!$C$9))</f>
        <v>00</v>
      </c>
      <c r="W272" s="456">
        <f>IF(HOUR(DATA2!$D$9)&lt;=6,HOUR(DATA2!$D$9)+12,HOUR(DATA2!$D$9))</f>
        <v>12</v>
      </c>
      <c r="X272" s="457" t="str">
        <f>IF(MINUTE(DATA2!$D$9)&lt;10,"0"&amp;MINUTE(DATA2!$D$9),MINUTE(DATA2!$D$9))</f>
        <v>00</v>
      </c>
      <c r="Y272" s="526" t="b">
        <f t="shared" si="42"/>
        <v>0</v>
      </c>
      <c r="Z272" s="526"/>
      <c r="AA272" s="520" t="b">
        <f t="shared" si="43"/>
        <v>0</v>
      </c>
      <c r="AB272" s="520"/>
      <c r="AC272" s="521" t="str">
        <f t="shared" si="44"/>
        <v/>
      </c>
      <c r="AD272" s="521"/>
      <c r="AE272" s="520" t="b">
        <f t="shared" si="41"/>
        <v>0</v>
      </c>
      <c r="AF272" s="520"/>
      <c r="AH272" s="422">
        <f>DATA2!$G$9</f>
        <v>0</v>
      </c>
      <c r="AI272" s="422">
        <f>DATA2!$L$9</f>
        <v>0</v>
      </c>
      <c r="AJ272" s="458">
        <f>DATA2!$Q$9</f>
        <v>0</v>
      </c>
      <c r="AK272" s="422">
        <f>DATA2!$V$9</f>
        <v>0</v>
      </c>
      <c r="AL272" s="422">
        <f>DATA2!$AA$9</f>
        <v>0</v>
      </c>
      <c r="AN272" s="522" t="str">
        <f>IF(AJ272="A",MAX($AN$221:AP271)+0.001,"")</f>
        <v/>
      </c>
      <c r="AO272" s="522"/>
      <c r="AP272" s="522"/>
      <c r="AQ272" s="282">
        <v>1.0509999999999999</v>
      </c>
      <c r="AR272" s="282" t="str">
        <f>IF($AQ$272&gt;$AN$973,"",LOOKUP($AQ$272,$AN$222:$AP$971,$AH$222:$AH$971))</f>
        <v/>
      </c>
      <c r="AS272" s="282" t="str">
        <f>IF($AQ$272&gt;$AN$973,"",LOOKUP($AQ$272,$AN$222:$AP$971,$AI$222:$AI$971))</f>
        <v/>
      </c>
      <c r="AT272" s="282" t="s">
        <v>28</v>
      </c>
      <c r="AU272" s="282" t="str">
        <f>IF($AQ$272&gt;$AN$973,"",LOOKUP($AQ$272,$AN$222:$AP$971,$AK$222:$AK$971))</f>
        <v/>
      </c>
      <c r="AV272" s="282" t="str">
        <f>IF($AQ$272&gt;$AN$973,"",LOOKUP($AQ$272,$AN$222:$AP$971,$AL$222:$AL$971))</f>
        <v/>
      </c>
      <c r="AX272" s="522" t="str">
        <f>IF(AJ272="B",MAX($AX$221:AX271)+0.001,"")</f>
        <v/>
      </c>
      <c r="AY272" s="522"/>
      <c r="AZ272" s="522"/>
      <c r="BA272" s="282">
        <v>1.0509999999999999</v>
      </c>
      <c r="BB272" s="282" t="str">
        <f t="shared" si="27"/>
        <v/>
      </c>
      <c r="BC272" s="282" t="str">
        <f t="shared" si="20"/>
        <v/>
      </c>
      <c r="BD272" s="282" t="s">
        <v>29</v>
      </c>
      <c r="BE272" s="282" t="str">
        <f t="shared" si="21"/>
        <v/>
      </c>
      <c r="BF272" s="282" t="str">
        <f t="shared" si="22"/>
        <v/>
      </c>
      <c r="BH272" s="522" t="str">
        <f>IF(AJ272="C",MAX($BH$221:BH271)+0.001,"")</f>
        <v/>
      </c>
      <c r="BI272" s="522"/>
      <c r="BJ272" s="522"/>
      <c r="BK272" s="282">
        <v>1.0509999999999999</v>
      </c>
      <c r="BL272" s="282" t="str">
        <f t="shared" si="23"/>
        <v/>
      </c>
      <c r="BM272" s="282" t="str">
        <f t="shared" si="24"/>
        <v/>
      </c>
      <c r="BN272" s="282" t="s">
        <v>30</v>
      </c>
      <c r="BO272" s="282" t="str">
        <f t="shared" si="25"/>
        <v/>
      </c>
      <c r="BP272" s="282" t="str">
        <f t="shared" si="26"/>
        <v/>
      </c>
      <c r="BT272" s="522" t="str">
        <f>IF(AL272="A",MAX($BT$221:BV271)+0.001,"")</f>
        <v/>
      </c>
      <c r="BU272" s="522"/>
      <c r="BV272" s="522"/>
      <c r="BW272" s="282">
        <v>1.0509999999999999</v>
      </c>
      <c r="BY272" s="454" t="s">
        <v>28</v>
      </c>
      <c r="BZ272" s="282" t="str">
        <f t="shared" si="28"/>
        <v/>
      </c>
      <c r="CB272" s="282">
        <f t="shared" si="29"/>
        <v>0</v>
      </c>
      <c r="CC272" s="282">
        <f t="shared" si="30"/>
        <v>0</v>
      </c>
      <c r="CD272" s="282">
        <f t="shared" si="31"/>
        <v>0</v>
      </c>
      <c r="CE272" s="282">
        <f t="shared" si="32"/>
        <v>0</v>
      </c>
      <c r="CF272" s="282">
        <f t="shared" si="33"/>
        <v>0</v>
      </c>
      <c r="CG272" s="282">
        <f t="shared" si="34"/>
        <v>0</v>
      </c>
      <c r="CH272" s="282">
        <f t="shared" si="35"/>
        <v>0</v>
      </c>
      <c r="CI272" s="282">
        <f t="shared" si="36"/>
        <v>0</v>
      </c>
      <c r="CJ272" s="282">
        <f t="shared" si="37"/>
        <v>0</v>
      </c>
      <c r="CK272" s="282">
        <f t="shared" si="38"/>
        <v>0</v>
      </c>
      <c r="CL272" s="282">
        <f t="shared" si="39"/>
        <v>0</v>
      </c>
      <c r="CM272" s="282">
        <f t="shared" si="40"/>
        <v>0</v>
      </c>
    </row>
    <row r="273" spans="4:91" ht="15" x14ac:dyDescent="0.25">
      <c r="D273" s="455" t="str">
        <f>IF(DATA2!$C$10="","",U273&amp;":"&amp;V273)</f>
        <v/>
      </c>
      <c r="E273" s="523" t="str">
        <f>IF(DATA2!$D$10="","",W273&amp;":"&amp;X273)</f>
        <v/>
      </c>
      <c r="F273" s="523"/>
      <c r="G273" s="523"/>
      <c r="H273" s="524" t="e">
        <f t="shared" si="48"/>
        <v>#VALUE!</v>
      </c>
      <c r="I273" s="524"/>
      <c r="J273" s="524"/>
      <c r="K273" s="522" t="e">
        <f t="shared" si="16"/>
        <v>#VALUE!</v>
      </c>
      <c r="L273" s="522"/>
      <c r="M273" s="522"/>
      <c r="N273" s="525" t="e">
        <f t="shared" si="49"/>
        <v>#VALUE!</v>
      </c>
      <c r="O273" s="525"/>
      <c r="P273" s="525"/>
      <c r="Q273" s="523" t="e">
        <f t="shared" si="50"/>
        <v>#VALUE!</v>
      </c>
      <c r="R273" s="523"/>
      <c r="S273" s="523"/>
      <c r="T273" s="283">
        <v>2</v>
      </c>
      <c r="U273" s="456">
        <f>IF(HOUR(DATA2!$C$10)&lt;=6,HOUR(DATA2!$C$10)+12,HOUR(DATA2!$C$10))</f>
        <v>12</v>
      </c>
      <c r="V273" s="457" t="str">
        <f>IF(MINUTE(DATA2!$C$10)&lt;10,"0"&amp;MINUTE(DATA2!$C$10),MINUTE(DATA2!$C$10))</f>
        <v>00</v>
      </c>
      <c r="W273" s="456">
        <f>IF(HOUR(DATA2!$D$10)&lt;=6,HOUR(DATA2!$D$10)+12,HOUR(DATA2!$D$10))</f>
        <v>12</v>
      </c>
      <c r="X273" s="457" t="str">
        <f>IF(MINUTE(DATA2!$D$10)&lt;10,"0"&amp;MINUTE(DATA2!$D$10),MINUTE(DATA2!$D$10))</f>
        <v>00</v>
      </c>
      <c r="Y273" s="526" t="b">
        <f t="shared" si="42"/>
        <v>0</v>
      </c>
      <c r="Z273" s="526"/>
      <c r="AA273" s="520" t="b">
        <f t="shared" si="43"/>
        <v>0</v>
      </c>
      <c r="AB273" s="520"/>
      <c r="AC273" s="521" t="str">
        <f t="shared" si="44"/>
        <v/>
      </c>
      <c r="AD273" s="521"/>
      <c r="AE273" s="520" t="b">
        <f t="shared" si="41"/>
        <v>0</v>
      </c>
      <c r="AF273" s="520"/>
      <c r="AH273" s="422">
        <f>DATA2!$G$10</f>
        <v>0</v>
      </c>
      <c r="AI273" s="422">
        <f>DATA2!$L$10</f>
        <v>0</v>
      </c>
      <c r="AJ273" s="458">
        <f>DATA2!$Q$10</f>
        <v>0</v>
      </c>
      <c r="AK273" s="422">
        <f>DATA2!$V$10</f>
        <v>0</v>
      </c>
      <c r="AL273" s="422">
        <f>DATA2!$AA$10</f>
        <v>0</v>
      </c>
      <c r="AN273" s="522" t="str">
        <f>IF(AJ273="A",MAX($AN$221:AP272)+0.001,"")</f>
        <v/>
      </c>
      <c r="AO273" s="522"/>
      <c r="AP273" s="522"/>
      <c r="AQ273" s="282">
        <v>1.0519999999999998</v>
      </c>
      <c r="AR273" s="282" t="str">
        <f>IF($AQ$273&gt;$AN$973,"",LOOKUP($AQ$273,$AN$222:$AP$971,$AH$222:$AH$971))</f>
        <v/>
      </c>
      <c r="AS273" s="282" t="str">
        <f>IF($AQ$273&gt;$AN$973,"",LOOKUP($AQ$273,$AN$222:$AP$971,$AI$222:$AI$971))</f>
        <v/>
      </c>
      <c r="AT273" s="282" t="s">
        <v>28</v>
      </c>
      <c r="AU273" s="282" t="str">
        <f>IF($AQ$273&gt;$AN$973,"",LOOKUP($AQ$273,$AN$222:$AP$971,$AK$222:$AK$971))</f>
        <v/>
      </c>
      <c r="AV273" s="282" t="str">
        <f>IF($AQ$273&gt;$AN$973,"",LOOKUP($AQ$273,$AN$222:$AP$971,$AL$222:$AL$971))</f>
        <v/>
      </c>
      <c r="AX273" s="522" t="str">
        <f>IF(AJ273="B",MAX($AX$221:AX272)+0.001,"")</f>
        <v/>
      </c>
      <c r="AY273" s="522"/>
      <c r="AZ273" s="522"/>
      <c r="BA273" s="282">
        <v>1.0519999999999998</v>
      </c>
      <c r="BB273" s="282" t="str">
        <f t="shared" si="27"/>
        <v/>
      </c>
      <c r="BC273" s="282" t="str">
        <f t="shared" si="20"/>
        <v/>
      </c>
      <c r="BD273" s="282" t="s">
        <v>29</v>
      </c>
      <c r="BE273" s="282" t="str">
        <f t="shared" si="21"/>
        <v/>
      </c>
      <c r="BF273" s="282" t="str">
        <f t="shared" si="22"/>
        <v/>
      </c>
      <c r="BH273" s="522" t="str">
        <f>IF(AJ273="C",MAX($BH$221:BH272)+0.001,"")</f>
        <v/>
      </c>
      <c r="BI273" s="522"/>
      <c r="BJ273" s="522"/>
      <c r="BK273" s="282">
        <v>1.0519999999999998</v>
      </c>
      <c r="BL273" s="282" t="str">
        <f t="shared" si="23"/>
        <v/>
      </c>
      <c r="BM273" s="282" t="str">
        <f t="shared" si="24"/>
        <v/>
      </c>
      <c r="BN273" s="282" t="s">
        <v>30</v>
      </c>
      <c r="BO273" s="282" t="str">
        <f t="shared" si="25"/>
        <v/>
      </c>
      <c r="BP273" s="282" t="str">
        <f t="shared" si="26"/>
        <v/>
      </c>
      <c r="BT273" s="522" t="str">
        <f>IF(AL273="A",MAX($BT$221:BV272)+0.001,"")</f>
        <v/>
      </c>
      <c r="BU273" s="522"/>
      <c r="BV273" s="522"/>
      <c r="BW273" s="282">
        <v>1.0519999999999998</v>
      </c>
      <c r="BY273" s="454" t="s">
        <v>28</v>
      </c>
      <c r="BZ273" s="282" t="str">
        <f t="shared" si="28"/>
        <v/>
      </c>
      <c r="CB273" s="282">
        <f t="shared" si="29"/>
        <v>0</v>
      </c>
      <c r="CC273" s="282">
        <f t="shared" si="30"/>
        <v>0</v>
      </c>
      <c r="CD273" s="282">
        <f t="shared" si="31"/>
        <v>0</v>
      </c>
      <c r="CE273" s="282">
        <f t="shared" si="32"/>
        <v>0</v>
      </c>
      <c r="CF273" s="282">
        <f t="shared" si="33"/>
        <v>0</v>
      </c>
      <c r="CG273" s="282">
        <f t="shared" si="34"/>
        <v>0</v>
      </c>
      <c r="CH273" s="282">
        <f t="shared" si="35"/>
        <v>0</v>
      </c>
      <c r="CI273" s="282">
        <f t="shared" si="36"/>
        <v>0</v>
      </c>
      <c r="CJ273" s="282">
        <f t="shared" si="37"/>
        <v>0</v>
      </c>
      <c r="CK273" s="282">
        <f t="shared" si="38"/>
        <v>0</v>
      </c>
      <c r="CL273" s="282">
        <f t="shared" si="39"/>
        <v>0</v>
      </c>
      <c r="CM273" s="282">
        <f t="shared" si="40"/>
        <v>0</v>
      </c>
    </row>
    <row r="274" spans="4:91" ht="15" x14ac:dyDescent="0.25">
      <c r="D274" s="455" t="str">
        <f>IF(DATA2!$C$11="","",U274&amp;":"&amp;V274)</f>
        <v/>
      </c>
      <c r="E274" s="523" t="str">
        <f>IF(DATA2!$D$11="","",W274&amp;":"&amp;X274)</f>
        <v/>
      </c>
      <c r="F274" s="523"/>
      <c r="G274" s="523"/>
      <c r="H274" s="524" t="e">
        <f t="shared" si="48"/>
        <v>#VALUE!</v>
      </c>
      <c r="I274" s="524"/>
      <c r="J274" s="524"/>
      <c r="K274" s="522" t="e">
        <f t="shared" si="16"/>
        <v>#VALUE!</v>
      </c>
      <c r="L274" s="522"/>
      <c r="M274" s="522"/>
      <c r="N274" s="525" t="e">
        <f t="shared" si="49"/>
        <v>#VALUE!</v>
      </c>
      <c r="O274" s="525"/>
      <c r="P274" s="525"/>
      <c r="Q274" s="523" t="e">
        <f t="shared" si="50"/>
        <v>#VALUE!</v>
      </c>
      <c r="R274" s="523"/>
      <c r="S274" s="523"/>
      <c r="T274" s="283">
        <v>3</v>
      </c>
      <c r="U274" s="456">
        <f>IF(HOUR(DATA2!$C$11)&lt;=6,HOUR(DATA2!$C$11)+12,HOUR(DATA2!$C$11))</f>
        <v>12</v>
      </c>
      <c r="V274" s="457" t="str">
        <f>IF(MINUTE(DATA2!$C$11)&lt;10,"0"&amp;MINUTE(DATA2!$C$11),MINUTE(DATA2!$C$11))</f>
        <v>00</v>
      </c>
      <c r="W274" s="456">
        <f>IF(HOUR(DATA2!$D$11)&lt;=6,HOUR(DATA2!$D$11)+12,HOUR(DATA2!$D$11))</f>
        <v>12</v>
      </c>
      <c r="X274" s="457" t="str">
        <f>IF(MINUTE(DATA2!$D$11)&lt;10,"0"&amp;MINUTE(DATA2!$D$11),MINUTE(DATA2!$D$11))</f>
        <v>00</v>
      </c>
      <c r="Y274" s="526" t="b">
        <f t="shared" si="42"/>
        <v>0</v>
      </c>
      <c r="Z274" s="526"/>
      <c r="AA274" s="520" t="b">
        <f t="shared" si="43"/>
        <v>0</v>
      </c>
      <c r="AB274" s="520"/>
      <c r="AC274" s="521" t="str">
        <f t="shared" si="44"/>
        <v/>
      </c>
      <c r="AD274" s="521"/>
      <c r="AE274" s="520" t="b">
        <f t="shared" si="41"/>
        <v>0</v>
      </c>
      <c r="AF274" s="520"/>
      <c r="AH274" s="422">
        <f>DATA2!$G$11</f>
        <v>0</v>
      </c>
      <c r="AI274" s="422">
        <f>DATA2!$L$11</f>
        <v>0</v>
      </c>
      <c r="AJ274" s="458">
        <f>DATA2!$Q$11</f>
        <v>0</v>
      </c>
      <c r="AK274" s="422">
        <f>DATA2!$V$11</f>
        <v>0</v>
      </c>
      <c r="AL274" s="422">
        <f>DATA2!$AA$11</f>
        <v>0</v>
      </c>
      <c r="AN274" s="522" t="str">
        <f>IF(AJ274="A",MAX($AN$221:AP273)+0.001,"")</f>
        <v/>
      </c>
      <c r="AO274" s="522"/>
      <c r="AP274" s="522"/>
      <c r="AQ274" s="282">
        <v>1.0529999999999999</v>
      </c>
      <c r="AR274" s="282" t="str">
        <f>IF($AQ$274&gt;$AN$973,"",LOOKUP($AQ$274,$AN$222:$AP$971,$AH$222:$AH$971))</f>
        <v/>
      </c>
      <c r="AS274" s="282" t="str">
        <f>IF($AQ$274&gt;$AN$973,"",LOOKUP($AQ$274,$AN$222:$AP$971,$AI$222:$AI$971))</f>
        <v/>
      </c>
      <c r="AT274" s="282" t="s">
        <v>28</v>
      </c>
      <c r="AU274" s="282" t="str">
        <f>IF($AQ$274&gt;$AN$973,"",LOOKUP($AQ$274,$AN$222:$AP$971,$AK$222:$AK$971))</f>
        <v/>
      </c>
      <c r="AV274" s="282" t="str">
        <f>IF($AQ$274&gt;$AN$973,"",LOOKUP($AQ$274,$AN$222:$AP$971,$AL$222:$AL$971))</f>
        <v/>
      </c>
      <c r="AX274" s="522" t="str">
        <f>IF(AJ274="B",MAX($AX$221:AX273)+0.001,"")</f>
        <v/>
      </c>
      <c r="AY274" s="522"/>
      <c r="AZ274" s="522"/>
      <c r="BA274" s="282">
        <v>1.0529999999999999</v>
      </c>
      <c r="BB274" s="282" t="str">
        <f t="shared" si="27"/>
        <v/>
      </c>
      <c r="BC274" s="282" t="str">
        <f t="shared" si="20"/>
        <v/>
      </c>
      <c r="BD274" s="282" t="s">
        <v>29</v>
      </c>
      <c r="BE274" s="282" t="str">
        <f t="shared" si="21"/>
        <v/>
      </c>
      <c r="BF274" s="282" t="str">
        <f t="shared" si="22"/>
        <v/>
      </c>
      <c r="BH274" s="522" t="str">
        <f>IF(AJ274="C",MAX($BH$221:BH273)+0.001,"")</f>
        <v/>
      </c>
      <c r="BI274" s="522"/>
      <c r="BJ274" s="522"/>
      <c r="BK274" s="282">
        <v>1.0529999999999999</v>
      </c>
      <c r="BL274" s="282" t="str">
        <f t="shared" si="23"/>
        <v/>
      </c>
      <c r="BM274" s="282" t="str">
        <f t="shared" si="24"/>
        <v/>
      </c>
      <c r="BN274" s="282" t="s">
        <v>30</v>
      </c>
      <c r="BO274" s="282" t="str">
        <f t="shared" si="25"/>
        <v/>
      </c>
      <c r="BP274" s="282" t="str">
        <f t="shared" si="26"/>
        <v/>
      </c>
      <c r="BT274" s="522" t="str">
        <f>IF(AL274="A",MAX($BT$221:BV273)+0.001,"")</f>
        <v/>
      </c>
      <c r="BU274" s="522"/>
      <c r="BV274" s="522"/>
      <c r="BW274" s="282">
        <v>1.0529999999999999</v>
      </c>
      <c r="BY274" s="454" t="s">
        <v>28</v>
      </c>
      <c r="BZ274" s="282" t="str">
        <f t="shared" si="28"/>
        <v/>
      </c>
      <c r="CB274" s="282">
        <f t="shared" si="29"/>
        <v>0</v>
      </c>
      <c r="CC274" s="282">
        <f t="shared" si="30"/>
        <v>0</v>
      </c>
      <c r="CD274" s="282">
        <f t="shared" si="31"/>
        <v>0</v>
      </c>
      <c r="CE274" s="282">
        <f t="shared" si="32"/>
        <v>0</v>
      </c>
      <c r="CF274" s="282">
        <f t="shared" si="33"/>
        <v>0</v>
      </c>
      <c r="CG274" s="282">
        <f t="shared" si="34"/>
        <v>0</v>
      </c>
      <c r="CH274" s="282">
        <f t="shared" si="35"/>
        <v>0</v>
      </c>
      <c r="CI274" s="282">
        <f t="shared" si="36"/>
        <v>0</v>
      </c>
      <c r="CJ274" s="282">
        <f t="shared" si="37"/>
        <v>0</v>
      </c>
      <c r="CK274" s="282">
        <f t="shared" si="38"/>
        <v>0</v>
      </c>
      <c r="CL274" s="282">
        <f t="shared" si="39"/>
        <v>0</v>
      </c>
      <c r="CM274" s="282">
        <f t="shared" si="40"/>
        <v>0</v>
      </c>
    </row>
    <row r="275" spans="4:91" ht="15" x14ac:dyDescent="0.25">
      <c r="D275" s="455" t="str">
        <f>IF(DATA2!$C$12="","",U275&amp;":"&amp;V275)</f>
        <v/>
      </c>
      <c r="E275" s="523" t="str">
        <f>IF(DATA2!$D$12="","",W275&amp;":"&amp;X275)</f>
        <v/>
      </c>
      <c r="F275" s="523"/>
      <c r="G275" s="523"/>
      <c r="H275" s="524" t="e">
        <f t="shared" si="48"/>
        <v>#VALUE!</v>
      </c>
      <c r="I275" s="524"/>
      <c r="J275" s="524"/>
      <c r="K275" s="522" t="e">
        <f t="shared" si="16"/>
        <v>#VALUE!</v>
      </c>
      <c r="L275" s="522"/>
      <c r="M275" s="522"/>
      <c r="N275" s="525" t="e">
        <f t="shared" si="49"/>
        <v>#VALUE!</v>
      </c>
      <c r="O275" s="525"/>
      <c r="P275" s="525"/>
      <c r="Q275" s="523" t="e">
        <f t="shared" si="50"/>
        <v>#VALUE!</v>
      </c>
      <c r="R275" s="523"/>
      <c r="S275" s="523"/>
      <c r="T275" s="283">
        <v>4</v>
      </c>
      <c r="U275" s="456">
        <f>IF(HOUR(DATA2!$C$12)&lt;=6,HOUR(DATA2!$C$12)+12,HOUR(DATA2!$C$12))</f>
        <v>12</v>
      </c>
      <c r="V275" s="457" t="str">
        <f>IF(MINUTE(DATA2!$C$12)&lt;10,"0"&amp;MINUTE(DATA2!$C$12),MINUTE(DATA2!$C$12))</f>
        <v>00</v>
      </c>
      <c r="W275" s="456">
        <f>IF(HOUR(DATA2!$D$12)&lt;=6,HOUR(DATA2!$D$12)+12,HOUR(DATA2!$D$12))</f>
        <v>12</v>
      </c>
      <c r="X275" s="457" t="str">
        <f>IF(MINUTE(DATA2!$D$12)&lt;10,"0"&amp;MINUTE(DATA2!$D$12),MINUTE(DATA2!$D$12))</f>
        <v>00</v>
      </c>
      <c r="Y275" s="526" t="b">
        <f t="shared" si="42"/>
        <v>0</v>
      </c>
      <c r="Z275" s="526"/>
      <c r="AA275" s="520" t="b">
        <f t="shared" si="43"/>
        <v>0</v>
      </c>
      <c r="AB275" s="520"/>
      <c r="AC275" s="521" t="str">
        <f t="shared" si="44"/>
        <v/>
      </c>
      <c r="AD275" s="521"/>
      <c r="AE275" s="520" t="b">
        <f t="shared" si="41"/>
        <v>0</v>
      </c>
      <c r="AF275" s="520"/>
      <c r="AH275" s="422">
        <f>DATA2!$G$12</f>
        <v>0</v>
      </c>
      <c r="AI275" s="422">
        <f>DATA2!$L$12</f>
        <v>0</v>
      </c>
      <c r="AJ275" s="458">
        <f>DATA2!$Q$12</f>
        <v>0</v>
      </c>
      <c r="AK275" s="422">
        <f>DATA2!$V$12</f>
        <v>0</v>
      </c>
      <c r="AL275" s="422">
        <f>DATA2!$AA$12</f>
        <v>0</v>
      </c>
      <c r="AN275" s="522" t="str">
        <f>IF(AJ275="A",MAX($AN$221:AP274)+0.001,"")</f>
        <v/>
      </c>
      <c r="AO275" s="522"/>
      <c r="AP275" s="522"/>
      <c r="AQ275" s="282">
        <v>1.0539999999999998</v>
      </c>
      <c r="AR275" s="282" t="str">
        <f>IF($AQ$275&gt;$AN$973,"",LOOKUP($AQ$275,$AN$222:$AP$971,$AH$222:$AH$971))</f>
        <v/>
      </c>
      <c r="AS275" s="282" t="str">
        <f>IF($AQ$275&gt;$AN$973,"",LOOKUP($AQ$275,$AN$222:$AP$971,$AI$222:$AI$971))</f>
        <v/>
      </c>
      <c r="AT275" s="282" t="s">
        <v>28</v>
      </c>
      <c r="AU275" s="282" t="str">
        <f>IF($AQ$275&gt;$AN$973,"",LOOKUP($AQ$275,$AN$222:$AP$971,$AK$222:$AK$971))</f>
        <v/>
      </c>
      <c r="AV275" s="282" t="str">
        <f>IF($AQ$275&gt;$AN$973,"",LOOKUP($AQ$275,$AN$222:$AP$971,$AL$222:$AL$971))</f>
        <v/>
      </c>
      <c r="AX275" s="522" t="str">
        <f>IF(AJ275="B",MAX($AX$221:AX274)+0.001,"")</f>
        <v/>
      </c>
      <c r="AY275" s="522"/>
      <c r="AZ275" s="522"/>
      <c r="BA275" s="282">
        <v>1.0539999999999998</v>
      </c>
      <c r="BB275" s="282" t="str">
        <f t="shared" si="27"/>
        <v/>
      </c>
      <c r="BC275" s="282" t="str">
        <f t="shared" si="20"/>
        <v/>
      </c>
      <c r="BD275" s="282" t="s">
        <v>29</v>
      </c>
      <c r="BE275" s="282" t="str">
        <f t="shared" si="21"/>
        <v/>
      </c>
      <c r="BF275" s="282" t="str">
        <f t="shared" si="22"/>
        <v/>
      </c>
      <c r="BH275" s="522" t="str">
        <f>IF(AJ275="C",MAX($BH$221:BH274)+0.001,"")</f>
        <v/>
      </c>
      <c r="BI275" s="522"/>
      <c r="BJ275" s="522"/>
      <c r="BK275" s="282">
        <v>1.0539999999999998</v>
      </c>
      <c r="BL275" s="282" t="str">
        <f t="shared" si="23"/>
        <v/>
      </c>
      <c r="BM275" s="282" t="str">
        <f t="shared" si="24"/>
        <v/>
      </c>
      <c r="BN275" s="282" t="s">
        <v>30</v>
      </c>
      <c r="BO275" s="282" t="str">
        <f t="shared" si="25"/>
        <v/>
      </c>
      <c r="BP275" s="282" t="str">
        <f t="shared" si="26"/>
        <v/>
      </c>
      <c r="BT275" s="522" t="str">
        <f>IF(AL275="A",MAX($BT$221:BV274)+0.001,"")</f>
        <v/>
      </c>
      <c r="BU275" s="522"/>
      <c r="BV275" s="522"/>
      <c r="BW275" s="282">
        <v>1.0539999999999998</v>
      </c>
      <c r="BY275" s="454" t="s">
        <v>28</v>
      </c>
      <c r="BZ275" s="282" t="str">
        <f t="shared" si="28"/>
        <v/>
      </c>
      <c r="CB275" s="282">
        <f t="shared" si="29"/>
        <v>0</v>
      </c>
      <c r="CC275" s="282">
        <f t="shared" si="30"/>
        <v>0</v>
      </c>
      <c r="CD275" s="282">
        <f t="shared" si="31"/>
        <v>0</v>
      </c>
      <c r="CE275" s="282">
        <f t="shared" si="32"/>
        <v>0</v>
      </c>
      <c r="CF275" s="282">
        <f t="shared" si="33"/>
        <v>0</v>
      </c>
      <c r="CG275" s="282">
        <f t="shared" si="34"/>
        <v>0</v>
      </c>
      <c r="CH275" s="282">
        <f t="shared" si="35"/>
        <v>0</v>
      </c>
      <c r="CI275" s="282">
        <f t="shared" si="36"/>
        <v>0</v>
      </c>
      <c r="CJ275" s="282">
        <f t="shared" si="37"/>
        <v>0</v>
      </c>
      <c r="CK275" s="282">
        <f t="shared" si="38"/>
        <v>0</v>
      </c>
      <c r="CL275" s="282">
        <f t="shared" si="39"/>
        <v>0</v>
      </c>
      <c r="CM275" s="282">
        <f t="shared" si="40"/>
        <v>0</v>
      </c>
    </row>
    <row r="276" spans="4:91" ht="15" x14ac:dyDescent="0.25">
      <c r="D276" s="455" t="str">
        <f>IF(DATA2!$C$13="","",U276&amp;":"&amp;V276)</f>
        <v/>
      </c>
      <c r="E276" s="523" t="str">
        <f>IF(DATA2!$D$13="","",W276&amp;":"&amp;X276)</f>
        <v/>
      </c>
      <c r="F276" s="523"/>
      <c r="G276" s="523"/>
      <c r="H276" s="524" t="e">
        <f t="shared" si="48"/>
        <v>#VALUE!</v>
      </c>
      <c r="I276" s="524"/>
      <c r="J276" s="524"/>
      <c r="K276" s="522" t="e">
        <f t="shared" si="16"/>
        <v>#VALUE!</v>
      </c>
      <c r="L276" s="522"/>
      <c r="M276" s="522"/>
      <c r="N276" s="525" t="e">
        <f t="shared" si="49"/>
        <v>#VALUE!</v>
      </c>
      <c r="O276" s="525"/>
      <c r="P276" s="525"/>
      <c r="Q276" s="523" t="e">
        <f t="shared" si="50"/>
        <v>#VALUE!</v>
      </c>
      <c r="R276" s="523"/>
      <c r="S276" s="523"/>
      <c r="T276" s="283">
        <v>5</v>
      </c>
      <c r="U276" s="456">
        <f>IF(HOUR(DATA2!$C$13)&lt;=6,HOUR(DATA2!$C$13)+12,HOUR(DATA2!$C$13))</f>
        <v>12</v>
      </c>
      <c r="V276" s="457" t="str">
        <f>IF(MINUTE(DATA2!$C$13)&lt;10,"0"&amp;MINUTE(DATA2!$C$13),MINUTE(DATA2!$C$13))</f>
        <v>00</v>
      </c>
      <c r="W276" s="456">
        <f>IF(HOUR(DATA2!$D$13)&lt;=6,HOUR(DATA2!$D$13)+12,HOUR(DATA2!$D$13))</f>
        <v>12</v>
      </c>
      <c r="X276" s="457" t="str">
        <f>IF(MINUTE(DATA2!$D$13)&lt;10,"0"&amp;MINUTE(DATA2!$D$13),MINUTE(DATA2!$D$13))</f>
        <v>00</v>
      </c>
      <c r="Y276" s="526" t="b">
        <f t="shared" si="42"/>
        <v>0</v>
      </c>
      <c r="Z276" s="526"/>
      <c r="AA276" s="520" t="b">
        <f t="shared" si="43"/>
        <v>0</v>
      </c>
      <c r="AB276" s="520"/>
      <c r="AC276" s="521" t="str">
        <f t="shared" si="44"/>
        <v/>
      </c>
      <c r="AD276" s="521"/>
      <c r="AE276" s="520" t="b">
        <f t="shared" si="41"/>
        <v>0</v>
      </c>
      <c r="AF276" s="520"/>
      <c r="AH276" s="422">
        <f>DATA2!$G$13</f>
        <v>0</v>
      </c>
      <c r="AI276" s="422">
        <f>DATA2!$L$13</f>
        <v>0</v>
      </c>
      <c r="AJ276" s="458">
        <f>DATA2!$Q$13</f>
        <v>0</v>
      </c>
      <c r="AK276" s="422">
        <f>DATA2!$V$13</f>
        <v>0</v>
      </c>
      <c r="AL276" s="422">
        <f>DATA2!$AA$13</f>
        <v>0</v>
      </c>
      <c r="AN276" s="522" t="str">
        <f>IF(AJ276="A",MAX($AN$221:AP275)+0.001,"")</f>
        <v/>
      </c>
      <c r="AO276" s="522"/>
      <c r="AP276" s="522"/>
      <c r="AQ276" s="282">
        <v>1.0549999999999999</v>
      </c>
      <c r="AR276" s="282" t="str">
        <f>IF($AQ$276&gt;$AN$973,"",LOOKUP($AQ$276,$AN$222:$AP$971,$AH$222:$AH$971))</f>
        <v/>
      </c>
      <c r="AS276" s="282" t="str">
        <f>IF($AQ$276&gt;$AN$973,"",LOOKUP($AQ$276,$AN$222:$AP$971,$AI$222:$AI$971))</f>
        <v/>
      </c>
      <c r="AT276" s="282" t="s">
        <v>28</v>
      </c>
      <c r="AU276" s="282" t="str">
        <f>IF($AQ$276&gt;$AN$973,"",LOOKUP($AQ$276,$AN$222:$AP$971,$AK$222:$AK$971))</f>
        <v/>
      </c>
      <c r="AV276" s="282" t="str">
        <f>IF($AQ$276&gt;$AN$973,"",LOOKUP($AQ$276,$AN$222:$AP$971,$AL$222:$AL$971))</f>
        <v/>
      </c>
      <c r="AX276" s="522" t="str">
        <f>IF(AJ276="B",MAX($AX$221:AX275)+0.001,"")</f>
        <v/>
      </c>
      <c r="AY276" s="522"/>
      <c r="AZ276" s="522"/>
      <c r="BA276" s="282">
        <v>1.0549999999999999</v>
      </c>
      <c r="BB276" s="282" t="str">
        <f t="shared" si="27"/>
        <v/>
      </c>
      <c r="BC276" s="282" t="str">
        <f t="shared" si="20"/>
        <v/>
      </c>
      <c r="BD276" s="282" t="s">
        <v>29</v>
      </c>
      <c r="BE276" s="282" t="str">
        <f t="shared" si="21"/>
        <v/>
      </c>
      <c r="BF276" s="282" t="str">
        <f t="shared" si="22"/>
        <v/>
      </c>
      <c r="BH276" s="522" t="str">
        <f>IF(AJ276="C",MAX($BH$221:BH275)+0.001,"")</f>
        <v/>
      </c>
      <c r="BI276" s="522"/>
      <c r="BJ276" s="522"/>
      <c r="BK276" s="282">
        <v>1.0549999999999999</v>
      </c>
      <c r="BL276" s="282" t="str">
        <f t="shared" si="23"/>
        <v/>
      </c>
      <c r="BM276" s="282" t="str">
        <f t="shared" si="24"/>
        <v/>
      </c>
      <c r="BN276" s="282" t="s">
        <v>30</v>
      </c>
      <c r="BO276" s="282" t="str">
        <f t="shared" si="25"/>
        <v/>
      </c>
      <c r="BP276" s="282" t="str">
        <f t="shared" si="26"/>
        <v/>
      </c>
      <c r="BT276" s="522" t="str">
        <f>IF(AL276="A",MAX($BT$221:BV275)+0.001,"")</f>
        <v/>
      </c>
      <c r="BU276" s="522"/>
      <c r="BV276" s="522"/>
      <c r="BW276" s="282">
        <v>1.0549999999999999</v>
      </c>
      <c r="BY276" s="454" t="s">
        <v>28</v>
      </c>
      <c r="BZ276" s="282" t="str">
        <f t="shared" si="28"/>
        <v/>
      </c>
      <c r="CB276" s="282">
        <f t="shared" si="29"/>
        <v>0</v>
      </c>
      <c r="CC276" s="282">
        <f t="shared" si="30"/>
        <v>0</v>
      </c>
      <c r="CD276" s="282">
        <f t="shared" si="31"/>
        <v>0</v>
      </c>
      <c r="CE276" s="282">
        <f t="shared" si="32"/>
        <v>0</v>
      </c>
      <c r="CF276" s="282">
        <f t="shared" si="33"/>
        <v>0</v>
      </c>
      <c r="CG276" s="282">
        <f t="shared" si="34"/>
        <v>0</v>
      </c>
      <c r="CH276" s="282">
        <f t="shared" si="35"/>
        <v>0</v>
      </c>
      <c r="CI276" s="282">
        <f t="shared" si="36"/>
        <v>0</v>
      </c>
      <c r="CJ276" s="282">
        <f t="shared" si="37"/>
        <v>0</v>
      </c>
      <c r="CK276" s="282">
        <f t="shared" si="38"/>
        <v>0</v>
      </c>
      <c r="CL276" s="282">
        <f t="shared" si="39"/>
        <v>0</v>
      </c>
      <c r="CM276" s="282">
        <f t="shared" si="40"/>
        <v>0</v>
      </c>
    </row>
    <row r="277" spans="4:91" ht="15" x14ac:dyDescent="0.25">
      <c r="D277" s="455" t="str">
        <f>IF(DATA2!$C$14="","",U277&amp;":"&amp;V277)</f>
        <v/>
      </c>
      <c r="E277" s="523" t="str">
        <f>IF(DATA2!$D$14="","",W277&amp;":"&amp;X277)</f>
        <v/>
      </c>
      <c r="F277" s="523"/>
      <c r="G277" s="523"/>
      <c r="H277" s="524" t="e">
        <f t="shared" si="48"/>
        <v>#VALUE!</v>
      </c>
      <c r="I277" s="524"/>
      <c r="J277" s="524"/>
      <c r="K277" s="522" t="e">
        <f t="shared" si="16"/>
        <v>#VALUE!</v>
      </c>
      <c r="L277" s="522"/>
      <c r="M277" s="522"/>
      <c r="N277" s="525" t="e">
        <f t="shared" si="49"/>
        <v>#VALUE!</v>
      </c>
      <c r="O277" s="525"/>
      <c r="P277" s="525"/>
      <c r="Q277" s="523" t="e">
        <f t="shared" si="50"/>
        <v>#VALUE!</v>
      </c>
      <c r="R277" s="523"/>
      <c r="S277" s="523"/>
      <c r="T277" s="283">
        <v>6</v>
      </c>
      <c r="U277" s="456">
        <f>IF(HOUR(DATA2!$C$14)&lt;=6,HOUR(DATA2!$C$14)+12,HOUR(DATA2!$C$14))</f>
        <v>12</v>
      </c>
      <c r="V277" s="457" t="str">
        <f>IF(MINUTE(DATA2!$C$14)&lt;10,"0"&amp;MINUTE(DATA2!$C$14),MINUTE(DATA2!$C$14))</f>
        <v>00</v>
      </c>
      <c r="W277" s="456">
        <f>IF(HOUR(DATA2!$D$14)&lt;=6,HOUR(DATA2!$D$14)+12,HOUR(DATA2!$D$14))</f>
        <v>12</v>
      </c>
      <c r="X277" s="457" t="str">
        <f>IF(MINUTE(DATA2!$D$14)&lt;10,"0"&amp;MINUTE(DATA2!$D$14),MINUTE(DATA2!$D$14))</f>
        <v>00</v>
      </c>
      <c r="Y277" s="526" t="b">
        <f t="shared" si="42"/>
        <v>0</v>
      </c>
      <c r="Z277" s="526"/>
      <c r="AA277" s="520" t="b">
        <f t="shared" si="43"/>
        <v>0</v>
      </c>
      <c r="AB277" s="520"/>
      <c r="AC277" s="521" t="str">
        <f t="shared" si="44"/>
        <v/>
      </c>
      <c r="AD277" s="521"/>
      <c r="AE277" s="520" t="b">
        <f t="shared" si="41"/>
        <v>0</v>
      </c>
      <c r="AF277" s="520"/>
      <c r="AH277" s="422">
        <f>DATA2!$G$14</f>
        <v>0</v>
      </c>
      <c r="AI277" s="422">
        <f>DATA2!$L$14</f>
        <v>0</v>
      </c>
      <c r="AJ277" s="458">
        <f>DATA2!$Q$14</f>
        <v>0</v>
      </c>
      <c r="AK277" s="422">
        <f>DATA2!$V$14</f>
        <v>0</v>
      </c>
      <c r="AL277" s="422">
        <f>DATA2!$AA$14</f>
        <v>0</v>
      </c>
      <c r="AN277" s="522" t="str">
        <f>IF(AJ277="A",MAX($AN$221:AP276)+0.001,"")</f>
        <v/>
      </c>
      <c r="AO277" s="522"/>
      <c r="AP277" s="522"/>
      <c r="AQ277" s="282">
        <v>1.0559999999999998</v>
      </c>
      <c r="AR277" s="282" t="str">
        <f>IF($AQ$277&gt;$AN$973,"",LOOKUP($AQ$277,$AN$222:$AP$971,$AH$222:$AH$971))</f>
        <v/>
      </c>
      <c r="AS277" s="282" t="str">
        <f>IF($AQ$277&gt;$AN$973,"",LOOKUP($AQ$277,$AN$222:$AP$971,$AI$222:$AI$971))</f>
        <v/>
      </c>
      <c r="AT277" s="282" t="s">
        <v>28</v>
      </c>
      <c r="AU277" s="282" t="str">
        <f>IF($AQ$277&gt;$AN$973,"",LOOKUP($AQ$277,$AN$222:$AP$971,$AK$222:$AK$971))</f>
        <v/>
      </c>
      <c r="AV277" s="282" t="str">
        <f>IF($AQ$277&gt;$AN$973,"",LOOKUP($AQ$277,$AN$222:$AP$971,$AL$222:$AL$971))</f>
        <v/>
      </c>
      <c r="AX277" s="522" t="str">
        <f>IF(AJ277="B",MAX($AX$221:AX276)+0.001,"")</f>
        <v/>
      </c>
      <c r="AY277" s="522"/>
      <c r="AZ277" s="522"/>
      <c r="BA277" s="282">
        <v>1.0559999999999998</v>
      </c>
      <c r="BB277" s="282" t="str">
        <f t="shared" si="27"/>
        <v/>
      </c>
      <c r="BC277" s="282" t="str">
        <f t="shared" si="20"/>
        <v/>
      </c>
      <c r="BD277" s="282" t="s">
        <v>29</v>
      </c>
      <c r="BE277" s="282" t="str">
        <f t="shared" si="21"/>
        <v/>
      </c>
      <c r="BF277" s="282" t="str">
        <f t="shared" si="22"/>
        <v/>
      </c>
      <c r="BH277" s="522" t="str">
        <f>IF(AJ277="C",MAX($BH$221:BH276)+0.001,"")</f>
        <v/>
      </c>
      <c r="BI277" s="522"/>
      <c r="BJ277" s="522"/>
      <c r="BK277" s="282">
        <v>1.0559999999999998</v>
      </c>
      <c r="BL277" s="282" t="str">
        <f t="shared" si="23"/>
        <v/>
      </c>
      <c r="BM277" s="282" t="str">
        <f t="shared" si="24"/>
        <v/>
      </c>
      <c r="BN277" s="282" t="s">
        <v>30</v>
      </c>
      <c r="BO277" s="282" t="str">
        <f t="shared" si="25"/>
        <v/>
      </c>
      <c r="BP277" s="282" t="str">
        <f t="shared" si="26"/>
        <v/>
      </c>
      <c r="BT277" s="522" t="str">
        <f>IF(AL277="A",MAX($BT$221:BV276)+0.001,"")</f>
        <v/>
      </c>
      <c r="BU277" s="522"/>
      <c r="BV277" s="522"/>
      <c r="BW277" s="282">
        <v>1.0559999999999998</v>
      </c>
      <c r="BY277" s="454" t="s">
        <v>28</v>
      </c>
      <c r="BZ277" s="282" t="str">
        <f t="shared" si="28"/>
        <v/>
      </c>
      <c r="CB277" s="282">
        <f t="shared" si="29"/>
        <v>0</v>
      </c>
      <c r="CC277" s="282">
        <f t="shared" si="30"/>
        <v>0</v>
      </c>
      <c r="CD277" s="282">
        <f t="shared" si="31"/>
        <v>0</v>
      </c>
      <c r="CE277" s="282">
        <f t="shared" si="32"/>
        <v>0</v>
      </c>
      <c r="CF277" s="282">
        <f t="shared" si="33"/>
        <v>0</v>
      </c>
      <c r="CG277" s="282">
        <f t="shared" si="34"/>
        <v>0</v>
      </c>
      <c r="CH277" s="282">
        <f t="shared" si="35"/>
        <v>0</v>
      </c>
      <c r="CI277" s="282">
        <f t="shared" si="36"/>
        <v>0</v>
      </c>
      <c r="CJ277" s="282">
        <f t="shared" si="37"/>
        <v>0</v>
      </c>
      <c r="CK277" s="282">
        <f t="shared" si="38"/>
        <v>0</v>
      </c>
      <c r="CL277" s="282">
        <f t="shared" si="39"/>
        <v>0</v>
      </c>
      <c r="CM277" s="282">
        <f t="shared" si="40"/>
        <v>0</v>
      </c>
    </row>
    <row r="278" spans="4:91" ht="15" x14ac:dyDescent="0.25">
      <c r="D278" s="455" t="str">
        <f>IF(DATA2!$C$15="","",U278&amp;":"&amp;V278)</f>
        <v/>
      </c>
      <c r="E278" s="523" t="str">
        <f>IF(DATA2!$D$15="","",W278&amp;":"&amp;X278)</f>
        <v/>
      </c>
      <c r="F278" s="523"/>
      <c r="G278" s="523"/>
      <c r="H278" s="524" t="e">
        <f t="shared" si="48"/>
        <v>#VALUE!</v>
      </c>
      <c r="I278" s="524"/>
      <c r="J278" s="524"/>
      <c r="K278" s="522" t="e">
        <f t="shared" si="16"/>
        <v>#VALUE!</v>
      </c>
      <c r="L278" s="522"/>
      <c r="M278" s="522"/>
      <c r="N278" s="525" t="e">
        <f t="shared" si="49"/>
        <v>#VALUE!</v>
      </c>
      <c r="O278" s="525"/>
      <c r="P278" s="525"/>
      <c r="Q278" s="523" t="e">
        <f t="shared" si="50"/>
        <v>#VALUE!</v>
      </c>
      <c r="R278" s="523"/>
      <c r="S278" s="523"/>
      <c r="T278" s="283">
        <v>7</v>
      </c>
      <c r="U278" s="456">
        <f>IF(HOUR(DATA2!$C$15)&lt;=6,HOUR(DATA2!$C$15)+12,HOUR(DATA2!$C$15))</f>
        <v>12</v>
      </c>
      <c r="V278" s="457" t="str">
        <f>IF(MINUTE(DATA2!$C$15)&lt;10,"0"&amp;MINUTE(DATA2!$C$15),MINUTE(DATA2!$C$15))</f>
        <v>00</v>
      </c>
      <c r="W278" s="456">
        <f>IF(HOUR(DATA2!$D$15)&lt;=6,HOUR(DATA2!$D$15)+12,HOUR(DATA2!$D$15))</f>
        <v>12</v>
      </c>
      <c r="X278" s="457" t="str">
        <f>IF(MINUTE(DATA2!$D$15)&lt;10,"0"&amp;MINUTE(DATA2!$D$15),MINUTE(DATA2!$D$15))</f>
        <v>00</v>
      </c>
      <c r="Y278" s="526" t="b">
        <f t="shared" si="42"/>
        <v>0</v>
      </c>
      <c r="Z278" s="526"/>
      <c r="AA278" s="520" t="b">
        <f t="shared" si="43"/>
        <v>0</v>
      </c>
      <c r="AB278" s="520"/>
      <c r="AC278" s="521" t="str">
        <f t="shared" si="44"/>
        <v/>
      </c>
      <c r="AD278" s="521"/>
      <c r="AE278" s="520" t="b">
        <f t="shared" si="41"/>
        <v>0</v>
      </c>
      <c r="AF278" s="520"/>
      <c r="AH278" s="422">
        <f>DATA2!$G$15</f>
        <v>0</v>
      </c>
      <c r="AI278" s="422">
        <f>DATA2!$L$15</f>
        <v>0</v>
      </c>
      <c r="AJ278" s="458">
        <f>DATA2!$Q$15</f>
        <v>0</v>
      </c>
      <c r="AK278" s="422">
        <f>DATA2!$V$15</f>
        <v>0</v>
      </c>
      <c r="AL278" s="422">
        <f>DATA2!$AA$15</f>
        <v>0</v>
      </c>
      <c r="AN278" s="522" t="str">
        <f>IF(AJ278="A",MAX($AN$221:AP277)+0.001,"")</f>
        <v/>
      </c>
      <c r="AO278" s="522"/>
      <c r="AP278" s="522"/>
      <c r="AQ278" s="282">
        <v>1.0569999999999999</v>
      </c>
      <c r="AR278" s="282" t="str">
        <f>IF($AQ$278&gt;$AN$973,"",LOOKUP($AQ$278,$AN$222:$AP$971,$AH$222:$AH$971))</f>
        <v/>
      </c>
      <c r="AS278" s="282" t="str">
        <f>IF($AQ$278&gt;$AN$973,"",LOOKUP($AQ$278,$AN$222:$AP$971,$AI$222:$AI$971))</f>
        <v/>
      </c>
      <c r="AT278" s="282" t="s">
        <v>28</v>
      </c>
      <c r="AU278" s="282" t="str">
        <f>IF($AQ$278&gt;$AN$973,"",LOOKUP($AQ$278,$AN$222:$AP$971,$AK$222:$AK$971))</f>
        <v/>
      </c>
      <c r="AV278" s="282" t="str">
        <f>IF($AQ$278&gt;$AN$973,"",LOOKUP($AQ$278,$AN$222:$AP$971,$AL$222:$AL$971))</f>
        <v/>
      </c>
      <c r="AX278" s="522" t="str">
        <f>IF(AJ278="B",MAX($AX$221:AX277)+0.001,"")</f>
        <v/>
      </c>
      <c r="AY278" s="522"/>
      <c r="AZ278" s="522"/>
      <c r="BA278" s="282">
        <v>1.0569999999999999</v>
      </c>
      <c r="BB278" s="282" t="str">
        <f t="shared" si="27"/>
        <v/>
      </c>
      <c r="BC278" s="282" t="str">
        <f t="shared" si="20"/>
        <v/>
      </c>
      <c r="BD278" s="282" t="s">
        <v>29</v>
      </c>
      <c r="BE278" s="282" t="str">
        <f t="shared" si="21"/>
        <v/>
      </c>
      <c r="BF278" s="282" t="str">
        <f t="shared" si="22"/>
        <v/>
      </c>
      <c r="BH278" s="522" t="str">
        <f>IF(AJ278="C",MAX($BH$221:BH277)+0.001,"")</f>
        <v/>
      </c>
      <c r="BI278" s="522"/>
      <c r="BJ278" s="522"/>
      <c r="BK278" s="282">
        <v>1.0569999999999999</v>
      </c>
      <c r="BL278" s="282" t="str">
        <f t="shared" si="23"/>
        <v/>
      </c>
      <c r="BM278" s="282" t="str">
        <f t="shared" si="24"/>
        <v/>
      </c>
      <c r="BN278" s="282" t="s">
        <v>30</v>
      </c>
      <c r="BO278" s="282" t="str">
        <f t="shared" si="25"/>
        <v/>
      </c>
      <c r="BP278" s="282" t="str">
        <f t="shared" si="26"/>
        <v/>
      </c>
      <c r="BT278" s="522" t="str">
        <f>IF(AL278="A",MAX($BT$221:BV277)+0.001,"")</f>
        <v/>
      </c>
      <c r="BU278" s="522"/>
      <c r="BV278" s="522"/>
      <c r="BW278" s="282">
        <v>1.0569999999999999</v>
      </c>
      <c r="BY278" s="454" t="s">
        <v>28</v>
      </c>
      <c r="BZ278" s="282" t="str">
        <f t="shared" si="28"/>
        <v/>
      </c>
      <c r="CB278" s="282">
        <f t="shared" si="29"/>
        <v>0</v>
      </c>
      <c r="CC278" s="282">
        <f t="shared" si="30"/>
        <v>0</v>
      </c>
      <c r="CD278" s="282">
        <f t="shared" si="31"/>
        <v>0</v>
      </c>
      <c r="CE278" s="282">
        <f t="shared" si="32"/>
        <v>0</v>
      </c>
      <c r="CF278" s="282">
        <f t="shared" si="33"/>
        <v>0</v>
      </c>
      <c r="CG278" s="282">
        <f t="shared" si="34"/>
        <v>0</v>
      </c>
      <c r="CH278" s="282">
        <f t="shared" si="35"/>
        <v>0</v>
      </c>
      <c r="CI278" s="282">
        <f t="shared" si="36"/>
        <v>0</v>
      </c>
      <c r="CJ278" s="282">
        <f t="shared" si="37"/>
        <v>0</v>
      </c>
      <c r="CK278" s="282">
        <f t="shared" si="38"/>
        <v>0</v>
      </c>
      <c r="CL278" s="282">
        <f t="shared" si="39"/>
        <v>0</v>
      </c>
      <c r="CM278" s="282">
        <f t="shared" si="40"/>
        <v>0</v>
      </c>
    </row>
    <row r="279" spans="4:91" ht="15" x14ac:dyDescent="0.25">
      <c r="D279" s="455" t="str">
        <f>IF(DATA2!$C$16="","",U279&amp;":"&amp;V279)</f>
        <v/>
      </c>
      <c r="E279" s="523" t="str">
        <f>IF(DATA2!$D$16="","",W279&amp;":"&amp;X279)</f>
        <v/>
      </c>
      <c r="F279" s="523"/>
      <c r="G279" s="523"/>
      <c r="H279" s="524" t="e">
        <f t="shared" si="48"/>
        <v>#VALUE!</v>
      </c>
      <c r="I279" s="524"/>
      <c r="J279" s="524"/>
      <c r="K279" s="522" t="e">
        <f t="shared" si="16"/>
        <v>#VALUE!</v>
      </c>
      <c r="L279" s="522"/>
      <c r="M279" s="522"/>
      <c r="N279" s="525" t="e">
        <f t="shared" si="49"/>
        <v>#VALUE!</v>
      </c>
      <c r="O279" s="525"/>
      <c r="P279" s="525"/>
      <c r="Q279" s="523" t="e">
        <f t="shared" si="50"/>
        <v>#VALUE!</v>
      </c>
      <c r="R279" s="523"/>
      <c r="S279" s="523"/>
      <c r="T279" s="283">
        <v>8</v>
      </c>
      <c r="U279" s="456">
        <f>IF(HOUR(DATA2!$C$16)&lt;=6,HOUR(DATA2!$C$16)+12,HOUR(DATA2!$C$16))</f>
        <v>12</v>
      </c>
      <c r="V279" s="457" t="str">
        <f>IF(MINUTE(DATA2!$C$16)&lt;10,"0"&amp;MINUTE(DATA2!$C$16),MINUTE(DATA2!$C$16))</f>
        <v>00</v>
      </c>
      <c r="W279" s="456">
        <f>IF(HOUR(DATA2!$D$16)&lt;=6,HOUR(DATA2!$D$16)+12,HOUR(DATA2!$D$16))</f>
        <v>12</v>
      </c>
      <c r="X279" s="457" t="str">
        <f>IF(MINUTE(DATA2!$D$16)&lt;10,"0"&amp;MINUTE(DATA2!$D$16),MINUTE(DATA2!$D$16))</f>
        <v>00</v>
      </c>
      <c r="Y279" s="526" t="b">
        <f t="shared" si="42"/>
        <v>0</v>
      </c>
      <c r="Z279" s="526"/>
      <c r="AA279" s="520" t="b">
        <f t="shared" si="43"/>
        <v>0</v>
      </c>
      <c r="AB279" s="520"/>
      <c r="AC279" s="521" t="str">
        <f t="shared" si="44"/>
        <v/>
      </c>
      <c r="AD279" s="521"/>
      <c r="AE279" s="520" t="b">
        <f t="shared" si="41"/>
        <v>0</v>
      </c>
      <c r="AF279" s="520"/>
      <c r="AH279" s="422">
        <f>DATA2!$G$16</f>
        <v>0</v>
      </c>
      <c r="AI279" s="422">
        <f>DATA2!$L$16</f>
        <v>0</v>
      </c>
      <c r="AJ279" s="458">
        <f>DATA2!$Q$16</f>
        <v>0</v>
      </c>
      <c r="AK279" s="422">
        <f>DATA2!$V$16</f>
        <v>0</v>
      </c>
      <c r="AL279" s="422">
        <f>DATA2!$AA$16</f>
        <v>0</v>
      </c>
      <c r="AN279" s="522" t="str">
        <f>IF(AJ279="A",MAX($AN$221:AP278)+0.001,"")</f>
        <v/>
      </c>
      <c r="AO279" s="522"/>
      <c r="AP279" s="522"/>
      <c r="AQ279" s="282">
        <v>1.0579999999999998</v>
      </c>
      <c r="AR279" s="282" t="str">
        <f>IF($AQ$279&gt;$AN$973,"",LOOKUP($AQ$279,$AN$222:$AP$971,$AH$222:$AH$971))</f>
        <v/>
      </c>
      <c r="AS279" s="282" t="str">
        <f>IF($AQ$279&gt;$AN$973,"",LOOKUP($AQ$279,$AN$222:$AP$971,$AI$222:$AI$971))</f>
        <v/>
      </c>
      <c r="AT279" s="282" t="s">
        <v>28</v>
      </c>
      <c r="AU279" s="282" t="str">
        <f>IF($AQ$279&gt;$AN$973,"",LOOKUP($AQ$279,$AN$222:$AP$971,$AK$222:$AK$971))</f>
        <v/>
      </c>
      <c r="AV279" s="282" t="str">
        <f>IF($AQ$279&gt;$AN$973,"",LOOKUP($AQ$279,$AN$222:$AP$971,$AL$222:$AL$971))</f>
        <v/>
      </c>
      <c r="AX279" s="522" t="str">
        <f>IF(AJ279="B",MAX($AX$221:AX278)+0.001,"")</f>
        <v/>
      </c>
      <c r="AY279" s="522"/>
      <c r="AZ279" s="522"/>
      <c r="BA279" s="282">
        <v>1.0579999999999998</v>
      </c>
      <c r="BB279" s="282" t="str">
        <f t="shared" si="27"/>
        <v/>
      </c>
      <c r="BC279" s="282" t="str">
        <f t="shared" si="20"/>
        <v/>
      </c>
      <c r="BD279" s="282" t="s">
        <v>29</v>
      </c>
      <c r="BE279" s="282" t="str">
        <f t="shared" si="21"/>
        <v/>
      </c>
      <c r="BF279" s="282" t="str">
        <f t="shared" si="22"/>
        <v/>
      </c>
      <c r="BH279" s="522" t="str">
        <f>IF(AJ279="C",MAX($BH$221:BH278)+0.001,"")</f>
        <v/>
      </c>
      <c r="BI279" s="522"/>
      <c r="BJ279" s="522"/>
      <c r="BK279" s="282">
        <v>1.0579999999999998</v>
      </c>
      <c r="BL279" s="282" t="str">
        <f t="shared" si="23"/>
        <v/>
      </c>
      <c r="BM279" s="282" t="str">
        <f t="shared" si="24"/>
        <v/>
      </c>
      <c r="BN279" s="282" t="s">
        <v>30</v>
      </c>
      <c r="BO279" s="282" t="str">
        <f t="shared" si="25"/>
        <v/>
      </c>
      <c r="BP279" s="282" t="str">
        <f t="shared" si="26"/>
        <v/>
      </c>
      <c r="BT279" s="522" t="str">
        <f>IF(AL279="A",MAX($BT$221:BV278)+0.001,"")</f>
        <v/>
      </c>
      <c r="BU279" s="522"/>
      <c r="BV279" s="522"/>
      <c r="BW279" s="282">
        <v>1.0579999999999998</v>
      </c>
      <c r="BY279" s="454" t="s">
        <v>28</v>
      </c>
      <c r="BZ279" s="282" t="str">
        <f t="shared" si="28"/>
        <v/>
      </c>
      <c r="CB279" s="282">
        <f t="shared" si="29"/>
        <v>0</v>
      </c>
      <c r="CC279" s="282">
        <f t="shared" si="30"/>
        <v>0</v>
      </c>
      <c r="CD279" s="282">
        <f t="shared" si="31"/>
        <v>0</v>
      </c>
      <c r="CE279" s="282">
        <f t="shared" si="32"/>
        <v>0</v>
      </c>
      <c r="CF279" s="282">
        <f t="shared" si="33"/>
        <v>0</v>
      </c>
      <c r="CG279" s="282">
        <f t="shared" si="34"/>
        <v>0</v>
      </c>
      <c r="CH279" s="282">
        <f t="shared" si="35"/>
        <v>0</v>
      </c>
      <c r="CI279" s="282">
        <f t="shared" si="36"/>
        <v>0</v>
      </c>
      <c r="CJ279" s="282">
        <f t="shared" si="37"/>
        <v>0</v>
      </c>
      <c r="CK279" s="282">
        <f t="shared" si="38"/>
        <v>0</v>
      </c>
      <c r="CL279" s="282">
        <f t="shared" si="39"/>
        <v>0</v>
      </c>
      <c r="CM279" s="282">
        <f t="shared" si="40"/>
        <v>0</v>
      </c>
    </row>
    <row r="280" spans="4:91" ht="15" x14ac:dyDescent="0.25">
      <c r="D280" s="455" t="str">
        <f>IF(DATA2!$C$17="","",U280&amp;":"&amp;V280)</f>
        <v/>
      </c>
      <c r="E280" s="523" t="str">
        <f>IF(DATA2!$D$17="","",W280&amp;":"&amp;X280)</f>
        <v/>
      </c>
      <c r="F280" s="523"/>
      <c r="G280" s="523"/>
      <c r="H280" s="524" t="e">
        <f t="shared" si="48"/>
        <v>#VALUE!</v>
      </c>
      <c r="I280" s="524"/>
      <c r="J280" s="524"/>
      <c r="K280" s="522" t="e">
        <f t="shared" si="16"/>
        <v>#VALUE!</v>
      </c>
      <c r="L280" s="522"/>
      <c r="M280" s="522"/>
      <c r="N280" s="525" t="e">
        <f t="shared" si="49"/>
        <v>#VALUE!</v>
      </c>
      <c r="O280" s="525"/>
      <c r="P280" s="525"/>
      <c r="Q280" s="523" t="e">
        <f t="shared" si="50"/>
        <v>#VALUE!</v>
      </c>
      <c r="R280" s="523"/>
      <c r="S280" s="523"/>
      <c r="T280" s="283">
        <v>9</v>
      </c>
      <c r="U280" s="456">
        <f>IF(HOUR(DATA2!$C$17)&lt;=6,HOUR(DATA2!$C$17)+12,HOUR(DATA2!$C$17))</f>
        <v>12</v>
      </c>
      <c r="V280" s="457" t="str">
        <f>IF(MINUTE(DATA2!$C$17)&lt;10,"0"&amp;MINUTE(DATA2!$C$17),MINUTE(DATA2!$C$17))</f>
        <v>00</v>
      </c>
      <c r="W280" s="456">
        <f>IF(HOUR(DATA2!$D$17)&lt;=6,HOUR(DATA2!$D$17)+12,HOUR(DATA2!$D$17))</f>
        <v>12</v>
      </c>
      <c r="X280" s="457" t="str">
        <f>IF(MINUTE(DATA2!$D$17)&lt;10,"0"&amp;MINUTE(DATA2!$D$17),MINUTE(DATA2!$D$17))</f>
        <v>00</v>
      </c>
      <c r="Y280" s="526" t="b">
        <f t="shared" si="42"/>
        <v>0</v>
      </c>
      <c r="Z280" s="526"/>
      <c r="AA280" s="520" t="b">
        <f t="shared" si="43"/>
        <v>0</v>
      </c>
      <c r="AB280" s="520"/>
      <c r="AC280" s="521" t="str">
        <f t="shared" si="44"/>
        <v/>
      </c>
      <c r="AD280" s="521"/>
      <c r="AE280" s="520" t="b">
        <f t="shared" si="41"/>
        <v>0</v>
      </c>
      <c r="AF280" s="520"/>
      <c r="AH280" s="422">
        <f>DATA2!$G$17</f>
        <v>0</v>
      </c>
      <c r="AI280" s="422">
        <f>DATA2!$L$17</f>
        <v>0</v>
      </c>
      <c r="AJ280" s="458">
        <f>DATA2!$Q$17</f>
        <v>0</v>
      </c>
      <c r="AK280" s="422">
        <f>DATA2!$V$17</f>
        <v>0</v>
      </c>
      <c r="AL280" s="422">
        <f>DATA2!$AA$17</f>
        <v>0</v>
      </c>
      <c r="AN280" s="522" t="str">
        <f>IF(AJ280="A",MAX($AN$221:AP279)+0.001,"")</f>
        <v/>
      </c>
      <c r="AO280" s="522"/>
      <c r="AP280" s="522"/>
      <c r="AQ280" s="282">
        <v>1.0589999999999999</v>
      </c>
      <c r="AR280" s="282" t="str">
        <f>IF($AQ$280&gt;$AN$973,"",LOOKUP($AQ$280,$AN$222:$AP$971,$AH$222:$AH$971))</f>
        <v/>
      </c>
      <c r="AS280" s="282" t="str">
        <f>IF($AQ$280&gt;$AN$973,"",LOOKUP($AQ$280,$AN$222:$AP$971,$AI$222:$AI$971))</f>
        <v/>
      </c>
      <c r="AT280" s="282" t="s">
        <v>28</v>
      </c>
      <c r="AU280" s="282" t="str">
        <f>IF($AQ$280&gt;$AN$973,"",LOOKUP($AQ$280,$AN$222:$AP$971,$AK$222:$AK$971))</f>
        <v/>
      </c>
      <c r="AV280" s="282" t="str">
        <f>IF($AQ$280&gt;$AN$973,"",LOOKUP($AQ$280,$AN$222:$AP$971,$AL$222:$AL$971))</f>
        <v/>
      </c>
      <c r="AX280" s="522" t="str">
        <f>IF(AJ280="B",MAX($AX$221:AX279)+0.001,"")</f>
        <v/>
      </c>
      <c r="AY280" s="522"/>
      <c r="AZ280" s="522"/>
      <c r="BA280" s="282">
        <v>1.0589999999999999</v>
      </c>
      <c r="BB280" s="282" t="str">
        <f t="shared" si="27"/>
        <v/>
      </c>
      <c r="BC280" s="282" t="str">
        <f t="shared" si="20"/>
        <v/>
      </c>
      <c r="BD280" s="282" t="s">
        <v>29</v>
      </c>
      <c r="BE280" s="282" t="str">
        <f t="shared" si="21"/>
        <v/>
      </c>
      <c r="BF280" s="282" t="str">
        <f t="shared" si="22"/>
        <v/>
      </c>
      <c r="BH280" s="522" t="str">
        <f>IF(AJ280="C",MAX($BH$221:BH279)+0.001,"")</f>
        <v/>
      </c>
      <c r="BI280" s="522"/>
      <c r="BJ280" s="522"/>
      <c r="BK280" s="282">
        <v>1.0589999999999999</v>
      </c>
      <c r="BL280" s="282" t="str">
        <f t="shared" si="23"/>
        <v/>
      </c>
      <c r="BM280" s="282" t="str">
        <f t="shared" si="24"/>
        <v/>
      </c>
      <c r="BN280" s="282" t="s">
        <v>30</v>
      </c>
      <c r="BO280" s="282" t="str">
        <f t="shared" si="25"/>
        <v/>
      </c>
      <c r="BP280" s="282" t="str">
        <f t="shared" si="26"/>
        <v/>
      </c>
      <c r="BT280" s="522" t="str">
        <f>IF(AL280="A",MAX($BT$221:BV279)+0.001,"")</f>
        <v/>
      </c>
      <c r="BU280" s="522"/>
      <c r="BV280" s="522"/>
      <c r="BW280" s="282">
        <v>1.0589999999999999</v>
      </c>
      <c r="BY280" s="454" t="s">
        <v>28</v>
      </c>
      <c r="BZ280" s="282" t="str">
        <f t="shared" si="28"/>
        <v/>
      </c>
      <c r="CB280" s="282">
        <f t="shared" si="29"/>
        <v>0</v>
      </c>
      <c r="CC280" s="282">
        <f t="shared" si="30"/>
        <v>0</v>
      </c>
      <c r="CD280" s="282">
        <f t="shared" si="31"/>
        <v>0</v>
      </c>
      <c r="CE280" s="282">
        <f t="shared" si="32"/>
        <v>0</v>
      </c>
      <c r="CF280" s="282">
        <f t="shared" si="33"/>
        <v>0</v>
      </c>
      <c r="CG280" s="282">
        <f t="shared" si="34"/>
        <v>0</v>
      </c>
      <c r="CH280" s="282">
        <f t="shared" si="35"/>
        <v>0</v>
      </c>
      <c r="CI280" s="282">
        <f t="shared" si="36"/>
        <v>0</v>
      </c>
      <c r="CJ280" s="282">
        <f t="shared" si="37"/>
        <v>0</v>
      </c>
      <c r="CK280" s="282">
        <f t="shared" si="38"/>
        <v>0</v>
      </c>
      <c r="CL280" s="282">
        <f t="shared" si="39"/>
        <v>0</v>
      </c>
      <c r="CM280" s="282">
        <f t="shared" si="40"/>
        <v>0</v>
      </c>
    </row>
    <row r="281" spans="4:91" ht="15" x14ac:dyDescent="0.25">
      <c r="D281" s="455" t="str">
        <f>IF(DATA2!$C$18="","",U281&amp;":"&amp;V281)</f>
        <v/>
      </c>
      <c r="E281" s="523" t="str">
        <f>IF(DATA2!$D$18="","",W281&amp;":"&amp;X281)</f>
        <v/>
      </c>
      <c r="F281" s="523"/>
      <c r="G281" s="523"/>
      <c r="H281" s="524" t="e">
        <f t="shared" si="48"/>
        <v>#VALUE!</v>
      </c>
      <c r="I281" s="524"/>
      <c r="J281" s="524"/>
      <c r="K281" s="522" t="e">
        <f t="shared" si="16"/>
        <v>#VALUE!</v>
      </c>
      <c r="L281" s="522"/>
      <c r="M281" s="522"/>
      <c r="N281" s="525" t="e">
        <f t="shared" si="49"/>
        <v>#VALUE!</v>
      </c>
      <c r="O281" s="525"/>
      <c r="P281" s="525"/>
      <c r="Q281" s="523" t="e">
        <f t="shared" si="50"/>
        <v>#VALUE!</v>
      </c>
      <c r="R281" s="523"/>
      <c r="S281" s="523"/>
      <c r="T281" s="283">
        <v>10</v>
      </c>
      <c r="U281" s="456">
        <f>IF(HOUR(DATA2!$C$18)&lt;=6,HOUR(DATA2!$C$18)+12,HOUR(DATA2!$C$18))</f>
        <v>12</v>
      </c>
      <c r="V281" s="457" t="str">
        <f>IF(MINUTE(DATA2!$C$18)&lt;10,"0"&amp;MINUTE(DATA2!$C$18),MINUTE(DATA2!$C$18))</f>
        <v>00</v>
      </c>
      <c r="W281" s="456">
        <f>IF(HOUR(DATA2!$D$18)&lt;=6,HOUR(DATA2!$D$18)+12,HOUR(DATA2!$D$18))</f>
        <v>12</v>
      </c>
      <c r="X281" s="457" t="str">
        <f>IF(MINUTE(DATA2!$D$18)&lt;10,"0"&amp;MINUTE(DATA2!$D$18),MINUTE(DATA2!$D$18))</f>
        <v>00</v>
      </c>
      <c r="Y281" s="526" t="b">
        <f t="shared" si="42"/>
        <v>0</v>
      </c>
      <c r="Z281" s="526"/>
      <c r="AA281" s="520" t="b">
        <f t="shared" si="43"/>
        <v>0</v>
      </c>
      <c r="AB281" s="520"/>
      <c r="AC281" s="521" t="str">
        <f t="shared" si="44"/>
        <v/>
      </c>
      <c r="AD281" s="521"/>
      <c r="AE281" s="520" t="b">
        <f t="shared" si="41"/>
        <v>0</v>
      </c>
      <c r="AF281" s="520"/>
      <c r="AH281" s="422">
        <f>DATA2!$G$18</f>
        <v>0</v>
      </c>
      <c r="AI281" s="422">
        <f>DATA2!$L$18</f>
        <v>0</v>
      </c>
      <c r="AJ281" s="458">
        <f>DATA2!$Q$18</f>
        <v>0</v>
      </c>
      <c r="AK281" s="422">
        <f>DATA2!$V$18</f>
        <v>0</v>
      </c>
      <c r="AL281" s="422">
        <f>DATA2!$AA$18</f>
        <v>0</v>
      </c>
      <c r="AN281" s="522" t="str">
        <f>IF(AJ281="A",MAX($AN$221:AP280)+0.001,"")</f>
        <v/>
      </c>
      <c r="AO281" s="522"/>
      <c r="AP281" s="522"/>
      <c r="AQ281" s="282">
        <v>1.06</v>
      </c>
      <c r="AR281" s="282" t="str">
        <f>IF($AQ$281&gt;$AN$973,"",LOOKUP($AQ$281,$AN$222:$AP$971,$AH$222:$AH$971))</f>
        <v/>
      </c>
      <c r="AS281" s="282" t="str">
        <f>IF($AQ$281&gt;$AN$973,"",LOOKUP($AQ$281,$AN$222:$AP$971,$AI$222:$AI$971))</f>
        <v/>
      </c>
      <c r="AT281" s="282" t="s">
        <v>28</v>
      </c>
      <c r="AU281" s="282" t="str">
        <f>IF($AQ$281&gt;$AN$973,"",LOOKUP($AQ$281,$AN$222:$AP$971,$AK$222:$AK$971))</f>
        <v/>
      </c>
      <c r="AV281" s="282" t="str">
        <f>IF($AQ$281&gt;$AN$973,"",LOOKUP($AQ$281,$AN$222:$AP$971,$AL$222:$AL$971))</f>
        <v/>
      </c>
      <c r="AX281" s="522" t="str">
        <f>IF(AJ281="B",MAX($AX$221:AX280)+0.001,"")</f>
        <v/>
      </c>
      <c r="AY281" s="522"/>
      <c r="AZ281" s="522"/>
      <c r="BA281" s="282">
        <v>1.06</v>
      </c>
      <c r="BB281" s="282" t="str">
        <f t="shared" si="27"/>
        <v/>
      </c>
      <c r="BC281" s="282" t="str">
        <f t="shared" si="20"/>
        <v/>
      </c>
      <c r="BD281" s="282" t="s">
        <v>29</v>
      </c>
      <c r="BE281" s="282" t="str">
        <f t="shared" si="21"/>
        <v/>
      </c>
      <c r="BF281" s="282" t="str">
        <f t="shared" si="22"/>
        <v/>
      </c>
      <c r="BH281" s="522" t="str">
        <f>IF(AJ281="C",MAX($BH$221:BH280)+0.001,"")</f>
        <v/>
      </c>
      <c r="BI281" s="522"/>
      <c r="BJ281" s="522"/>
      <c r="BK281" s="282">
        <v>1.06</v>
      </c>
      <c r="BL281" s="282" t="str">
        <f t="shared" si="23"/>
        <v/>
      </c>
      <c r="BM281" s="282" t="str">
        <f t="shared" si="24"/>
        <v/>
      </c>
      <c r="BN281" s="282" t="s">
        <v>30</v>
      </c>
      <c r="BO281" s="282" t="str">
        <f t="shared" si="25"/>
        <v/>
      </c>
      <c r="BP281" s="282" t="str">
        <f t="shared" si="26"/>
        <v/>
      </c>
      <c r="BT281" s="522" t="str">
        <f>IF(AL281="A",MAX($BT$221:BV280)+0.001,"")</f>
        <v/>
      </c>
      <c r="BU281" s="522"/>
      <c r="BV281" s="522"/>
      <c r="BW281" s="282">
        <v>1.06</v>
      </c>
      <c r="BY281" s="454" t="s">
        <v>28</v>
      </c>
      <c r="BZ281" s="282" t="str">
        <f t="shared" si="28"/>
        <v/>
      </c>
      <c r="CB281" s="282">
        <f t="shared" si="29"/>
        <v>0</v>
      </c>
      <c r="CC281" s="282">
        <f t="shared" si="30"/>
        <v>0</v>
      </c>
      <c r="CD281" s="282">
        <f t="shared" si="31"/>
        <v>0</v>
      </c>
      <c r="CE281" s="282">
        <f t="shared" si="32"/>
        <v>0</v>
      </c>
      <c r="CF281" s="282">
        <f t="shared" si="33"/>
        <v>0</v>
      </c>
      <c r="CG281" s="282">
        <f t="shared" si="34"/>
        <v>0</v>
      </c>
      <c r="CH281" s="282">
        <f t="shared" si="35"/>
        <v>0</v>
      </c>
      <c r="CI281" s="282">
        <f t="shared" si="36"/>
        <v>0</v>
      </c>
      <c r="CJ281" s="282">
        <f t="shared" si="37"/>
        <v>0</v>
      </c>
      <c r="CK281" s="282">
        <f t="shared" si="38"/>
        <v>0</v>
      </c>
      <c r="CL281" s="282">
        <f t="shared" si="39"/>
        <v>0</v>
      </c>
      <c r="CM281" s="282">
        <f t="shared" si="40"/>
        <v>0</v>
      </c>
    </row>
    <row r="282" spans="4:91" ht="15" x14ac:dyDescent="0.25">
      <c r="D282" s="455" t="str">
        <f>IF(DATA2!$C$19="","",U282&amp;":"&amp;V282)</f>
        <v/>
      </c>
      <c r="E282" s="523" t="str">
        <f>IF(DATA2!$D$19="","",W282&amp;":"&amp;X282)</f>
        <v/>
      </c>
      <c r="F282" s="523"/>
      <c r="G282" s="523"/>
      <c r="H282" s="524" t="e">
        <f t="shared" si="48"/>
        <v>#VALUE!</v>
      </c>
      <c r="I282" s="524"/>
      <c r="J282" s="524"/>
      <c r="K282" s="522" t="e">
        <f t="shared" si="16"/>
        <v>#VALUE!</v>
      </c>
      <c r="L282" s="522"/>
      <c r="M282" s="522"/>
      <c r="N282" s="525" t="e">
        <f t="shared" si="49"/>
        <v>#VALUE!</v>
      </c>
      <c r="O282" s="525"/>
      <c r="P282" s="525"/>
      <c r="Q282" s="523" t="e">
        <f t="shared" si="50"/>
        <v>#VALUE!</v>
      </c>
      <c r="R282" s="523"/>
      <c r="S282" s="523"/>
      <c r="T282" s="283">
        <v>11</v>
      </c>
      <c r="U282" s="456">
        <f>IF(HOUR(DATA2!$C$19)&lt;=6,HOUR(DATA2!$C$19)+12,HOUR(DATA2!$C$19))</f>
        <v>12</v>
      </c>
      <c r="V282" s="457" t="str">
        <f>IF(MINUTE(DATA2!$C$19)&lt;10,"0"&amp;MINUTE(DATA2!$C$19),MINUTE(DATA2!$C$19))</f>
        <v>00</v>
      </c>
      <c r="W282" s="456">
        <f>IF(HOUR(DATA2!$D$19)&lt;=6,HOUR(DATA2!$D$19)+12,HOUR(DATA2!$D$19))</f>
        <v>12</v>
      </c>
      <c r="X282" s="457" t="str">
        <f>IF(MINUTE(DATA2!$D$19)&lt;10,"0"&amp;MINUTE(DATA2!$D$19),MINUTE(DATA2!$D$19))</f>
        <v>00</v>
      </c>
      <c r="Y282" s="526" t="b">
        <f t="shared" si="42"/>
        <v>0</v>
      </c>
      <c r="Z282" s="526"/>
      <c r="AA282" s="520" t="b">
        <f t="shared" si="43"/>
        <v>0</v>
      </c>
      <c r="AB282" s="520"/>
      <c r="AC282" s="521" t="str">
        <f t="shared" si="44"/>
        <v/>
      </c>
      <c r="AD282" s="521"/>
      <c r="AE282" s="520" t="b">
        <f t="shared" si="41"/>
        <v>0</v>
      </c>
      <c r="AF282" s="520"/>
      <c r="AH282" s="422">
        <f>DATA2!$G$19</f>
        <v>0</v>
      </c>
      <c r="AI282" s="422">
        <f>DATA2!$L$19</f>
        <v>0</v>
      </c>
      <c r="AJ282" s="458">
        <f>DATA2!$Q$19</f>
        <v>0</v>
      </c>
      <c r="AK282" s="422">
        <f>DATA2!$V$19</f>
        <v>0</v>
      </c>
      <c r="AL282" s="422">
        <f>DATA2!$AA$19</f>
        <v>0</v>
      </c>
      <c r="AN282" s="522" t="str">
        <f>IF(AJ282="A",MAX($AN$221:AP281)+0.001,"")</f>
        <v/>
      </c>
      <c r="AO282" s="522"/>
      <c r="AP282" s="522"/>
      <c r="AQ282" s="282">
        <v>1.0609999999999999</v>
      </c>
      <c r="AR282" s="282" t="str">
        <f>IF($AQ$282&gt;$AN$973,"",LOOKUP($AQ$282,$AN$222:$AP$971,$AH$222:$AH$971))</f>
        <v/>
      </c>
      <c r="AS282" s="282" t="str">
        <f>IF($AQ$282&gt;$AN$973,"",LOOKUP($AQ$282,$AN$222:$AP$971,$AI$222:$AI$971))</f>
        <v/>
      </c>
      <c r="AT282" s="282" t="s">
        <v>28</v>
      </c>
      <c r="AU282" s="282" t="str">
        <f>IF($AQ$282&gt;$AN$973,"",LOOKUP($AQ$282,$AN$222:$AP$971,$AK$222:$AK$971))</f>
        <v/>
      </c>
      <c r="AV282" s="282" t="str">
        <f>IF($AQ$282&gt;$AN$973,"",LOOKUP($AQ$282,$AN$222:$AP$971,$AL$222:$AL$971))</f>
        <v/>
      </c>
      <c r="AX282" s="522" t="str">
        <f>IF(AJ282="B",MAX($AX$221:AX281)+0.001,"")</f>
        <v/>
      </c>
      <c r="AY282" s="522"/>
      <c r="AZ282" s="522"/>
      <c r="BA282" s="282">
        <v>1.0609999999999999</v>
      </c>
      <c r="BB282" s="282" t="str">
        <f t="shared" si="27"/>
        <v/>
      </c>
      <c r="BC282" s="282" t="str">
        <f t="shared" si="20"/>
        <v/>
      </c>
      <c r="BD282" s="282" t="s">
        <v>29</v>
      </c>
      <c r="BE282" s="282" t="str">
        <f t="shared" si="21"/>
        <v/>
      </c>
      <c r="BF282" s="282" t="str">
        <f t="shared" si="22"/>
        <v/>
      </c>
      <c r="BH282" s="522" t="str">
        <f>IF(AJ282="C",MAX($BH$221:BH281)+0.001,"")</f>
        <v/>
      </c>
      <c r="BI282" s="522"/>
      <c r="BJ282" s="522"/>
      <c r="BK282" s="282">
        <v>1.0609999999999999</v>
      </c>
      <c r="BL282" s="282" t="str">
        <f t="shared" si="23"/>
        <v/>
      </c>
      <c r="BM282" s="282" t="str">
        <f t="shared" si="24"/>
        <v/>
      </c>
      <c r="BN282" s="282" t="s">
        <v>30</v>
      </c>
      <c r="BO282" s="282" t="str">
        <f t="shared" si="25"/>
        <v/>
      </c>
      <c r="BP282" s="282" t="str">
        <f t="shared" si="26"/>
        <v/>
      </c>
      <c r="BT282" s="522" t="str">
        <f>IF(AL282="A",MAX($BT$221:BV281)+0.001,"")</f>
        <v/>
      </c>
      <c r="BU282" s="522"/>
      <c r="BV282" s="522"/>
      <c r="BW282" s="282">
        <v>1.0609999999999999</v>
      </c>
      <c r="BY282" s="454" t="s">
        <v>28</v>
      </c>
      <c r="BZ282" s="282" t="str">
        <f t="shared" si="28"/>
        <v/>
      </c>
      <c r="CB282" s="282">
        <f t="shared" si="29"/>
        <v>0</v>
      </c>
      <c r="CC282" s="282">
        <f t="shared" si="30"/>
        <v>0</v>
      </c>
      <c r="CD282" s="282">
        <f t="shared" si="31"/>
        <v>0</v>
      </c>
      <c r="CE282" s="282">
        <f t="shared" si="32"/>
        <v>0</v>
      </c>
      <c r="CF282" s="282">
        <f t="shared" si="33"/>
        <v>0</v>
      </c>
      <c r="CG282" s="282">
        <f t="shared" si="34"/>
        <v>0</v>
      </c>
      <c r="CH282" s="282">
        <f t="shared" si="35"/>
        <v>0</v>
      </c>
      <c r="CI282" s="282">
        <f t="shared" si="36"/>
        <v>0</v>
      </c>
      <c r="CJ282" s="282">
        <f t="shared" si="37"/>
        <v>0</v>
      </c>
      <c r="CK282" s="282">
        <f t="shared" si="38"/>
        <v>0</v>
      </c>
      <c r="CL282" s="282">
        <f t="shared" si="39"/>
        <v>0</v>
      </c>
      <c r="CM282" s="282">
        <f t="shared" si="40"/>
        <v>0</v>
      </c>
    </row>
    <row r="283" spans="4:91" ht="15" x14ac:dyDescent="0.25">
      <c r="D283" s="455" t="str">
        <f>IF(DATA2!$C$20="","",U283&amp;":"&amp;V283)</f>
        <v/>
      </c>
      <c r="E283" s="523" t="str">
        <f>IF(DATA2!$D$20="","",W283&amp;":"&amp;X283)</f>
        <v/>
      </c>
      <c r="F283" s="523"/>
      <c r="G283" s="523"/>
      <c r="H283" s="524" t="e">
        <f t="shared" si="48"/>
        <v>#VALUE!</v>
      </c>
      <c r="I283" s="524"/>
      <c r="J283" s="524"/>
      <c r="K283" s="522" t="e">
        <f t="shared" si="16"/>
        <v>#VALUE!</v>
      </c>
      <c r="L283" s="522"/>
      <c r="M283" s="522"/>
      <c r="N283" s="525" t="e">
        <f t="shared" si="49"/>
        <v>#VALUE!</v>
      </c>
      <c r="O283" s="525"/>
      <c r="P283" s="525"/>
      <c r="Q283" s="523" t="e">
        <f t="shared" si="50"/>
        <v>#VALUE!</v>
      </c>
      <c r="R283" s="523"/>
      <c r="S283" s="523"/>
      <c r="T283" s="283">
        <v>12</v>
      </c>
      <c r="U283" s="456">
        <f>IF(HOUR(DATA2!$C$20)&lt;=6,HOUR(DATA2!$C$20)+12,HOUR(DATA2!$C$20))</f>
        <v>12</v>
      </c>
      <c r="V283" s="457" t="str">
        <f>IF(MINUTE(DATA2!$C$20)&lt;10,"0"&amp;MINUTE(DATA2!$C$20),MINUTE(DATA2!$C$20))</f>
        <v>00</v>
      </c>
      <c r="W283" s="456">
        <f>IF(HOUR(DATA2!$D$20)&lt;=6,HOUR(DATA2!$D$20)+12,HOUR(DATA2!$D$20))</f>
        <v>12</v>
      </c>
      <c r="X283" s="457" t="str">
        <f>IF(MINUTE(DATA2!$D$20)&lt;10,"0"&amp;MINUTE(DATA2!$D$20),MINUTE(DATA2!$D$20))</f>
        <v>00</v>
      </c>
      <c r="Y283" s="526" t="b">
        <f t="shared" si="42"/>
        <v>0</v>
      </c>
      <c r="Z283" s="526"/>
      <c r="AA283" s="520" t="b">
        <f t="shared" si="43"/>
        <v>0</v>
      </c>
      <c r="AB283" s="520"/>
      <c r="AC283" s="521" t="str">
        <f t="shared" si="44"/>
        <v/>
      </c>
      <c r="AD283" s="521"/>
      <c r="AE283" s="520" t="b">
        <f t="shared" si="41"/>
        <v>0</v>
      </c>
      <c r="AF283" s="520"/>
      <c r="AH283" s="422">
        <f>DATA2!$G$20</f>
        <v>0</v>
      </c>
      <c r="AI283" s="422">
        <f>DATA2!$L$20</f>
        <v>0</v>
      </c>
      <c r="AJ283" s="458">
        <f>DATA2!$Q$20</f>
        <v>0</v>
      </c>
      <c r="AK283" s="422">
        <f>DATA2!$V$20</f>
        <v>0</v>
      </c>
      <c r="AL283" s="422">
        <f>DATA2!$AA$20</f>
        <v>0</v>
      </c>
      <c r="AN283" s="522" t="str">
        <f>IF(AJ283="A",MAX($AN$221:AP282)+0.001,"")</f>
        <v/>
      </c>
      <c r="AO283" s="522"/>
      <c r="AP283" s="522"/>
      <c r="AQ283" s="282">
        <v>1.0619999999999998</v>
      </c>
      <c r="AR283" s="282" t="str">
        <f>IF($AQ$283&gt;$AN$973,"",LOOKUP($AQ$283,$AN$222:$AP$971,$AH$222:$AH$971))</f>
        <v/>
      </c>
      <c r="AS283" s="282" t="str">
        <f>IF($AQ$283&gt;$AN$973,"",LOOKUP($AQ$283,$AN$222:$AP$971,$AI$222:$AI$971))</f>
        <v/>
      </c>
      <c r="AT283" s="282" t="s">
        <v>28</v>
      </c>
      <c r="AU283" s="282" t="str">
        <f>IF($AQ$283&gt;$AN$973,"",LOOKUP($AQ$283,$AN$222:$AP$971,$AK$222:$AK$971))</f>
        <v/>
      </c>
      <c r="AV283" s="282" t="str">
        <f>IF($AQ$283&gt;$AN$973,"",LOOKUP($AQ$283,$AN$222:$AP$971,$AL$222:$AL$971))</f>
        <v/>
      </c>
      <c r="AX283" s="522" t="str">
        <f>IF(AJ283="B",MAX($AX$221:AX282)+0.001,"")</f>
        <v/>
      </c>
      <c r="AY283" s="522"/>
      <c r="AZ283" s="522"/>
      <c r="BA283" s="282">
        <v>1.0619999999999998</v>
      </c>
      <c r="BB283" s="282" t="str">
        <f t="shared" si="27"/>
        <v/>
      </c>
      <c r="BC283" s="282" t="str">
        <f t="shared" si="20"/>
        <v/>
      </c>
      <c r="BD283" s="282" t="s">
        <v>29</v>
      </c>
      <c r="BE283" s="282" t="str">
        <f t="shared" si="21"/>
        <v/>
      </c>
      <c r="BF283" s="282" t="str">
        <f t="shared" si="22"/>
        <v/>
      </c>
      <c r="BH283" s="522" t="str">
        <f>IF(AJ283="C",MAX($BH$221:BH282)+0.001,"")</f>
        <v/>
      </c>
      <c r="BI283" s="522"/>
      <c r="BJ283" s="522"/>
      <c r="BK283" s="282">
        <v>1.0619999999999998</v>
      </c>
      <c r="BL283" s="282" t="str">
        <f t="shared" si="23"/>
        <v/>
      </c>
      <c r="BM283" s="282" t="str">
        <f t="shared" si="24"/>
        <v/>
      </c>
      <c r="BN283" s="282" t="s">
        <v>30</v>
      </c>
      <c r="BO283" s="282" t="str">
        <f t="shared" si="25"/>
        <v/>
      </c>
      <c r="BP283" s="282" t="str">
        <f t="shared" si="26"/>
        <v/>
      </c>
      <c r="BT283" s="522" t="str">
        <f>IF(AL283="A",MAX($BT$221:BV282)+0.001,"")</f>
        <v/>
      </c>
      <c r="BU283" s="522"/>
      <c r="BV283" s="522"/>
      <c r="BW283" s="282">
        <v>1.0619999999999998</v>
      </c>
      <c r="BY283" s="454" t="s">
        <v>28</v>
      </c>
      <c r="BZ283" s="282" t="str">
        <f t="shared" si="28"/>
        <v/>
      </c>
      <c r="CB283" s="282">
        <f t="shared" si="29"/>
        <v>0</v>
      </c>
      <c r="CC283" s="282">
        <f t="shared" si="30"/>
        <v>0</v>
      </c>
      <c r="CD283" s="282">
        <f t="shared" si="31"/>
        <v>0</v>
      </c>
      <c r="CE283" s="282">
        <f t="shared" si="32"/>
        <v>0</v>
      </c>
      <c r="CF283" s="282">
        <f t="shared" si="33"/>
        <v>0</v>
      </c>
      <c r="CG283" s="282">
        <f t="shared" si="34"/>
        <v>0</v>
      </c>
      <c r="CH283" s="282">
        <f t="shared" si="35"/>
        <v>0</v>
      </c>
      <c r="CI283" s="282">
        <f t="shared" si="36"/>
        <v>0</v>
      </c>
      <c r="CJ283" s="282">
        <f t="shared" si="37"/>
        <v>0</v>
      </c>
      <c r="CK283" s="282">
        <f t="shared" si="38"/>
        <v>0</v>
      </c>
      <c r="CL283" s="282">
        <f t="shared" si="39"/>
        <v>0</v>
      </c>
      <c r="CM283" s="282">
        <f t="shared" si="40"/>
        <v>0</v>
      </c>
    </row>
    <row r="284" spans="4:91" ht="15" x14ac:dyDescent="0.25">
      <c r="D284" s="455" t="str">
        <f>IF(DATA2!$C$21="","",U284&amp;":"&amp;V284)</f>
        <v/>
      </c>
      <c r="E284" s="523" t="str">
        <f>IF(DATA2!$D$21="","",W284&amp;":"&amp;X284)</f>
        <v/>
      </c>
      <c r="F284" s="523"/>
      <c r="G284" s="523"/>
      <c r="H284" s="524" t="e">
        <f t="shared" si="48"/>
        <v>#VALUE!</v>
      </c>
      <c r="I284" s="524"/>
      <c r="J284" s="524"/>
      <c r="K284" s="522" t="e">
        <f t="shared" si="16"/>
        <v>#VALUE!</v>
      </c>
      <c r="L284" s="522"/>
      <c r="M284" s="522"/>
      <c r="N284" s="525" t="e">
        <f t="shared" si="49"/>
        <v>#VALUE!</v>
      </c>
      <c r="O284" s="525"/>
      <c r="P284" s="525"/>
      <c r="Q284" s="523" t="e">
        <f t="shared" si="50"/>
        <v>#VALUE!</v>
      </c>
      <c r="R284" s="523"/>
      <c r="S284" s="523"/>
      <c r="T284" s="283">
        <v>13</v>
      </c>
      <c r="U284" s="456">
        <f>IF(HOUR(DATA2!$C$21)&lt;=6,HOUR(DATA2!$C$21)+12,HOUR(DATA2!$C$21))</f>
        <v>12</v>
      </c>
      <c r="V284" s="457" t="str">
        <f>IF(MINUTE(DATA2!$C$21)&lt;10,"0"&amp;MINUTE(DATA2!$C$21),MINUTE(DATA2!$C$21))</f>
        <v>00</v>
      </c>
      <c r="W284" s="456">
        <f>IF(HOUR(DATA2!$D$21)&lt;=6,HOUR(DATA2!$D$21)+12,HOUR(DATA2!$D$21))</f>
        <v>12</v>
      </c>
      <c r="X284" s="457" t="str">
        <f>IF(MINUTE(DATA2!$D$21)&lt;10,"0"&amp;MINUTE(DATA2!$D$21),MINUTE(DATA2!$D$21))</f>
        <v>00</v>
      </c>
      <c r="Y284" s="526" t="b">
        <f t="shared" si="42"/>
        <v>0</v>
      </c>
      <c r="Z284" s="526"/>
      <c r="AA284" s="520" t="b">
        <f t="shared" si="43"/>
        <v>0</v>
      </c>
      <c r="AB284" s="520"/>
      <c r="AC284" s="521" t="str">
        <f t="shared" si="44"/>
        <v/>
      </c>
      <c r="AD284" s="521"/>
      <c r="AE284" s="520" t="b">
        <f t="shared" si="41"/>
        <v>0</v>
      </c>
      <c r="AF284" s="520"/>
      <c r="AH284" s="422">
        <f>DATA2!$G$21</f>
        <v>0</v>
      </c>
      <c r="AI284" s="422">
        <f>DATA2!$L$21</f>
        <v>0</v>
      </c>
      <c r="AJ284" s="458">
        <f>DATA2!$Q$21</f>
        <v>0</v>
      </c>
      <c r="AK284" s="422">
        <f>DATA2!$V$21</f>
        <v>0</v>
      </c>
      <c r="AL284" s="422">
        <f>DATA2!$AA$21</f>
        <v>0</v>
      </c>
      <c r="AN284" s="522" t="str">
        <f>IF(AJ284="A",MAX($AN$221:AP283)+0.001,"")</f>
        <v/>
      </c>
      <c r="AO284" s="522"/>
      <c r="AP284" s="522"/>
      <c r="AQ284" s="282">
        <v>1.0629999999999999</v>
      </c>
      <c r="AR284" s="282" t="str">
        <f>IF($AQ$284&gt;$AN$973,"",LOOKUP($AQ$284,$AN$222:$AP$971,$AH$222:$AH$971))</f>
        <v/>
      </c>
      <c r="AS284" s="282" t="str">
        <f>IF($AQ$284&gt;$AN$973,"",LOOKUP($AQ$284,$AN$222:$AP$971,$AI$222:$AI$971))</f>
        <v/>
      </c>
      <c r="AT284" s="282" t="s">
        <v>28</v>
      </c>
      <c r="AU284" s="282" t="str">
        <f>IF($AQ$284&gt;$AN$973,"",LOOKUP($AQ$284,$AN$222:$AP$971,$AK$222:$AK$971))</f>
        <v/>
      </c>
      <c r="AV284" s="282" t="str">
        <f>IF($AQ$284&gt;$AN$973,"",LOOKUP($AQ$284,$AN$222:$AP$971,$AL$222:$AL$971))</f>
        <v/>
      </c>
      <c r="AX284" s="522" t="str">
        <f>IF(AJ284="B",MAX($AX$221:AX283)+0.001,"")</f>
        <v/>
      </c>
      <c r="AY284" s="522"/>
      <c r="AZ284" s="522"/>
      <c r="BA284" s="282">
        <v>1.0629999999999999</v>
      </c>
      <c r="BB284" s="282" t="str">
        <f t="shared" si="27"/>
        <v/>
      </c>
      <c r="BC284" s="282" t="str">
        <f t="shared" si="20"/>
        <v/>
      </c>
      <c r="BD284" s="282" t="s">
        <v>29</v>
      </c>
      <c r="BE284" s="282" t="str">
        <f t="shared" si="21"/>
        <v/>
      </c>
      <c r="BF284" s="282" t="str">
        <f t="shared" si="22"/>
        <v/>
      </c>
      <c r="BH284" s="522" t="str">
        <f>IF(AJ284="C",MAX($BH$221:BH283)+0.001,"")</f>
        <v/>
      </c>
      <c r="BI284" s="522"/>
      <c r="BJ284" s="522"/>
      <c r="BK284" s="282">
        <v>1.0629999999999999</v>
      </c>
      <c r="BL284" s="282" t="str">
        <f t="shared" si="23"/>
        <v/>
      </c>
      <c r="BM284" s="282" t="str">
        <f t="shared" si="24"/>
        <v/>
      </c>
      <c r="BN284" s="282" t="s">
        <v>30</v>
      </c>
      <c r="BO284" s="282" t="str">
        <f t="shared" si="25"/>
        <v/>
      </c>
      <c r="BP284" s="282" t="str">
        <f t="shared" si="26"/>
        <v/>
      </c>
      <c r="BT284" s="522" t="str">
        <f>IF(AL284="A",MAX($BT$221:BV283)+0.001,"")</f>
        <v/>
      </c>
      <c r="BU284" s="522"/>
      <c r="BV284" s="522"/>
      <c r="BW284" s="282">
        <v>1.0629999999999999</v>
      </c>
      <c r="BY284" s="454" t="s">
        <v>28</v>
      </c>
      <c r="BZ284" s="282" t="str">
        <f t="shared" si="28"/>
        <v/>
      </c>
      <c r="CB284" s="282">
        <f t="shared" si="29"/>
        <v>0</v>
      </c>
      <c r="CC284" s="282">
        <f t="shared" si="30"/>
        <v>0</v>
      </c>
      <c r="CD284" s="282">
        <f t="shared" si="31"/>
        <v>0</v>
      </c>
      <c r="CE284" s="282">
        <f t="shared" si="32"/>
        <v>0</v>
      </c>
      <c r="CF284" s="282">
        <f t="shared" si="33"/>
        <v>0</v>
      </c>
      <c r="CG284" s="282">
        <f t="shared" si="34"/>
        <v>0</v>
      </c>
      <c r="CH284" s="282">
        <f t="shared" si="35"/>
        <v>0</v>
      </c>
      <c r="CI284" s="282">
        <f t="shared" si="36"/>
        <v>0</v>
      </c>
      <c r="CJ284" s="282">
        <f t="shared" si="37"/>
        <v>0</v>
      </c>
      <c r="CK284" s="282">
        <f t="shared" si="38"/>
        <v>0</v>
      </c>
      <c r="CL284" s="282">
        <f t="shared" si="39"/>
        <v>0</v>
      </c>
      <c r="CM284" s="282">
        <f t="shared" si="40"/>
        <v>0</v>
      </c>
    </row>
    <row r="285" spans="4:91" ht="15" x14ac:dyDescent="0.25">
      <c r="D285" s="455" t="str">
        <f>IF(DATA2!$C$22="","",U285&amp;":"&amp;V285)</f>
        <v/>
      </c>
      <c r="E285" s="523" t="str">
        <f>IF(DATA2!$D$22="","",W285&amp;":"&amp;X285)</f>
        <v/>
      </c>
      <c r="F285" s="523"/>
      <c r="G285" s="523"/>
      <c r="H285" s="524" t="e">
        <f t="shared" si="48"/>
        <v>#VALUE!</v>
      </c>
      <c r="I285" s="524"/>
      <c r="J285" s="524"/>
      <c r="K285" s="522" t="e">
        <f t="shared" si="16"/>
        <v>#VALUE!</v>
      </c>
      <c r="L285" s="522"/>
      <c r="M285" s="522"/>
      <c r="N285" s="525" t="e">
        <f t="shared" si="49"/>
        <v>#VALUE!</v>
      </c>
      <c r="O285" s="525"/>
      <c r="P285" s="525"/>
      <c r="Q285" s="523" t="e">
        <f t="shared" si="50"/>
        <v>#VALUE!</v>
      </c>
      <c r="R285" s="523"/>
      <c r="S285" s="523"/>
      <c r="T285" s="283">
        <v>14</v>
      </c>
      <c r="U285" s="456">
        <f>IF(HOUR(DATA2!$C$22)&lt;=6,HOUR(DATA2!$C$22)+12,HOUR(DATA2!$C$22))</f>
        <v>12</v>
      </c>
      <c r="V285" s="457" t="str">
        <f>IF(MINUTE(DATA2!$C$22)&lt;10,"0"&amp;MINUTE(DATA2!$C$22),MINUTE(DATA2!$C$22))</f>
        <v>00</v>
      </c>
      <c r="W285" s="456">
        <f>IF(HOUR(DATA2!$D$22)&lt;=6,HOUR(DATA2!$D$22)+12,HOUR(DATA2!$D$22))</f>
        <v>12</v>
      </c>
      <c r="X285" s="457" t="str">
        <f>IF(MINUTE(DATA2!$D$22)&lt;10,"0"&amp;MINUTE(DATA2!$D$22),MINUTE(DATA2!$D$22))</f>
        <v>00</v>
      </c>
      <c r="Y285" s="526" t="b">
        <f t="shared" si="42"/>
        <v>0</v>
      </c>
      <c r="Z285" s="526"/>
      <c r="AA285" s="520" t="b">
        <f t="shared" si="43"/>
        <v>0</v>
      </c>
      <c r="AB285" s="520"/>
      <c r="AC285" s="521" t="str">
        <f t="shared" si="44"/>
        <v/>
      </c>
      <c r="AD285" s="521"/>
      <c r="AE285" s="520" t="b">
        <f t="shared" si="41"/>
        <v>0</v>
      </c>
      <c r="AF285" s="520"/>
      <c r="AH285" s="422">
        <f>DATA2!$G$22</f>
        <v>0</v>
      </c>
      <c r="AI285" s="422">
        <f>DATA2!$L$22</f>
        <v>0</v>
      </c>
      <c r="AJ285" s="458">
        <f>DATA2!$Q$22</f>
        <v>0</v>
      </c>
      <c r="AK285" s="422">
        <f>DATA2!$V$22</f>
        <v>0</v>
      </c>
      <c r="AL285" s="422">
        <f>DATA2!$AA$22</f>
        <v>0</v>
      </c>
      <c r="AN285" s="522" t="str">
        <f>IF(AJ285="A",MAX($AN$221:AP284)+0.001,"")</f>
        <v/>
      </c>
      <c r="AO285" s="522"/>
      <c r="AP285" s="522"/>
      <c r="AQ285" s="282">
        <v>1.0639999999999998</v>
      </c>
      <c r="AR285" s="282" t="str">
        <f>IF($AQ$285&gt;$AN$973,"",LOOKUP($AQ$285,$AN$222:$AP$971,$AH$222:$AH$971))</f>
        <v/>
      </c>
      <c r="AS285" s="282" t="str">
        <f>IF($AQ$285&gt;$AN$973,"",LOOKUP($AQ$285,$AN$222:$AP$971,$AI$222:$AI$971))</f>
        <v/>
      </c>
      <c r="AT285" s="282" t="s">
        <v>28</v>
      </c>
      <c r="AU285" s="282" t="str">
        <f>IF($AQ$285&gt;$AN$973,"",LOOKUP($AQ$285,$AN$222:$AP$971,$AK$222:$AK$971))</f>
        <v/>
      </c>
      <c r="AV285" s="282" t="str">
        <f>IF($AQ$285&gt;$AN$973,"",LOOKUP($AQ$285,$AN$222:$AP$971,$AL$222:$AL$971))</f>
        <v/>
      </c>
      <c r="AX285" s="522" t="str">
        <f>IF(AJ285="B",MAX($AX$221:AX284)+0.001,"")</f>
        <v/>
      </c>
      <c r="AY285" s="522"/>
      <c r="AZ285" s="522"/>
      <c r="BA285" s="282">
        <v>1.0639999999999998</v>
      </c>
      <c r="BB285" s="282" t="str">
        <f t="shared" si="27"/>
        <v/>
      </c>
      <c r="BC285" s="282" t="str">
        <f t="shared" si="20"/>
        <v/>
      </c>
      <c r="BD285" s="282" t="s">
        <v>29</v>
      </c>
      <c r="BE285" s="282" t="str">
        <f t="shared" si="21"/>
        <v/>
      </c>
      <c r="BF285" s="282" t="str">
        <f t="shared" si="22"/>
        <v/>
      </c>
      <c r="BH285" s="522" t="str">
        <f>IF(AJ285="C",MAX($BH$221:BH284)+0.001,"")</f>
        <v/>
      </c>
      <c r="BI285" s="522"/>
      <c r="BJ285" s="522"/>
      <c r="BK285" s="282">
        <v>1.0639999999999998</v>
      </c>
      <c r="BL285" s="282" t="str">
        <f t="shared" si="23"/>
        <v/>
      </c>
      <c r="BM285" s="282" t="str">
        <f t="shared" si="24"/>
        <v/>
      </c>
      <c r="BN285" s="282" t="s">
        <v>30</v>
      </c>
      <c r="BO285" s="282" t="str">
        <f t="shared" si="25"/>
        <v/>
      </c>
      <c r="BP285" s="282" t="str">
        <f t="shared" si="26"/>
        <v/>
      </c>
      <c r="BT285" s="522" t="str">
        <f>IF(AL285="A",MAX($BT$221:BV284)+0.001,"")</f>
        <v/>
      </c>
      <c r="BU285" s="522"/>
      <c r="BV285" s="522"/>
      <c r="BW285" s="282">
        <v>1.0639999999999998</v>
      </c>
      <c r="BY285" s="454" t="s">
        <v>28</v>
      </c>
      <c r="BZ285" s="282" t="str">
        <f t="shared" si="28"/>
        <v/>
      </c>
      <c r="CB285" s="282">
        <f t="shared" si="29"/>
        <v>0</v>
      </c>
      <c r="CC285" s="282">
        <f t="shared" si="30"/>
        <v>0</v>
      </c>
      <c r="CD285" s="282">
        <f t="shared" si="31"/>
        <v>0</v>
      </c>
      <c r="CE285" s="282">
        <f t="shared" si="32"/>
        <v>0</v>
      </c>
      <c r="CF285" s="282">
        <f t="shared" si="33"/>
        <v>0</v>
      </c>
      <c r="CG285" s="282">
        <f t="shared" si="34"/>
        <v>0</v>
      </c>
      <c r="CH285" s="282">
        <f t="shared" si="35"/>
        <v>0</v>
      </c>
      <c r="CI285" s="282">
        <f t="shared" si="36"/>
        <v>0</v>
      </c>
      <c r="CJ285" s="282">
        <f t="shared" si="37"/>
        <v>0</v>
      </c>
      <c r="CK285" s="282">
        <f t="shared" si="38"/>
        <v>0</v>
      </c>
      <c r="CL285" s="282">
        <f t="shared" si="39"/>
        <v>0</v>
      </c>
      <c r="CM285" s="282">
        <f t="shared" si="40"/>
        <v>0</v>
      </c>
    </row>
    <row r="286" spans="4:91" ht="15" x14ac:dyDescent="0.25">
      <c r="D286" s="455" t="str">
        <f>IF(DATA2!$C$23="","",U286&amp;":"&amp;V286)</f>
        <v/>
      </c>
      <c r="E286" s="523" t="str">
        <f>IF(DATA2!$D$23="","",W286&amp;":"&amp;X286)</f>
        <v/>
      </c>
      <c r="F286" s="523"/>
      <c r="G286" s="523"/>
      <c r="H286" s="524" t="e">
        <f t="shared" si="48"/>
        <v>#VALUE!</v>
      </c>
      <c r="I286" s="524"/>
      <c r="J286" s="524"/>
      <c r="K286" s="522" t="e">
        <f t="shared" ref="K286:K349" si="51">LOOKUP(H286,$C$184:$C$218,$D$184:$D$218)</f>
        <v>#VALUE!</v>
      </c>
      <c r="L286" s="522"/>
      <c r="M286" s="522"/>
      <c r="N286" s="525" t="e">
        <f t="shared" si="49"/>
        <v>#VALUE!</v>
      </c>
      <c r="O286" s="525"/>
      <c r="P286" s="525"/>
      <c r="Q286" s="523" t="e">
        <f t="shared" si="50"/>
        <v>#VALUE!</v>
      </c>
      <c r="R286" s="523"/>
      <c r="S286" s="523"/>
      <c r="T286" s="283">
        <v>15</v>
      </c>
      <c r="U286" s="456">
        <f>IF(HOUR(DATA2!$C$23)&lt;=6,HOUR(DATA2!$C$23)+12,HOUR(DATA2!$C$23))</f>
        <v>12</v>
      </c>
      <c r="V286" s="457" t="str">
        <f>IF(MINUTE(DATA2!$C$23)&lt;10,"0"&amp;MINUTE(DATA2!$C$23),MINUTE(DATA2!$C$23))</f>
        <v>00</v>
      </c>
      <c r="W286" s="456">
        <f>IF(HOUR(DATA2!$D$23)&lt;=6,HOUR(DATA2!$D$23)+12,HOUR(DATA2!$D$23))</f>
        <v>12</v>
      </c>
      <c r="X286" s="457" t="str">
        <f>IF(MINUTE(DATA2!$D$23)&lt;10,"0"&amp;MINUTE(DATA2!$D$23),MINUTE(DATA2!$D$23))</f>
        <v>00</v>
      </c>
      <c r="Y286" s="526" t="b">
        <f t="shared" si="42"/>
        <v>0</v>
      </c>
      <c r="Z286" s="526"/>
      <c r="AA286" s="520" t="b">
        <f t="shared" si="43"/>
        <v>0</v>
      </c>
      <c r="AB286" s="520"/>
      <c r="AC286" s="521" t="str">
        <f t="shared" si="44"/>
        <v/>
      </c>
      <c r="AD286" s="521"/>
      <c r="AE286" s="520" t="b">
        <f t="shared" si="41"/>
        <v>0</v>
      </c>
      <c r="AF286" s="520"/>
      <c r="AH286" s="422">
        <f>DATA2!$G$23</f>
        <v>0</v>
      </c>
      <c r="AI286" s="422">
        <f>DATA2!$L$23</f>
        <v>0</v>
      </c>
      <c r="AJ286" s="458">
        <f>DATA2!$Q$23</f>
        <v>0</v>
      </c>
      <c r="AK286" s="422">
        <f>DATA2!$V$23</f>
        <v>0</v>
      </c>
      <c r="AL286" s="422">
        <f>DATA2!$AA$23</f>
        <v>0</v>
      </c>
      <c r="AN286" s="522" t="str">
        <f>IF(AJ286="A",MAX($AN$221:AP285)+0.001,"")</f>
        <v/>
      </c>
      <c r="AO286" s="522"/>
      <c r="AP286" s="522"/>
      <c r="AQ286" s="282">
        <v>1.0649999999999999</v>
      </c>
      <c r="AR286" s="282" t="str">
        <f>IF($AQ$286&gt;$AN$973,"",LOOKUP($AQ$286,$AN$222:$AP$971,$AH$222:$AH$971))</f>
        <v/>
      </c>
      <c r="AS286" s="282" t="str">
        <f>IF($AQ$286&gt;$AN$973,"",LOOKUP($AQ$286,$AN$222:$AP$971,$AI$222:$AI$971))</f>
        <v/>
      </c>
      <c r="AT286" s="282" t="s">
        <v>28</v>
      </c>
      <c r="AU286" s="282" t="str">
        <f>IF($AQ$286&gt;$AN$973,"",LOOKUP($AQ$286,$AN$222:$AP$971,$AK$222:$AK$971))</f>
        <v/>
      </c>
      <c r="AV286" s="282" t="str">
        <f>IF($AQ$286&gt;$AN$973,"",LOOKUP($AQ$286,$AN$222:$AP$971,$AL$222:$AL$971))</f>
        <v/>
      </c>
      <c r="AX286" s="522" t="str">
        <f>IF(AJ286="B",MAX($AX$221:AX285)+0.001,"")</f>
        <v/>
      </c>
      <c r="AY286" s="522"/>
      <c r="AZ286" s="522"/>
      <c r="BA286" s="282">
        <v>1.0649999999999999</v>
      </c>
      <c r="BB286" s="282" t="str">
        <f t="shared" si="27"/>
        <v/>
      </c>
      <c r="BC286" s="282" t="str">
        <f t="shared" ref="BC286:BC349" si="52">IF($BA286&gt;$AX$972,"",LOOKUP($BA286,$AX$222:$AX$971,$AI$222:$AI$971))</f>
        <v/>
      </c>
      <c r="BD286" s="282" t="s">
        <v>29</v>
      </c>
      <c r="BE286" s="282" t="str">
        <f t="shared" ref="BE286:BE349" si="53">IF($BA286&gt;$AX$972,"",LOOKUP($BA286,$AX$222:$AX$971,$AK$222:$AK$971))</f>
        <v/>
      </c>
      <c r="BF286" s="282" t="str">
        <f t="shared" ref="BF286:BF349" si="54">IF($BA286&gt;$AX$972,"",LOOKUP($BA286,$AX$222:$AX$971,$AL$222:$AL$971))</f>
        <v/>
      </c>
      <c r="BH286" s="522" t="str">
        <f>IF(AJ286="C",MAX($BH$221:BH285)+0.001,"")</f>
        <v/>
      </c>
      <c r="BI286" s="522"/>
      <c r="BJ286" s="522"/>
      <c r="BK286" s="282">
        <v>1.0649999999999999</v>
      </c>
      <c r="BL286" s="282" t="str">
        <f t="shared" ref="BL286:BL349" si="55">IF($BK286&gt;$BH$972,"",LOOKUP($BK286,$BH$222:$BH$971,$AH$222:$AH$971))</f>
        <v/>
      </c>
      <c r="BM286" s="282" t="str">
        <f t="shared" ref="BM286:BM349" si="56">IF($BK286&gt;$BH$972,"",LOOKUP($BK286,$BH$222:$BH$971,$AI$222:$AI$971))</f>
        <v/>
      </c>
      <c r="BN286" s="282" t="s">
        <v>30</v>
      </c>
      <c r="BO286" s="282" t="str">
        <f t="shared" ref="BO286:BO349" si="57">IF($BK286&gt;$BH$972,"",LOOKUP($BK286,$BH$222:$BH$971,$AK$222:$AK$971))</f>
        <v/>
      </c>
      <c r="BP286" s="282" t="str">
        <f t="shared" ref="BP286:BP349" si="58">IF($BK286&gt;$BH$972,"",LOOKUP($BK286,$BH$222:$BH$971,$AL$222:$AL$971))</f>
        <v/>
      </c>
      <c r="BT286" s="522" t="str">
        <f>IF(AL286="A",MAX($BT$221:BV285)+0.001,"")</f>
        <v/>
      </c>
      <c r="BU286" s="522"/>
      <c r="BV286" s="522"/>
      <c r="BW286" s="282">
        <v>1.0649999999999999</v>
      </c>
      <c r="BY286" s="454" t="s">
        <v>28</v>
      </c>
      <c r="BZ286" s="282" t="str">
        <f t="shared" si="28"/>
        <v/>
      </c>
      <c r="CB286" s="282">
        <f t="shared" si="29"/>
        <v>0</v>
      </c>
      <c r="CC286" s="282">
        <f t="shared" si="30"/>
        <v>0</v>
      </c>
      <c r="CD286" s="282">
        <f t="shared" si="31"/>
        <v>0</v>
      </c>
      <c r="CE286" s="282">
        <f t="shared" si="32"/>
        <v>0</v>
      </c>
      <c r="CF286" s="282">
        <f t="shared" si="33"/>
        <v>0</v>
      </c>
      <c r="CG286" s="282">
        <f t="shared" si="34"/>
        <v>0</v>
      </c>
      <c r="CH286" s="282">
        <f t="shared" si="35"/>
        <v>0</v>
      </c>
      <c r="CI286" s="282">
        <f t="shared" si="36"/>
        <v>0</v>
      </c>
      <c r="CJ286" s="282">
        <f t="shared" si="37"/>
        <v>0</v>
      </c>
      <c r="CK286" s="282">
        <f t="shared" si="38"/>
        <v>0</v>
      </c>
      <c r="CL286" s="282">
        <f t="shared" si="39"/>
        <v>0</v>
      </c>
      <c r="CM286" s="282">
        <f t="shared" si="40"/>
        <v>0</v>
      </c>
    </row>
    <row r="287" spans="4:91" ht="15" x14ac:dyDescent="0.25">
      <c r="D287" s="455" t="str">
        <f>IF(DATA2!$C$24="","",U287&amp;":"&amp;V287)</f>
        <v/>
      </c>
      <c r="E287" s="523" t="str">
        <f>IF(DATA2!$D$24="","",W287&amp;":"&amp;X287)</f>
        <v/>
      </c>
      <c r="F287" s="523"/>
      <c r="G287" s="523"/>
      <c r="H287" s="524" t="e">
        <f t="shared" si="48"/>
        <v>#VALUE!</v>
      </c>
      <c r="I287" s="524"/>
      <c r="J287" s="524"/>
      <c r="K287" s="522" t="e">
        <f t="shared" si="51"/>
        <v>#VALUE!</v>
      </c>
      <c r="L287" s="522"/>
      <c r="M287" s="522"/>
      <c r="N287" s="525" t="e">
        <f t="shared" si="49"/>
        <v>#VALUE!</v>
      </c>
      <c r="O287" s="525"/>
      <c r="P287" s="525"/>
      <c r="Q287" s="523" t="e">
        <f t="shared" si="50"/>
        <v>#VALUE!</v>
      </c>
      <c r="R287" s="523"/>
      <c r="S287" s="523"/>
      <c r="T287" s="283">
        <v>16</v>
      </c>
      <c r="U287" s="456">
        <f>IF(HOUR(DATA2!$C$24)&lt;=6,HOUR(DATA2!$C$24)+12,HOUR(DATA2!$C$24))</f>
        <v>12</v>
      </c>
      <c r="V287" s="457" t="str">
        <f>IF(MINUTE(DATA2!$C$24)&lt;10,"0"&amp;MINUTE(DATA2!$C$24),MINUTE(DATA2!$C$24))</f>
        <v>00</v>
      </c>
      <c r="W287" s="456">
        <f>IF(HOUR(DATA2!$D$24)&lt;=6,HOUR(DATA2!$D$24)+12,HOUR(DATA2!$D$24))</f>
        <v>12</v>
      </c>
      <c r="X287" s="457" t="str">
        <f>IF(MINUTE(DATA2!$D$24)&lt;10,"0"&amp;MINUTE(DATA2!$D$24),MINUTE(DATA2!$D$24))</f>
        <v>00</v>
      </c>
      <c r="Y287" s="526" t="b">
        <f t="shared" si="42"/>
        <v>0</v>
      </c>
      <c r="Z287" s="526"/>
      <c r="AA287" s="520" t="b">
        <f t="shared" si="43"/>
        <v>0</v>
      </c>
      <c r="AB287" s="520"/>
      <c r="AC287" s="521" t="str">
        <f t="shared" si="44"/>
        <v/>
      </c>
      <c r="AD287" s="521"/>
      <c r="AE287" s="520" t="b">
        <f t="shared" si="41"/>
        <v>0</v>
      </c>
      <c r="AF287" s="520"/>
      <c r="AH287" s="422">
        <f>DATA2!$G$24</f>
        <v>0</v>
      </c>
      <c r="AI287" s="422">
        <f>DATA2!$L$24</f>
        <v>0</v>
      </c>
      <c r="AJ287" s="458">
        <f>DATA2!$Q$24</f>
        <v>0</v>
      </c>
      <c r="AK287" s="422">
        <f>DATA2!$V$24</f>
        <v>0</v>
      </c>
      <c r="AL287" s="422">
        <f>DATA2!$AA$24</f>
        <v>0</v>
      </c>
      <c r="AN287" s="522" t="str">
        <f>IF(AJ287="A",MAX($AN$221:AP286)+0.001,"")</f>
        <v/>
      </c>
      <c r="AO287" s="522"/>
      <c r="AP287" s="522"/>
      <c r="AQ287" s="282">
        <v>1.0659999999999998</v>
      </c>
      <c r="AR287" s="282" t="str">
        <f>IF($AQ$287&gt;$AN$973,"",LOOKUP($AQ$287,$AN$222:$AP$971,$AH$222:$AH$971))</f>
        <v/>
      </c>
      <c r="AS287" s="282" t="str">
        <f>IF($AQ$287&gt;$AN$973,"",LOOKUP($AQ$287,$AN$222:$AP$971,$AI$222:$AI$971))</f>
        <v/>
      </c>
      <c r="AT287" s="282" t="s">
        <v>28</v>
      </c>
      <c r="AU287" s="282" t="str">
        <f>IF($AQ$287&gt;$AN$973,"",LOOKUP($AQ$287,$AN$222:$AP$971,$AK$222:$AK$971))</f>
        <v/>
      </c>
      <c r="AV287" s="282" t="str">
        <f>IF($AQ$287&gt;$AN$973,"",LOOKUP($AQ$287,$AN$222:$AP$971,$AL$222:$AL$971))</f>
        <v/>
      </c>
      <c r="AX287" s="522" t="str">
        <f>IF(AJ287="B",MAX($AX$221:AX286)+0.001,"")</f>
        <v/>
      </c>
      <c r="AY287" s="522"/>
      <c r="AZ287" s="522"/>
      <c r="BA287" s="282">
        <v>1.0659999999999998</v>
      </c>
      <c r="BB287" s="282" t="str">
        <f t="shared" ref="BB287:BB350" si="59">IF($BA287&gt;$AX$972,"",LOOKUP($BA287,$AX$222:$AZ$971,$AH$222:$AH$971))</f>
        <v/>
      </c>
      <c r="BC287" s="282" t="str">
        <f t="shared" si="52"/>
        <v/>
      </c>
      <c r="BD287" s="282" t="s">
        <v>29</v>
      </c>
      <c r="BE287" s="282" t="str">
        <f t="shared" si="53"/>
        <v/>
      </c>
      <c r="BF287" s="282" t="str">
        <f t="shared" si="54"/>
        <v/>
      </c>
      <c r="BH287" s="522" t="str">
        <f>IF(AJ287="C",MAX($BH$221:BH286)+0.001,"")</f>
        <v/>
      </c>
      <c r="BI287" s="522"/>
      <c r="BJ287" s="522"/>
      <c r="BK287" s="282">
        <v>1.0659999999999998</v>
      </c>
      <c r="BL287" s="282" t="str">
        <f t="shared" si="55"/>
        <v/>
      </c>
      <c r="BM287" s="282" t="str">
        <f t="shared" si="56"/>
        <v/>
      </c>
      <c r="BN287" s="282" t="s">
        <v>30</v>
      </c>
      <c r="BO287" s="282" t="str">
        <f t="shared" si="57"/>
        <v/>
      </c>
      <c r="BP287" s="282" t="str">
        <f t="shared" si="58"/>
        <v/>
      </c>
      <c r="BT287" s="522" t="str">
        <f>IF(AL287="A",MAX($BT$221:BV286)+0.001,"")</f>
        <v/>
      </c>
      <c r="BU287" s="522"/>
      <c r="BV287" s="522"/>
      <c r="BW287" s="282">
        <v>1.0659999999999998</v>
      </c>
      <c r="BY287" s="454" t="s">
        <v>28</v>
      </c>
      <c r="BZ287" s="282" t="str">
        <f t="shared" ref="BZ287:BZ350" si="60">IF(AL287="a",AK287,"")</f>
        <v/>
      </c>
      <c r="CB287" s="282">
        <f t="shared" ref="CB287:CB350" si="61">IF(BZ287=$CB$220,1,0)</f>
        <v>0</v>
      </c>
      <c r="CC287" s="282">
        <f t="shared" ref="CC287:CC350" si="62">IF(BZ287=$CC$220,1,0)</f>
        <v>0</v>
      </c>
      <c r="CD287" s="282">
        <f t="shared" ref="CD287:CD350" si="63">IF(BZ287=$CD$220,1,0)</f>
        <v>0</v>
      </c>
      <c r="CE287" s="282">
        <f t="shared" ref="CE287:CE350" si="64">IF(BZ287=$CE$220,1,0)</f>
        <v>0</v>
      </c>
      <c r="CF287" s="282">
        <f t="shared" ref="CF287:CF350" si="65">IF(BZ287=$CF$220,1,0)</f>
        <v>0</v>
      </c>
      <c r="CG287" s="282">
        <f t="shared" ref="CG287:CG350" si="66">IF(BZ287=$CG$220,1,0)</f>
        <v>0</v>
      </c>
      <c r="CH287" s="282">
        <f t="shared" ref="CH287:CH350" si="67">IF(BZ287=$CH$220,1,0)</f>
        <v>0</v>
      </c>
      <c r="CI287" s="282">
        <f t="shared" ref="CI287:CI350" si="68">IF(BZ287=$CI$220,1,0)</f>
        <v>0</v>
      </c>
      <c r="CJ287" s="282">
        <f t="shared" ref="CJ287:CJ350" si="69">IF(BZ287=$CJ$220,1,0)</f>
        <v>0</v>
      </c>
      <c r="CK287" s="282">
        <f t="shared" ref="CK287:CK350" si="70">IF(BZ287=$CK$220,1,0)</f>
        <v>0</v>
      </c>
      <c r="CL287" s="282">
        <f t="shared" ref="CL287:CL350" si="71">IF(BZ287=$CL$220,1,0)</f>
        <v>0</v>
      </c>
      <c r="CM287" s="282">
        <f t="shared" ref="CM287:CM350" si="72">IF(BZ287=$CM$220,1,0)</f>
        <v>0</v>
      </c>
    </row>
    <row r="288" spans="4:91" ht="15" x14ac:dyDescent="0.25">
      <c r="D288" s="455" t="str">
        <f>IF(DATA2!$C$25="","",U288&amp;":"&amp;V288)</f>
        <v/>
      </c>
      <c r="E288" s="523" t="str">
        <f>IF(DATA2!$D$25="","",W288&amp;":"&amp;X288)</f>
        <v/>
      </c>
      <c r="F288" s="523"/>
      <c r="G288" s="523"/>
      <c r="H288" s="524" t="e">
        <f t="shared" si="48"/>
        <v>#VALUE!</v>
      </c>
      <c r="I288" s="524"/>
      <c r="J288" s="524"/>
      <c r="K288" s="522" t="e">
        <f t="shared" si="51"/>
        <v>#VALUE!</v>
      </c>
      <c r="L288" s="522"/>
      <c r="M288" s="522"/>
      <c r="N288" s="525" t="e">
        <f t="shared" si="49"/>
        <v>#VALUE!</v>
      </c>
      <c r="O288" s="525"/>
      <c r="P288" s="525"/>
      <c r="Q288" s="523" t="e">
        <f t="shared" si="50"/>
        <v>#VALUE!</v>
      </c>
      <c r="R288" s="523"/>
      <c r="S288" s="523"/>
      <c r="T288" s="283">
        <v>17</v>
      </c>
      <c r="U288" s="456">
        <f>IF(HOUR(DATA2!$C$25)&lt;=6,HOUR(DATA2!$C$25)+12,HOUR(DATA2!$C$25))</f>
        <v>12</v>
      </c>
      <c r="V288" s="457" t="str">
        <f>IF(MINUTE(DATA2!$C$25)&lt;10,"0"&amp;MINUTE(DATA2!$C$25),MINUTE(DATA2!$C$25))</f>
        <v>00</v>
      </c>
      <c r="W288" s="456">
        <f>IF(HOUR(DATA2!$D$25)&lt;=6,HOUR(DATA2!$D$25)+12,HOUR(DATA2!$D$25))</f>
        <v>12</v>
      </c>
      <c r="X288" s="457" t="str">
        <f>IF(MINUTE(DATA2!$D$25)&lt;10,"0"&amp;MINUTE(DATA2!$D$25),MINUTE(DATA2!$D$25))</f>
        <v>00</v>
      </c>
      <c r="Y288" s="526" t="b">
        <f t="shared" si="42"/>
        <v>0</v>
      </c>
      <c r="Z288" s="526"/>
      <c r="AA288" s="520" t="b">
        <f t="shared" si="43"/>
        <v>0</v>
      </c>
      <c r="AB288" s="520"/>
      <c r="AC288" s="521" t="str">
        <f t="shared" si="44"/>
        <v/>
      </c>
      <c r="AD288" s="521"/>
      <c r="AE288" s="520" t="b">
        <f t="shared" si="41"/>
        <v>0</v>
      </c>
      <c r="AF288" s="520"/>
      <c r="AH288" s="422">
        <f>DATA2!$G$25</f>
        <v>0</v>
      </c>
      <c r="AI288" s="422">
        <f>DATA2!$L$25</f>
        <v>0</v>
      </c>
      <c r="AJ288" s="458">
        <f>DATA2!$Q$25</f>
        <v>0</v>
      </c>
      <c r="AK288" s="422">
        <f>DATA2!$V$25</f>
        <v>0</v>
      </c>
      <c r="AL288" s="422">
        <f>DATA2!$AA$25</f>
        <v>0</v>
      </c>
      <c r="AN288" s="522" t="str">
        <f>IF(AJ288="A",MAX($AN$221:AP287)+0.001,"")</f>
        <v/>
      </c>
      <c r="AO288" s="522"/>
      <c r="AP288" s="522"/>
      <c r="AQ288" s="282">
        <v>1.0669999999999999</v>
      </c>
      <c r="AR288" s="282" t="str">
        <f>IF($AQ$288&gt;$AN$973,"",LOOKUP($AQ$288,$AN$222:$AP$971,$AH$222:$AH$971))</f>
        <v/>
      </c>
      <c r="AS288" s="282" t="str">
        <f>IF($AQ$288&gt;$AN$973,"",LOOKUP($AQ$288,$AN$222:$AP$971,$AI$222:$AI$971))</f>
        <v/>
      </c>
      <c r="AT288" s="282" t="s">
        <v>28</v>
      </c>
      <c r="AU288" s="282" t="str">
        <f>IF($AQ$288&gt;$AN$973,"",LOOKUP($AQ$288,$AN$222:$AP$971,$AK$222:$AK$971))</f>
        <v/>
      </c>
      <c r="AV288" s="282" t="str">
        <f>IF($AQ$288&gt;$AN$973,"",LOOKUP($AQ$288,$AN$222:$AP$971,$AL$222:$AL$971))</f>
        <v/>
      </c>
      <c r="AX288" s="522" t="str">
        <f>IF(AJ288="B",MAX($AX$221:AX287)+0.001,"")</f>
        <v/>
      </c>
      <c r="AY288" s="522"/>
      <c r="AZ288" s="522"/>
      <c r="BA288" s="282">
        <v>1.0669999999999999</v>
      </c>
      <c r="BB288" s="282" t="str">
        <f t="shared" si="59"/>
        <v/>
      </c>
      <c r="BC288" s="282" t="str">
        <f t="shared" si="52"/>
        <v/>
      </c>
      <c r="BD288" s="282" t="s">
        <v>29</v>
      </c>
      <c r="BE288" s="282" t="str">
        <f t="shared" si="53"/>
        <v/>
      </c>
      <c r="BF288" s="282" t="str">
        <f t="shared" si="54"/>
        <v/>
      </c>
      <c r="BH288" s="522" t="str">
        <f>IF(AJ288="C",MAX($BH$221:BH287)+0.001,"")</f>
        <v/>
      </c>
      <c r="BI288" s="522"/>
      <c r="BJ288" s="522"/>
      <c r="BK288" s="282">
        <v>1.0669999999999999</v>
      </c>
      <c r="BL288" s="282" t="str">
        <f t="shared" si="55"/>
        <v/>
      </c>
      <c r="BM288" s="282" t="str">
        <f t="shared" si="56"/>
        <v/>
      </c>
      <c r="BN288" s="282" t="s">
        <v>30</v>
      </c>
      <c r="BO288" s="282" t="str">
        <f t="shared" si="57"/>
        <v/>
      </c>
      <c r="BP288" s="282" t="str">
        <f t="shared" si="58"/>
        <v/>
      </c>
      <c r="BT288" s="522" t="str">
        <f>IF(AL288="A",MAX($BT$221:BV287)+0.001,"")</f>
        <v/>
      </c>
      <c r="BU288" s="522"/>
      <c r="BV288" s="522"/>
      <c r="BW288" s="282">
        <v>1.0669999999999999</v>
      </c>
      <c r="BY288" s="454" t="s">
        <v>28</v>
      </c>
      <c r="BZ288" s="282" t="str">
        <f t="shared" si="60"/>
        <v/>
      </c>
      <c r="CB288" s="282">
        <f t="shared" si="61"/>
        <v>0</v>
      </c>
      <c r="CC288" s="282">
        <f t="shared" si="62"/>
        <v>0</v>
      </c>
      <c r="CD288" s="282">
        <f t="shared" si="63"/>
        <v>0</v>
      </c>
      <c r="CE288" s="282">
        <f t="shared" si="64"/>
        <v>0</v>
      </c>
      <c r="CF288" s="282">
        <f t="shared" si="65"/>
        <v>0</v>
      </c>
      <c r="CG288" s="282">
        <f t="shared" si="66"/>
        <v>0</v>
      </c>
      <c r="CH288" s="282">
        <f t="shared" si="67"/>
        <v>0</v>
      </c>
      <c r="CI288" s="282">
        <f t="shared" si="68"/>
        <v>0</v>
      </c>
      <c r="CJ288" s="282">
        <f t="shared" si="69"/>
        <v>0</v>
      </c>
      <c r="CK288" s="282">
        <f t="shared" si="70"/>
        <v>0</v>
      </c>
      <c r="CL288" s="282">
        <f t="shared" si="71"/>
        <v>0</v>
      </c>
      <c r="CM288" s="282">
        <f t="shared" si="72"/>
        <v>0</v>
      </c>
    </row>
    <row r="289" spans="4:91" ht="15" x14ac:dyDescent="0.25">
      <c r="D289" s="455" t="str">
        <f>IF(DATA2!$C$26="","",U289&amp;":"&amp;V289)</f>
        <v/>
      </c>
      <c r="E289" s="523" t="str">
        <f>IF(DATA2!$D$26="","",W289&amp;":"&amp;X289)</f>
        <v/>
      </c>
      <c r="F289" s="523"/>
      <c r="G289" s="523"/>
      <c r="H289" s="524" t="e">
        <f t="shared" si="48"/>
        <v>#VALUE!</v>
      </c>
      <c r="I289" s="524"/>
      <c r="J289" s="524"/>
      <c r="K289" s="522" t="e">
        <f t="shared" si="51"/>
        <v>#VALUE!</v>
      </c>
      <c r="L289" s="522"/>
      <c r="M289" s="522"/>
      <c r="N289" s="525" t="e">
        <f t="shared" si="49"/>
        <v>#VALUE!</v>
      </c>
      <c r="O289" s="525"/>
      <c r="P289" s="525"/>
      <c r="Q289" s="523" t="e">
        <f t="shared" si="50"/>
        <v>#VALUE!</v>
      </c>
      <c r="R289" s="523"/>
      <c r="S289" s="523"/>
      <c r="T289" s="283">
        <v>18</v>
      </c>
      <c r="U289" s="456">
        <f>IF(HOUR(DATA2!$C$26)&lt;=6,HOUR(DATA2!$C$26)+12,HOUR(DATA2!$C$26))</f>
        <v>12</v>
      </c>
      <c r="V289" s="457" t="str">
        <f>IF(MINUTE(DATA2!$C$26)&lt;10,"0"&amp;MINUTE(DATA2!$C$26),MINUTE(DATA2!$C$26))</f>
        <v>00</v>
      </c>
      <c r="W289" s="456">
        <f>IF(HOUR(DATA2!$D$26)&lt;=6,HOUR(DATA2!$D$26)+12,HOUR(DATA2!$D$26))</f>
        <v>12</v>
      </c>
      <c r="X289" s="457" t="str">
        <f>IF(MINUTE(DATA2!$D$26)&lt;10,"0"&amp;MINUTE(DATA2!$D$26),MINUTE(DATA2!$D$26))</f>
        <v>00</v>
      </c>
      <c r="Y289" s="526" t="b">
        <f t="shared" si="42"/>
        <v>0</v>
      </c>
      <c r="Z289" s="526"/>
      <c r="AA289" s="520" t="b">
        <f t="shared" si="43"/>
        <v>0</v>
      </c>
      <c r="AB289" s="520"/>
      <c r="AC289" s="521" t="str">
        <f t="shared" si="44"/>
        <v/>
      </c>
      <c r="AD289" s="521"/>
      <c r="AE289" s="520" t="b">
        <f t="shared" si="41"/>
        <v>0</v>
      </c>
      <c r="AF289" s="520"/>
      <c r="AH289" s="422">
        <f>DATA2!$G$26</f>
        <v>0</v>
      </c>
      <c r="AI289" s="422">
        <f>DATA2!$L$26</f>
        <v>0</v>
      </c>
      <c r="AJ289" s="458">
        <f>DATA2!$Q$26</f>
        <v>0</v>
      </c>
      <c r="AK289" s="422">
        <f>DATA2!$V$26</f>
        <v>0</v>
      </c>
      <c r="AL289" s="422">
        <f>DATA2!$AA$26</f>
        <v>0</v>
      </c>
      <c r="AN289" s="522" t="str">
        <f>IF(AJ289="A",MAX($AN$221:AP288)+0.001,"")</f>
        <v/>
      </c>
      <c r="AO289" s="522"/>
      <c r="AP289" s="522"/>
      <c r="AQ289" s="282">
        <v>1.0679999999999998</v>
      </c>
      <c r="AR289" s="282" t="str">
        <f>IF($AQ$289&gt;$AN$973,"",LOOKUP($AQ$289,$AN$222:$AP$971,$AH$222:$AH$971))</f>
        <v/>
      </c>
      <c r="AS289" s="282" t="str">
        <f>IF($AQ$289&gt;$AN$973,"",LOOKUP($AQ$289,$AN$222:$AP$971,$AI$222:$AI$971))</f>
        <v/>
      </c>
      <c r="AT289" s="282" t="s">
        <v>28</v>
      </c>
      <c r="AU289" s="282" t="str">
        <f>IF($AQ$289&gt;$AN$973,"",LOOKUP($AQ$289,$AN$222:$AP$971,$AK$222:$AK$971))</f>
        <v/>
      </c>
      <c r="AV289" s="282" t="str">
        <f>IF($AQ$289&gt;$AN$973,"",LOOKUP($AQ$289,$AN$222:$AP$971,$AL$222:$AL$971))</f>
        <v/>
      </c>
      <c r="AX289" s="522" t="str">
        <f>IF(AJ289="B",MAX($AX$221:AX288)+0.001,"")</f>
        <v/>
      </c>
      <c r="AY289" s="522"/>
      <c r="AZ289" s="522"/>
      <c r="BA289" s="282">
        <v>1.0679999999999998</v>
      </c>
      <c r="BB289" s="282" t="str">
        <f t="shared" si="59"/>
        <v/>
      </c>
      <c r="BC289" s="282" t="str">
        <f t="shared" si="52"/>
        <v/>
      </c>
      <c r="BD289" s="282" t="s">
        <v>29</v>
      </c>
      <c r="BE289" s="282" t="str">
        <f t="shared" si="53"/>
        <v/>
      </c>
      <c r="BF289" s="282" t="str">
        <f t="shared" si="54"/>
        <v/>
      </c>
      <c r="BH289" s="522" t="str">
        <f>IF(AJ289="C",MAX($BH$221:BH288)+0.001,"")</f>
        <v/>
      </c>
      <c r="BI289" s="522"/>
      <c r="BJ289" s="522"/>
      <c r="BK289" s="282">
        <v>1.0679999999999998</v>
      </c>
      <c r="BL289" s="282" t="str">
        <f t="shared" si="55"/>
        <v/>
      </c>
      <c r="BM289" s="282" t="str">
        <f t="shared" si="56"/>
        <v/>
      </c>
      <c r="BN289" s="282" t="s">
        <v>30</v>
      </c>
      <c r="BO289" s="282" t="str">
        <f t="shared" si="57"/>
        <v/>
      </c>
      <c r="BP289" s="282" t="str">
        <f t="shared" si="58"/>
        <v/>
      </c>
      <c r="BT289" s="522" t="str">
        <f>IF(AL289="A",MAX($BT$221:BV288)+0.001,"")</f>
        <v/>
      </c>
      <c r="BU289" s="522"/>
      <c r="BV289" s="522"/>
      <c r="BW289" s="282">
        <v>1.0679999999999998</v>
      </c>
      <c r="BY289" s="454" t="s">
        <v>28</v>
      </c>
      <c r="BZ289" s="282" t="str">
        <f t="shared" si="60"/>
        <v/>
      </c>
      <c r="CB289" s="282">
        <f t="shared" si="61"/>
        <v>0</v>
      </c>
      <c r="CC289" s="282">
        <f t="shared" si="62"/>
        <v>0</v>
      </c>
      <c r="CD289" s="282">
        <f t="shared" si="63"/>
        <v>0</v>
      </c>
      <c r="CE289" s="282">
        <f t="shared" si="64"/>
        <v>0</v>
      </c>
      <c r="CF289" s="282">
        <f t="shared" si="65"/>
        <v>0</v>
      </c>
      <c r="CG289" s="282">
        <f t="shared" si="66"/>
        <v>0</v>
      </c>
      <c r="CH289" s="282">
        <f t="shared" si="67"/>
        <v>0</v>
      </c>
      <c r="CI289" s="282">
        <f t="shared" si="68"/>
        <v>0</v>
      </c>
      <c r="CJ289" s="282">
        <f t="shared" si="69"/>
        <v>0</v>
      </c>
      <c r="CK289" s="282">
        <f t="shared" si="70"/>
        <v>0</v>
      </c>
      <c r="CL289" s="282">
        <f t="shared" si="71"/>
        <v>0</v>
      </c>
      <c r="CM289" s="282">
        <f t="shared" si="72"/>
        <v>0</v>
      </c>
    </row>
    <row r="290" spans="4:91" ht="15" x14ac:dyDescent="0.25">
      <c r="D290" s="455" t="str">
        <f>IF(DATA2!$C$27="","",U290&amp;":"&amp;V290)</f>
        <v/>
      </c>
      <c r="E290" s="523" t="str">
        <f>IF(DATA2!$D$27="","",W290&amp;":"&amp;X290)</f>
        <v/>
      </c>
      <c r="F290" s="523"/>
      <c r="G290" s="523"/>
      <c r="H290" s="524" t="e">
        <f t="shared" si="48"/>
        <v>#VALUE!</v>
      </c>
      <c r="I290" s="524"/>
      <c r="J290" s="524"/>
      <c r="K290" s="522" t="e">
        <f t="shared" si="51"/>
        <v>#VALUE!</v>
      </c>
      <c r="L290" s="522"/>
      <c r="M290" s="522"/>
      <c r="N290" s="525" t="e">
        <f t="shared" si="49"/>
        <v>#VALUE!</v>
      </c>
      <c r="O290" s="525"/>
      <c r="P290" s="525"/>
      <c r="Q290" s="523" t="e">
        <f t="shared" si="50"/>
        <v>#VALUE!</v>
      </c>
      <c r="R290" s="523"/>
      <c r="S290" s="523"/>
      <c r="T290" s="283">
        <v>19</v>
      </c>
      <c r="U290" s="456">
        <f>IF(HOUR(DATA2!$C$27)&lt;=6,HOUR(DATA2!$C$27)+12,HOUR(DATA2!$C$27))</f>
        <v>12</v>
      </c>
      <c r="V290" s="457" t="str">
        <f>IF(MINUTE(DATA2!$C$27)&lt;10,"0"&amp;MINUTE(DATA2!$C$27),MINUTE(DATA2!$C$27))</f>
        <v>00</v>
      </c>
      <c r="W290" s="456">
        <f>IF(HOUR(DATA2!$D$27)&lt;=6,HOUR(DATA2!$D$27)+12,HOUR(DATA2!$D$27))</f>
        <v>12</v>
      </c>
      <c r="X290" s="457" t="str">
        <f>IF(MINUTE(DATA2!$D$27)&lt;10,"0"&amp;MINUTE(DATA2!$D$27),MINUTE(DATA2!$D$27))</f>
        <v>00</v>
      </c>
      <c r="Y290" s="526" t="b">
        <f t="shared" si="42"/>
        <v>0</v>
      </c>
      <c r="Z290" s="526"/>
      <c r="AA290" s="520" t="b">
        <f t="shared" si="43"/>
        <v>0</v>
      </c>
      <c r="AB290" s="520"/>
      <c r="AC290" s="521" t="str">
        <f t="shared" si="44"/>
        <v/>
      </c>
      <c r="AD290" s="521"/>
      <c r="AE290" s="520" t="b">
        <f t="shared" ref="AE290:AE339" si="73">IF(AC290&lt;0,TRUE,FALSE)</f>
        <v>0</v>
      </c>
      <c r="AF290" s="520"/>
      <c r="AH290" s="422">
        <f>DATA2!$G$27</f>
        <v>0</v>
      </c>
      <c r="AI290" s="422">
        <f>DATA2!$L$27</f>
        <v>0</v>
      </c>
      <c r="AJ290" s="458">
        <f>DATA2!$Q$27</f>
        <v>0</v>
      </c>
      <c r="AK290" s="422">
        <f>DATA2!$V$27</f>
        <v>0</v>
      </c>
      <c r="AL290" s="422">
        <f>DATA2!$AA$27</f>
        <v>0</v>
      </c>
      <c r="AN290" s="522" t="str">
        <f>IF(AJ290="A",MAX($AN$221:AP289)+0.001,"")</f>
        <v/>
      </c>
      <c r="AO290" s="522"/>
      <c r="AP290" s="522"/>
      <c r="AQ290" s="282">
        <v>1.069</v>
      </c>
      <c r="AR290" s="282" t="str">
        <f>IF($AQ$290&gt;$AN$973,"",LOOKUP($AQ$290,$AN$222:$AP$971,$AH$222:$AH$971))</f>
        <v/>
      </c>
      <c r="AS290" s="282" t="str">
        <f>IF($AQ$290&gt;$AN$973,"",LOOKUP($AQ$290,$AN$222:$AP$971,$AI$222:$AI$971))</f>
        <v/>
      </c>
      <c r="AT290" s="282" t="s">
        <v>28</v>
      </c>
      <c r="AU290" s="282" t="str">
        <f>IF($AQ$290&gt;$AN$973,"",LOOKUP($AQ$290,$AN$222:$AP$971,$AK$222:$AK$971))</f>
        <v/>
      </c>
      <c r="AV290" s="282" t="str">
        <f>IF($AQ$290&gt;$AN$973,"",LOOKUP($AQ$290,$AN$222:$AP$971,$AL$222:$AL$971))</f>
        <v/>
      </c>
      <c r="AX290" s="522" t="str">
        <f>IF(AJ290="B",MAX($AX$221:AX289)+0.001,"")</f>
        <v/>
      </c>
      <c r="AY290" s="522"/>
      <c r="AZ290" s="522"/>
      <c r="BA290" s="282">
        <v>1.069</v>
      </c>
      <c r="BB290" s="282" t="str">
        <f t="shared" si="59"/>
        <v/>
      </c>
      <c r="BC290" s="282" t="str">
        <f t="shared" si="52"/>
        <v/>
      </c>
      <c r="BD290" s="282" t="s">
        <v>29</v>
      </c>
      <c r="BE290" s="282" t="str">
        <f t="shared" si="53"/>
        <v/>
      </c>
      <c r="BF290" s="282" t="str">
        <f t="shared" si="54"/>
        <v/>
      </c>
      <c r="BH290" s="522" t="str">
        <f>IF(AJ290="C",MAX($BH$221:BH289)+0.001,"")</f>
        <v/>
      </c>
      <c r="BI290" s="522"/>
      <c r="BJ290" s="522"/>
      <c r="BK290" s="282">
        <v>1.069</v>
      </c>
      <c r="BL290" s="282" t="str">
        <f t="shared" si="55"/>
        <v/>
      </c>
      <c r="BM290" s="282" t="str">
        <f t="shared" si="56"/>
        <v/>
      </c>
      <c r="BN290" s="282" t="s">
        <v>30</v>
      </c>
      <c r="BO290" s="282" t="str">
        <f t="shared" si="57"/>
        <v/>
      </c>
      <c r="BP290" s="282" t="str">
        <f t="shared" si="58"/>
        <v/>
      </c>
      <c r="BT290" s="522" t="str">
        <f>IF(AL290="A",MAX($BT$221:BV289)+0.001,"")</f>
        <v/>
      </c>
      <c r="BU290" s="522"/>
      <c r="BV290" s="522"/>
      <c r="BW290" s="282">
        <v>1.069</v>
      </c>
      <c r="BY290" s="454" t="s">
        <v>28</v>
      </c>
      <c r="BZ290" s="282" t="str">
        <f t="shared" si="60"/>
        <v/>
      </c>
      <c r="CB290" s="282">
        <f t="shared" si="61"/>
        <v>0</v>
      </c>
      <c r="CC290" s="282">
        <f t="shared" si="62"/>
        <v>0</v>
      </c>
      <c r="CD290" s="282">
        <f t="shared" si="63"/>
        <v>0</v>
      </c>
      <c r="CE290" s="282">
        <f t="shared" si="64"/>
        <v>0</v>
      </c>
      <c r="CF290" s="282">
        <f t="shared" si="65"/>
        <v>0</v>
      </c>
      <c r="CG290" s="282">
        <f t="shared" si="66"/>
        <v>0</v>
      </c>
      <c r="CH290" s="282">
        <f t="shared" si="67"/>
        <v>0</v>
      </c>
      <c r="CI290" s="282">
        <f t="shared" si="68"/>
        <v>0</v>
      </c>
      <c r="CJ290" s="282">
        <f t="shared" si="69"/>
        <v>0</v>
      </c>
      <c r="CK290" s="282">
        <f t="shared" si="70"/>
        <v>0</v>
      </c>
      <c r="CL290" s="282">
        <f t="shared" si="71"/>
        <v>0</v>
      </c>
      <c r="CM290" s="282">
        <f t="shared" si="72"/>
        <v>0</v>
      </c>
    </row>
    <row r="291" spans="4:91" ht="15" x14ac:dyDescent="0.25">
      <c r="D291" s="455" t="str">
        <f>IF(DATA2!$C$28="","",U291&amp;":"&amp;V291)</f>
        <v/>
      </c>
      <c r="E291" s="523" t="str">
        <f>IF(DATA2!$D$28="","",W291&amp;":"&amp;X291)</f>
        <v/>
      </c>
      <c r="F291" s="523"/>
      <c r="G291" s="523"/>
      <c r="H291" s="524" t="e">
        <f t="shared" si="48"/>
        <v>#VALUE!</v>
      </c>
      <c r="I291" s="524"/>
      <c r="J291" s="524"/>
      <c r="K291" s="522" t="e">
        <f t="shared" si="51"/>
        <v>#VALUE!</v>
      </c>
      <c r="L291" s="522"/>
      <c r="M291" s="522"/>
      <c r="N291" s="525" t="e">
        <f t="shared" si="49"/>
        <v>#VALUE!</v>
      </c>
      <c r="O291" s="525"/>
      <c r="P291" s="525"/>
      <c r="Q291" s="523" t="e">
        <f t="shared" si="50"/>
        <v>#VALUE!</v>
      </c>
      <c r="R291" s="523"/>
      <c r="S291" s="523"/>
      <c r="T291" s="283">
        <v>20</v>
      </c>
      <c r="U291" s="456">
        <f>IF(HOUR(DATA2!$C$28)&lt;=6,HOUR(DATA2!$C$28)+12,HOUR(DATA2!$C$28))</f>
        <v>12</v>
      </c>
      <c r="V291" s="457" t="str">
        <f>IF(MINUTE(DATA2!$C$28)&lt;10,"0"&amp;MINUTE(DATA2!$C$28),MINUTE(DATA2!$C$28))</f>
        <v>00</v>
      </c>
      <c r="W291" s="456">
        <f>IF(HOUR(DATA2!$D$28)&lt;=6,HOUR(DATA2!$D$28)+12,HOUR(DATA2!$D$28))</f>
        <v>12</v>
      </c>
      <c r="X291" s="457" t="str">
        <f>IF(MINUTE(DATA2!$D$28)&lt;10,"0"&amp;MINUTE(DATA2!$D$28),MINUTE(DATA2!$D$28))</f>
        <v>00</v>
      </c>
      <c r="Y291" s="526" t="b">
        <f t="shared" ref="Y291:Y340" si="74">IF(AND(D291=0,E291=0),TRUE,FALSE)</f>
        <v>0</v>
      </c>
      <c r="Z291" s="526"/>
      <c r="AA291" s="520" t="b">
        <f t="shared" ref="AA291:AA340" si="75">IF(Y291=TRUE,FALSE,IF(D291="",FALSE,IF(D291=E291,TRUE,FALSE)))</f>
        <v>0</v>
      </c>
      <c r="AB291" s="520"/>
      <c r="AC291" s="521" t="str">
        <f t="shared" si="44"/>
        <v/>
      </c>
      <c r="AD291" s="521"/>
      <c r="AE291" s="520" t="b">
        <f t="shared" si="73"/>
        <v>0</v>
      </c>
      <c r="AF291" s="520"/>
      <c r="AH291" s="422">
        <f>DATA2!$G$28</f>
        <v>0</v>
      </c>
      <c r="AI291" s="422">
        <f>DATA2!$L$28</f>
        <v>0</v>
      </c>
      <c r="AJ291" s="458">
        <f>DATA2!$Q$28</f>
        <v>0</v>
      </c>
      <c r="AK291" s="422">
        <f>DATA2!$V$28</f>
        <v>0</v>
      </c>
      <c r="AL291" s="422">
        <f>DATA2!$AA$28</f>
        <v>0</v>
      </c>
      <c r="AN291" s="522" t="str">
        <f>IF(AJ291="A",MAX($AN$221:AP290)+0.001,"")</f>
        <v/>
      </c>
      <c r="AO291" s="522"/>
      <c r="AP291" s="522"/>
      <c r="AQ291" s="282">
        <v>1.07</v>
      </c>
      <c r="AR291" s="282" t="str">
        <f>IF($AQ$291&gt;$AN$973,"",LOOKUP($AQ$291,$AN$222:$AP$971,$AH$222:$AH$971))</f>
        <v/>
      </c>
      <c r="AS291" s="282" t="str">
        <f>IF($AQ$291&gt;$AN$973,"",LOOKUP($AQ$291,$AN$222:$AP$971,$AI$222:$AI$971))</f>
        <v/>
      </c>
      <c r="AT291" s="282" t="s">
        <v>28</v>
      </c>
      <c r="AU291" s="282" t="str">
        <f>IF($AQ$291&gt;$AN$973,"",LOOKUP($AQ$291,$AN$222:$AP$971,$AK$222:$AK$971))</f>
        <v/>
      </c>
      <c r="AV291" s="282" t="str">
        <f>IF($AQ$291&gt;$AN$973,"",LOOKUP($AQ$291,$AN$222:$AP$971,$AL$222:$AL$971))</f>
        <v/>
      </c>
      <c r="AX291" s="522" t="str">
        <f>IF(AJ291="B",MAX($AX$221:AX290)+0.001,"")</f>
        <v/>
      </c>
      <c r="AY291" s="522"/>
      <c r="AZ291" s="522"/>
      <c r="BA291" s="282">
        <v>1.07</v>
      </c>
      <c r="BB291" s="282" t="str">
        <f t="shared" si="59"/>
        <v/>
      </c>
      <c r="BC291" s="282" t="str">
        <f t="shared" si="52"/>
        <v/>
      </c>
      <c r="BD291" s="282" t="s">
        <v>29</v>
      </c>
      <c r="BE291" s="282" t="str">
        <f t="shared" si="53"/>
        <v/>
      </c>
      <c r="BF291" s="282" t="str">
        <f t="shared" si="54"/>
        <v/>
      </c>
      <c r="BH291" s="522" t="str">
        <f>IF(AJ291="C",MAX($BH$221:BH290)+0.001,"")</f>
        <v/>
      </c>
      <c r="BI291" s="522"/>
      <c r="BJ291" s="522"/>
      <c r="BK291" s="282">
        <v>1.07</v>
      </c>
      <c r="BL291" s="282" t="str">
        <f t="shared" si="55"/>
        <v/>
      </c>
      <c r="BM291" s="282" t="str">
        <f t="shared" si="56"/>
        <v/>
      </c>
      <c r="BN291" s="282" t="s">
        <v>30</v>
      </c>
      <c r="BO291" s="282" t="str">
        <f t="shared" si="57"/>
        <v/>
      </c>
      <c r="BP291" s="282" t="str">
        <f t="shared" si="58"/>
        <v/>
      </c>
      <c r="BT291" s="522" t="str">
        <f>IF(AL291="A",MAX($BT$221:BV290)+0.001,"")</f>
        <v/>
      </c>
      <c r="BU291" s="522"/>
      <c r="BV291" s="522"/>
      <c r="BW291" s="282">
        <v>1.07</v>
      </c>
      <c r="BY291" s="454" t="s">
        <v>28</v>
      </c>
      <c r="BZ291" s="282" t="str">
        <f t="shared" si="60"/>
        <v/>
      </c>
      <c r="CB291" s="282">
        <f t="shared" si="61"/>
        <v>0</v>
      </c>
      <c r="CC291" s="282">
        <f t="shared" si="62"/>
        <v>0</v>
      </c>
      <c r="CD291" s="282">
        <f t="shared" si="63"/>
        <v>0</v>
      </c>
      <c r="CE291" s="282">
        <f t="shared" si="64"/>
        <v>0</v>
      </c>
      <c r="CF291" s="282">
        <f t="shared" si="65"/>
        <v>0</v>
      </c>
      <c r="CG291" s="282">
        <f t="shared" si="66"/>
        <v>0</v>
      </c>
      <c r="CH291" s="282">
        <f t="shared" si="67"/>
        <v>0</v>
      </c>
      <c r="CI291" s="282">
        <f t="shared" si="68"/>
        <v>0</v>
      </c>
      <c r="CJ291" s="282">
        <f t="shared" si="69"/>
        <v>0</v>
      </c>
      <c r="CK291" s="282">
        <f t="shared" si="70"/>
        <v>0</v>
      </c>
      <c r="CL291" s="282">
        <f t="shared" si="71"/>
        <v>0</v>
      </c>
      <c r="CM291" s="282">
        <f t="shared" si="72"/>
        <v>0</v>
      </c>
    </row>
    <row r="292" spans="4:91" ht="15" x14ac:dyDescent="0.25">
      <c r="D292" s="455" t="str">
        <f>IF(DATA2!$C$29="","",U292&amp;":"&amp;V292)</f>
        <v/>
      </c>
      <c r="E292" s="523" t="str">
        <f>IF(DATA2!$D$29="","",W292&amp;":"&amp;X292)</f>
        <v/>
      </c>
      <c r="F292" s="523"/>
      <c r="G292" s="523"/>
      <c r="H292" s="524" t="e">
        <f t="shared" ref="H292:H341" si="76">HOUR(D292)</f>
        <v>#VALUE!</v>
      </c>
      <c r="I292" s="524"/>
      <c r="J292" s="524"/>
      <c r="K292" s="522" t="e">
        <f t="shared" si="51"/>
        <v>#VALUE!</v>
      </c>
      <c r="L292" s="522"/>
      <c r="M292" s="522"/>
      <c r="N292" s="525" t="e">
        <f t="shared" ref="N292:N341" si="77">D292-K292</f>
        <v>#VALUE!</v>
      </c>
      <c r="O292" s="525"/>
      <c r="P292" s="525"/>
      <c r="Q292" s="523" t="e">
        <f t="shared" ref="Q292:Q341" si="78">IF(N292&gt;=0.0208333,H292&amp;":30",H292&amp;":00")</f>
        <v>#VALUE!</v>
      </c>
      <c r="R292" s="523"/>
      <c r="S292" s="523"/>
      <c r="T292" s="283">
        <v>21</v>
      </c>
      <c r="U292" s="456">
        <f>IF(HOUR(DATA2!$C$29)&lt;=6,HOUR(DATA2!$C$29)+12,HOUR(DATA2!$C$29))</f>
        <v>12</v>
      </c>
      <c r="V292" s="457" t="str">
        <f>IF(MINUTE(DATA2!$C$29)&lt;10,"0"&amp;MINUTE(DATA2!$C$29),MINUTE(DATA2!$C$29))</f>
        <v>00</v>
      </c>
      <c r="W292" s="456">
        <f>IF(HOUR(DATA2!$D$29)&lt;=6,HOUR(DATA2!$D$29)+12,HOUR(DATA2!$D$29))</f>
        <v>12</v>
      </c>
      <c r="X292" s="457" t="str">
        <f>IF(MINUTE(DATA2!$D$29)&lt;10,"0"&amp;MINUTE(DATA2!$D$29),MINUTE(DATA2!$D$29))</f>
        <v>00</v>
      </c>
      <c r="Y292" s="526" t="b">
        <f t="shared" si="74"/>
        <v>0</v>
      </c>
      <c r="Z292" s="526"/>
      <c r="AA292" s="520" t="b">
        <f t="shared" si="75"/>
        <v>0</v>
      </c>
      <c r="AB292" s="520"/>
      <c r="AC292" s="521" t="str">
        <f t="shared" si="44"/>
        <v/>
      </c>
      <c r="AD292" s="521"/>
      <c r="AE292" s="520" t="b">
        <f t="shared" si="73"/>
        <v>0</v>
      </c>
      <c r="AF292" s="520"/>
      <c r="AH292" s="422">
        <f>DATA2!$G$29</f>
        <v>0</v>
      </c>
      <c r="AI292" s="422">
        <f>DATA2!$L$29</f>
        <v>0</v>
      </c>
      <c r="AJ292" s="458">
        <f>DATA2!$Q$29</f>
        <v>0</v>
      </c>
      <c r="AK292" s="422">
        <f>DATA2!$V$29</f>
        <v>0</v>
      </c>
      <c r="AL292" s="422">
        <f>DATA2!$AA$29</f>
        <v>0</v>
      </c>
      <c r="AN292" s="522" t="str">
        <f>IF(AJ292="A",MAX($AN$221:AP291)+0.001,"")</f>
        <v/>
      </c>
      <c r="AO292" s="522"/>
      <c r="AP292" s="522"/>
      <c r="AQ292" s="282">
        <v>1.071</v>
      </c>
      <c r="AR292" s="282" t="str">
        <f>IF($AQ$292&gt;$AN$973,"",LOOKUP($AQ$292,$AN$222:$AP$971,$AH$222:$AH$971))</f>
        <v/>
      </c>
      <c r="AS292" s="282" t="str">
        <f>IF($AQ$292&gt;$AN$973,"",LOOKUP($AQ$292,$AN$222:$AP$971,$AI$222:$AI$971))</f>
        <v/>
      </c>
      <c r="AT292" s="282" t="s">
        <v>28</v>
      </c>
      <c r="AU292" s="282" t="str">
        <f>IF($AQ$292&gt;$AN$973,"",LOOKUP($AQ$292,$AN$222:$AP$971,$AK$222:$AK$971))</f>
        <v/>
      </c>
      <c r="AV292" s="282" t="str">
        <f>IF($AQ$292&gt;$AN$973,"",LOOKUP($AQ$292,$AN$222:$AP$971,$AL$222:$AL$971))</f>
        <v/>
      </c>
      <c r="AX292" s="522" t="str">
        <f>IF(AJ292="B",MAX($AX$221:AX291)+0.001,"")</f>
        <v/>
      </c>
      <c r="AY292" s="522"/>
      <c r="AZ292" s="522"/>
      <c r="BA292" s="282">
        <v>1.071</v>
      </c>
      <c r="BB292" s="282" t="str">
        <f t="shared" si="59"/>
        <v/>
      </c>
      <c r="BC292" s="282" t="str">
        <f t="shared" si="52"/>
        <v/>
      </c>
      <c r="BD292" s="282" t="s">
        <v>29</v>
      </c>
      <c r="BE292" s="282" t="str">
        <f t="shared" si="53"/>
        <v/>
      </c>
      <c r="BF292" s="282" t="str">
        <f t="shared" si="54"/>
        <v/>
      </c>
      <c r="BH292" s="522" t="str">
        <f>IF(AJ292="C",MAX($BH$221:BH291)+0.001,"")</f>
        <v/>
      </c>
      <c r="BI292" s="522"/>
      <c r="BJ292" s="522"/>
      <c r="BK292" s="282">
        <v>1.071</v>
      </c>
      <c r="BL292" s="282" t="str">
        <f t="shared" si="55"/>
        <v/>
      </c>
      <c r="BM292" s="282" t="str">
        <f t="shared" si="56"/>
        <v/>
      </c>
      <c r="BN292" s="282" t="s">
        <v>30</v>
      </c>
      <c r="BO292" s="282" t="str">
        <f t="shared" si="57"/>
        <v/>
      </c>
      <c r="BP292" s="282" t="str">
        <f t="shared" si="58"/>
        <v/>
      </c>
      <c r="BT292" s="522" t="str">
        <f>IF(AL292="A",MAX($BT$221:BV291)+0.001,"")</f>
        <v/>
      </c>
      <c r="BU292" s="522"/>
      <c r="BV292" s="522"/>
      <c r="BW292" s="282">
        <v>1.071</v>
      </c>
      <c r="BY292" s="454" t="s">
        <v>28</v>
      </c>
      <c r="BZ292" s="282" t="str">
        <f t="shared" si="60"/>
        <v/>
      </c>
      <c r="CB292" s="282">
        <f t="shared" si="61"/>
        <v>0</v>
      </c>
      <c r="CC292" s="282">
        <f t="shared" si="62"/>
        <v>0</v>
      </c>
      <c r="CD292" s="282">
        <f t="shared" si="63"/>
        <v>0</v>
      </c>
      <c r="CE292" s="282">
        <f t="shared" si="64"/>
        <v>0</v>
      </c>
      <c r="CF292" s="282">
        <f t="shared" si="65"/>
        <v>0</v>
      </c>
      <c r="CG292" s="282">
        <f t="shared" si="66"/>
        <v>0</v>
      </c>
      <c r="CH292" s="282">
        <f t="shared" si="67"/>
        <v>0</v>
      </c>
      <c r="CI292" s="282">
        <f t="shared" si="68"/>
        <v>0</v>
      </c>
      <c r="CJ292" s="282">
        <f t="shared" si="69"/>
        <v>0</v>
      </c>
      <c r="CK292" s="282">
        <f t="shared" si="70"/>
        <v>0</v>
      </c>
      <c r="CL292" s="282">
        <f t="shared" si="71"/>
        <v>0</v>
      </c>
      <c r="CM292" s="282">
        <f t="shared" si="72"/>
        <v>0</v>
      </c>
    </row>
    <row r="293" spans="4:91" ht="15" x14ac:dyDescent="0.25">
      <c r="D293" s="455" t="str">
        <f>IF(DATA2!$C$30="","",U293&amp;":"&amp;V293)</f>
        <v/>
      </c>
      <c r="E293" s="523" t="str">
        <f>IF(DATA2!$D$30="","",W293&amp;":"&amp;X293)</f>
        <v/>
      </c>
      <c r="F293" s="523"/>
      <c r="G293" s="523"/>
      <c r="H293" s="524" t="e">
        <f t="shared" si="76"/>
        <v>#VALUE!</v>
      </c>
      <c r="I293" s="524"/>
      <c r="J293" s="524"/>
      <c r="K293" s="522" t="e">
        <f t="shared" si="51"/>
        <v>#VALUE!</v>
      </c>
      <c r="L293" s="522"/>
      <c r="M293" s="522"/>
      <c r="N293" s="525" t="e">
        <f t="shared" si="77"/>
        <v>#VALUE!</v>
      </c>
      <c r="O293" s="525"/>
      <c r="P293" s="525"/>
      <c r="Q293" s="523" t="e">
        <f t="shared" si="78"/>
        <v>#VALUE!</v>
      </c>
      <c r="R293" s="523"/>
      <c r="S293" s="523"/>
      <c r="T293" s="283">
        <v>22</v>
      </c>
      <c r="U293" s="456">
        <f>IF(HOUR(DATA2!$C$30)&lt;=6,HOUR(DATA2!$C$30)+12,HOUR(DATA2!$C$30))</f>
        <v>12</v>
      </c>
      <c r="V293" s="457" t="str">
        <f>IF(MINUTE(DATA2!$C$30)&lt;10,"0"&amp;MINUTE(DATA2!$C$30),MINUTE(DATA2!$C$30))</f>
        <v>00</v>
      </c>
      <c r="W293" s="456">
        <f>IF(HOUR(DATA2!$D$30)&lt;=6,HOUR(DATA2!$D$30)+12,HOUR(DATA2!$D$30))</f>
        <v>12</v>
      </c>
      <c r="X293" s="457" t="str">
        <f>IF(MINUTE(DATA2!$D$30)&lt;10,"0"&amp;MINUTE(DATA2!$D$30),MINUTE(DATA2!$D$30))</f>
        <v>00</v>
      </c>
      <c r="Y293" s="526" t="b">
        <f t="shared" si="74"/>
        <v>0</v>
      </c>
      <c r="Z293" s="526"/>
      <c r="AA293" s="520" t="b">
        <f t="shared" si="75"/>
        <v>0</v>
      </c>
      <c r="AB293" s="520"/>
      <c r="AC293" s="521" t="str">
        <f t="shared" si="44"/>
        <v/>
      </c>
      <c r="AD293" s="521"/>
      <c r="AE293" s="520" t="b">
        <f t="shared" si="73"/>
        <v>0</v>
      </c>
      <c r="AF293" s="520"/>
      <c r="AH293" s="422">
        <f>DATA2!$G$30</f>
        <v>0</v>
      </c>
      <c r="AI293" s="422">
        <f>DATA2!$L$30</f>
        <v>0</v>
      </c>
      <c r="AJ293" s="458">
        <f>DATA2!$Q$30</f>
        <v>0</v>
      </c>
      <c r="AK293" s="422">
        <f>DATA2!$V$30</f>
        <v>0</v>
      </c>
      <c r="AL293" s="422">
        <f>DATA2!$AA$30</f>
        <v>0</v>
      </c>
      <c r="AN293" s="522" t="str">
        <f>IF(AJ293="A",MAX($AN$221:AP292)+0.001,"")</f>
        <v/>
      </c>
      <c r="AO293" s="522"/>
      <c r="AP293" s="522"/>
      <c r="AQ293" s="282">
        <v>1.0719999999999998</v>
      </c>
      <c r="AR293" s="282" t="str">
        <f>IF($AQ$293&gt;$AN$973,"",LOOKUP($AQ$293,$AN$222:$AP$971,$AH$222:$AH$971))</f>
        <v/>
      </c>
      <c r="AS293" s="282" t="str">
        <f>IF($AQ$293&gt;$AN$973,"",LOOKUP($AQ$293,$AN$222:$AP$971,$AI$222:$AI$971))</f>
        <v/>
      </c>
      <c r="AT293" s="282" t="s">
        <v>28</v>
      </c>
      <c r="AU293" s="282" t="str">
        <f>IF($AQ$293&gt;$AN$973,"",LOOKUP($AQ$293,$AN$222:$AP$971,$AK$222:$AK$971))</f>
        <v/>
      </c>
      <c r="AV293" s="282" t="str">
        <f>IF($AQ$293&gt;$AN$973,"",LOOKUP($AQ$293,$AN$222:$AP$971,$AL$222:$AL$971))</f>
        <v/>
      </c>
      <c r="AX293" s="522" t="str">
        <f>IF(AJ293="B",MAX($AX$221:AX292)+0.001,"")</f>
        <v/>
      </c>
      <c r="AY293" s="522"/>
      <c r="AZ293" s="522"/>
      <c r="BA293" s="282">
        <v>1.0719999999999998</v>
      </c>
      <c r="BB293" s="282" t="str">
        <f t="shared" si="59"/>
        <v/>
      </c>
      <c r="BC293" s="282" t="str">
        <f t="shared" si="52"/>
        <v/>
      </c>
      <c r="BD293" s="282" t="s">
        <v>29</v>
      </c>
      <c r="BE293" s="282" t="str">
        <f t="shared" si="53"/>
        <v/>
      </c>
      <c r="BF293" s="282" t="str">
        <f t="shared" si="54"/>
        <v/>
      </c>
      <c r="BH293" s="522" t="str">
        <f>IF(AJ293="C",MAX($BH$221:BH292)+0.001,"")</f>
        <v/>
      </c>
      <c r="BI293" s="522"/>
      <c r="BJ293" s="522"/>
      <c r="BK293" s="282">
        <v>1.0719999999999998</v>
      </c>
      <c r="BL293" s="282" t="str">
        <f t="shared" si="55"/>
        <v/>
      </c>
      <c r="BM293" s="282" t="str">
        <f t="shared" si="56"/>
        <v/>
      </c>
      <c r="BN293" s="282" t="s">
        <v>30</v>
      </c>
      <c r="BO293" s="282" t="str">
        <f t="shared" si="57"/>
        <v/>
      </c>
      <c r="BP293" s="282" t="str">
        <f t="shared" si="58"/>
        <v/>
      </c>
      <c r="BT293" s="522" t="str">
        <f>IF(AL293="A",MAX($BT$221:BV292)+0.001,"")</f>
        <v/>
      </c>
      <c r="BU293" s="522"/>
      <c r="BV293" s="522"/>
      <c r="BW293" s="282">
        <v>1.0719999999999998</v>
      </c>
      <c r="BY293" s="454" t="s">
        <v>28</v>
      </c>
      <c r="BZ293" s="282" t="str">
        <f t="shared" si="60"/>
        <v/>
      </c>
      <c r="CB293" s="282">
        <f t="shared" si="61"/>
        <v>0</v>
      </c>
      <c r="CC293" s="282">
        <f t="shared" si="62"/>
        <v>0</v>
      </c>
      <c r="CD293" s="282">
        <f t="shared" si="63"/>
        <v>0</v>
      </c>
      <c r="CE293" s="282">
        <f t="shared" si="64"/>
        <v>0</v>
      </c>
      <c r="CF293" s="282">
        <f t="shared" si="65"/>
        <v>0</v>
      </c>
      <c r="CG293" s="282">
        <f t="shared" si="66"/>
        <v>0</v>
      </c>
      <c r="CH293" s="282">
        <f t="shared" si="67"/>
        <v>0</v>
      </c>
      <c r="CI293" s="282">
        <f t="shared" si="68"/>
        <v>0</v>
      </c>
      <c r="CJ293" s="282">
        <f t="shared" si="69"/>
        <v>0</v>
      </c>
      <c r="CK293" s="282">
        <f t="shared" si="70"/>
        <v>0</v>
      </c>
      <c r="CL293" s="282">
        <f t="shared" si="71"/>
        <v>0</v>
      </c>
      <c r="CM293" s="282">
        <f t="shared" si="72"/>
        <v>0</v>
      </c>
    </row>
    <row r="294" spans="4:91" ht="15" x14ac:dyDescent="0.25">
      <c r="D294" s="455" t="str">
        <f>IF(DATA2!$C$31="","",U294&amp;":"&amp;V294)</f>
        <v/>
      </c>
      <c r="E294" s="523" t="str">
        <f>IF(DATA2!$D$31="","",W294&amp;":"&amp;X294)</f>
        <v/>
      </c>
      <c r="F294" s="523"/>
      <c r="G294" s="523"/>
      <c r="H294" s="524" t="e">
        <f t="shared" si="76"/>
        <v>#VALUE!</v>
      </c>
      <c r="I294" s="524"/>
      <c r="J294" s="524"/>
      <c r="K294" s="522" t="e">
        <f t="shared" si="51"/>
        <v>#VALUE!</v>
      </c>
      <c r="L294" s="522"/>
      <c r="M294" s="522"/>
      <c r="N294" s="525" t="e">
        <f t="shared" si="77"/>
        <v>#VALUE!</v>
      </c>
      <c r="O294" s="525"/>
      <c r="P294" s="525"/>
      <c r="Q294" s="523" t="e">
        <f t="shared" si="78"/>
        <v>#VALUE!</v>
      </c>
      <c r="R294" s="523"/>
      <c r="S294" s="523"/>
      <c r="T294" s="283">
        <v>23</v>
      </c>
      <c r="U294" s="456">
        <f>IF(HOUR(DATA2!$C$31)&lt;=6,HOUR(DATA2!$C$31)+12,HOUR(DATA2!$C$31))</f>
        <v>12</v>
      </c>
      <c r="V294" s="457" t="str">
        <f>IF(MINUTE(DATA2!$C$31)&lt;10,"0"&amp;MINUTE(DATA2!$C$31),MINUTE(DATA2!$C$31))</f>
        <v>00</v>
      </c>
      <c r="W294" s="456">
        <f>IF(HOUR(DATA2!$D$31)&lt;=6,HOUR(DATA2!$D$31)+12,HOUR(DATA2!$D$31))</f>
        <v>12</v>
      </c>
      <c r="X294" s="457" t="str">
        <f>IF(MINUTE(DATA2!$D$31)&lt;10,"0"&amp;MINUTE(DATA2!$D$31),MINUTE(DATA2!$D$31))</f>
        <v>00</v>
      </c>
      <c r="Y294" s="526" t="b">
        <f t="shared" si="74"/>
        <v>0</v>
      </c>
      <c r="Z294" s="526"/>
      <c r="AA294" s="520" t="b">
        <f t="shared" si="75"/>
        <v>0</v>
      </c>
      <c r="AB294" s="520"/>
      <c r="AC294" s="521" t="str">
        <f t="shared" si="44"/>
        <v/>
      </c>
      <c r="AD294" s="521"/>
      <c r="AE294" s="520" t="b">
        <f t="shared" si="73"/>
        <v>0</v>
      </c>
      <c r="AF294" s="520"/>
      <c r="AH294" s="422">
        <f>DATA2!$G$31</f>
        <v>0</v>
      </c>
      <c r="AI294" s="422">
        <f>DATA2!$L$31</f>
        <v>0</v>
      </c>
      <c r="AJ294" s="458">
        <f>DATA2!$Q$31</f>
        <v>0</v>
      </c>
      <c r="AK294" s="422">
        <f>DATA2!$V$31</f>
        <v>0</v>
      </c>
      <c r="AL294" s="422">
        <f>DATA2!$AA$31</f>
        <v>0</v>
      </c>
      <c r="AN294" s="522" t="str">
        <f>IF(AJ294="A",MAX($AN$221:AP293)+0.001,"")</f>
        <v/>
      </c>
      <c r="AO294" s="522"/>
      <c r="AP294" s="522"/>
      <c r="AQ294" s="282">
        <v>1.073</v>
      </c>
      <c r="AR294" s="282" t="str">
        <f>IF($AQ$294&gt;$AN$973,"",LOOKUP($AQ$294,$AN$222:$AP$971,$AH$222:$AH$971))</f>
        <v/>
      </c>
      <c r="AS294" s="282" t="str">
        <f>IF($AQ$294&gt;$AN$973,"",LOOKUP($AQ$294,$AN$222:$AP$971,$AI$222:$AI$971))</f>
        <v/>
      </c>
      <c r="AT294" s="282" t="s">
        <v>28</v>
      </c>
      <c r="AU294" s="282" t="str">
        <f>IF($AQ$294&gt;$AN$973,"",LOOKUP($AQ$294,$AN$222:$AP$971,$AK$222:$AK$971))</f>
        <v/>
      </c>
      <c r="AV294" s="282" t="str">
        <f>IF($AQ$294&gt;$AN$973,"",LOOKUP($AQ$294,$AN$222:$AP$971,$AL$222:$AL$971))</f>
        <v/>
      </c>
      <c r="AX294" s="522" t="str">
        <f>IF(AJ294="B",MAX($AX$221:AX293)+0.001,"")</f>
        <v/>
      </c>
      <c r="AY294" s="522"/>
      <c r="AZ294" s="522"/>
      <c r="BA294" s="282">
        <v>1.073</v>
      </c>
      <c r="BB294" s="282" t="str">
        <f t="shared" si="59"/>
        <v/>
      </c>
      <c r="BC294" s="282" t="str">
        <f t="shared" si="52"/>
        <v/>
      </c>
      <c r="BD294" s="282" t="s">
        <v>29</v>
      </c>
      <c r="BE294" s="282" t="str">
        <f t="shared" si="53"/>
        <v/>
      </c>
      <c r="BF294" s="282" t="str">
        <f t="shared" si="54"/>
        <v/>
      </c>
      <c r="BH294" s="522" t="str">
        <f>IF(AJ294="C",MAX($BH$221:BH293)+0.001,"")</f>
        <v/>
      </c>
      <c r="BI294" s="522"/>
      <c r="BJ294" s="522"/>
      <c r="BK294" s="282">
        <v>1.073</v>
      </c>
      <c r="BL294" s="282" t="str">
        <f t="shared" si="55"/>
        <v/>
      </c>
      <c r="BM294" s="282" t="str">
        <f t="shared" si="56"/>
        <v/>
      </c>
      <c r="BN294" s="282" t="s">
        <v>30</v>
      </c>
      <c r="BO294" s="282" t="str">
        <f t="shared" si="57"/>
        <v/>
      </c>
      <c r="BP294" s="282" t="str">
        <f t="shared" si="58"/>
        <v/>
      </c>
      <c r="BT294" s="522" t="str">
        <f>IF(AL294="A",MAX($BT$221:BV293)+0.001,"")</f>
        <v/>
      </c>
      <c r="BU294" s="522"/>
      <c r="BV294" s="522"/>
      <c r="BW294" s="282">
        <v>1.073</v>
      </c>
      <c r="BY294" s="454" t="s">
        <v>28</v>
      </c>
      <c r="BZ294" s="282" t="str">
        <f t="shared" si="60"/>
        <v/>
      </c>
      <c r="CB294" s="282">
        <f t="shared" si="61"/>
        <v>0</v>
      </c>
      <c r="CC294" s="282">
        <f t="shared" si="62"/>
        <v>0</v>
      </c>
      <c r="CD294" s="282">
        <f t="shared" si="63"/>
        <v>0</v>
      </c>
      <c r="CE294" s="282">
        <f t="shared" si="64"/>
        <v>0</v>
      </c>
      <c r="CF294" s="282">
        <f t="shared" si="65"/>
        <v>0</v>
      </c>
      <c r="CG294" s="282">
        <f t="shared" si="66"/>
        <v>0</v>
      </c>
      <c r="CH294" s="282">
        <f t="shared" si="67"/>
        <v>0</v>
      </c>
      <c r="CI294" s="282">
        <f t="shared" si="68"/>
        <v>0</v>
      </c>
      <c r="CJ294" s="282">
        <f t="shared" si="69"/>
        <v>0</v>
      </c>
      <c r="CK294" s="282">
        <f t="shared" si="70"/>
        <v>0</v>
      </c>
      <c r="CL294" s="282">
        <f t="shared" si="71"/>
        <v>0</v>
      </c>
      <c r="CM294" s="282">
        <f t="shared" si="72"/>
        <v>0</v>
      </c>
    </row>
    <row r="295" spans="4:91" ht="15" x14ac:dyDescent="0.25">
      <c r="D295" s="455" t="str">
        <f>IF(DATA2!$C$32="","",U295&amp;":"&amp;V295)</f>
        <v/>
      </c>
      <c r="E295" s="523" t="str">
        <f>IF(DATA2!$D$32="","",W295&amp;":"&amp;X295)</f>
        <v/>
      </c>
      <c r="F295" s="523"/>
      <c r="G295" s="523"/>
      <c r="H295" s="524" t="e">
        <f t="shared" si="76"/>
        <v>#VALUE!</v>
      </c>
      <c r="I295" s="524"/>
      <c r="J295" s="524"/>
      <c r="K295" s="522" t="e">
        <f t="shared" si="51"/>
        <v>#VALUE!</v>
      </c>
      <c r="L295" s="522"/>
      <c r="M295" s="522"/>
      <c r="N295" s="525" t="e">
        <f t="shared" si="77"/>
        <v>#VALUE!</v>
      </c>
      <c r="O295" s="525"/>
      <c r="P295" s="525"/>
      <c r="Q295" s="523" t="e">
        <f t="shared" si="78"/>
        <v>#VALUE!</v>
      </c>
      <c r="R295" s="523"/>
      <c r="S295" s="523"/>
      <c r="T295" s="283">
        <v>24</v>
      </c>
      <c r="U295" s="456">
        <f>IF(HOUR(DATA2!$C$32)&lt;=6,HOUR(DATA2!$C$32)+12,HOUR(DATA2!$C$32))</f>
        <v>12</v>
      </c>
      <c r="V295" s="457" t="str">
        <f>IF(MINUTE(DATA2!$C$32)&lt;10,"0"&amp;MINUTE(DATA2!$C$32),MINUTE(DATA2!$C$32))</f>
        <v>00</v>
      </c>
      <c r="W295" s="456">
        <f>IF(HOUR(DATA2!$D$32)&lt;=6,HOUR(DATA2!$D$32)+12,HOUR(DATA2!$D$32))</f>
        <v>12</v>
      </c>
      <c r="X295" s="457" t="str">
        <f>IF(MINUTE(DATA2!$D$32)&lt;10,"0"&amp;MINUTE(DATA2!$D$32),MINUTE(DATA2!$D$32))</f>
        <v>00</v>
      </c>
      <c r="Y295" s="526" t="b">
        <f t="shared" si="74"/>
        <v>0</v>
      </c>
      <c r="Z295" s="526"/>
      <c r="AA295" s="520" t="b">
        <f t="shared" si="75"/>
        <v>0</v>
      </c>
      <c r="AB295" s="520"/>
      <c r="AC295" s="521" t="str">
        <f t="shared" ref="AC295:AC344" si="79">IF(D295="","",E295-D295)</f>
        <v/>
      </c>
      <c r="AD295" s="521"/>
      <c r="AE295" s="520" t="b">
        <f t="shared" si="73"/>
        <v>0</v>
      </c>
      <c r="AF295" s="520"/>
      <c r="AH295" s="422">
        <f>DATA2!$G$32</f>
        <v>0</v>
      </c>
      <c r="AI295" s="422">
        <f>DATA2!$L$32</f>
        <v>0</v>
      </c>
      <c r="AJ295" s="458">
        <f>DATA2!$Q$32</f>
        <v>0</v>
      </c>
      <c r="AK295" s="422">
        <f>DATA2!$V$32</f>
        <v>0</v>
      </c>
      <c r="AL295" s="422">
        <f>DATA2!$AA$32</f>
        <v>0</v>
      </c>
      <c r="AN295" s="522" t="str">
        <f>IF(AJ295="A",MAX($AN$221:AP294)+0.001,"")</f>
        <v/>
      </c>
      <c r="AO295" s="522"/>
      <c r="AP295" s="522"/>
      <c r="AQ295" s="282">
        <v>1.0739999999999998</v>
      </c>
      <c r="AR295" s="282" t="str">
        <f>IF($AQ$295&gt;$AN$973,"",LOOKUP($AQ$295,$AN$222:$AP$971,$AH$222:$AH$971))</f>
        <v/>
      </c>
      <c r="AS295" s="282" t="str">
        <f>IF($AQ$295&gt;$AN$973,"",LOOKUP($AQ$295,$AN$222:$AP$971,$AI$222:$AI$971))</f>
        <v/>
      </c>
      <c r="AT295" s="282" t="s">
        <v>28</v>
      </c>
      <c r="AU295" s="282" t="str">
        <f>IF($AQ$295&gt;$AN$973,"",LOOKUP($AQ$295,$AN$222:$AP$971,$AK$222:$AK$971))</f>
        <v/>
      </c>
      <c r="AV295" s="282" t="str">
        <f>IF($AQ$295&gt;$AN$973,"",LOOKUP($AQ$295,$AN$222:$AP$971,$AL$222:$AL$971))</f>
        <v/>
      </c>
      <c r="AX295" s="522" t="str">
        <f>IF(AJ295="B",MAX($AX$221:AX294)+0.001,"")</f>
        <v/>
      </c>
      <c r="AY295" s="522"/>
      <c r="AZ295" s="522"/>
      <c r="BA295" s="282">
        <v>1.0739999999999998</v>
      </c>
      <c r="BB295" s="282" t="str">
        <f t="shared" si="59"/>
        <v/>
      </c>
      <c r="BC295" s="282" t="str">
        <f t="shared" si="52"/>
        <v/>
      </c>
      <c r="BD295" s="282" t="s">
        <v>29</v>
      </c>
      <c r="BE295" s="282" t="str">
        <f t="shared" si="53"/>
        <v/>
      </c>
      <c r="BF295" s="282" t="str">
        <f t="shared" si="54"/>
        <v/>
      </c>
      <c r="BH295" s="522" t="str">
        <f>IF(AJ295="C",MAX($BH$221:BH294)+0.001,"")</f>
        <v/>
      </c>
      <c r="BI295" s="522"/>
      <c r="BJ295" s="522"/>
      <c r="BK295" s="282">
        <v>1.0739999999999998</v>
      </c>
      <c r="BL295" s="282" t="str">
        <f t="shared" si="55"/>
        <v/>
      </c>
      <c r="BM295" s="282" t="str">
        <f t="shared" si="56"/>
        <v/>
      </c>
      <c r="BN295" s="282" t="s">
        <v>30</v>
      </c>
      <c r="BO295" s="282" t="str">
        <f t="shared" si="57"/>
        <v/>
      </c>
      <c r="BP295" s="282" t="str">
        <f t="shared" si="58"/>
        <v/>
      </c>
      <c r="BT295" s="522" t="str">
        <f>IF(AL295="A",MAX($BT$221:BV294)+0.001,"")</f>
        <v/>
      </c>
      <c r="BU295" s="522"/>
      <c r="BV295" s="522"/>
      <c r="BW295" s="282">
        <v>1.0739999999999998</v>
      </c>
      <c r="BY295" s="454" t="s">
        <v>28</v>
      </c>
      <c r="BZ295" s="282" t="str">
        <f t="shared" si="60"/>
        <v/>
      </c>
      <c r="CB295" s="282">
        <f t="shared" si="61"/>
        <v>0</v>
      </c>
      <c r="CC295" s="282">
        <f t="shared" si="62"/>
        <v>0</v>
      </c>
      <c r="CD295" s="282">
        <f t="shared" si="63"/>
        <v>0</v>
      </c>
      <c r="CE295" s="282">
        <f t="shared" si="64"/>
        <v>0</v>
      </c>
      <c r="CF295" s="282">
        <f t="shared" si="65"/>
        <v>0</v>
      </c>
      <c r="CG295" s="282">
        <f t="shared" si="66"/>
        <v>0</v>
      </c>
      <c r="CH295" s="282">
        <f t="shared" si="67"/>
        <v>0</v>
      </c>
      <c r="CI295" s="282">
        <f t="shared" si="68"/>
        <v>0</v>
      </c>
      <c r="CJ295" s="282">
        <f t="shared" si="69"/>
        <v>0</v>
      </c>
      <c r="CK295" s="282">
        <f t="shared" si="70"/>
        <v>0</v>
      </c>
      <c r="CL295" s="282">
        <f t="shared" si="71"/>
        <v>0</v>
      </c>
      <c r="CM295" s="282">
        <f t="shared" si="72"/>
        <v>0</v>
      </c>
    </row>
    <row r="296" spans="4:91" ht="15" x14ac:dyDescent="0.25">
      <c r="D296" s="455" t="str">
        <f>IF(DATA2!$C$33="","",U296&amp;":"&amp;V296)</f>
        <v/>
      </c>
      <c r="E296" s="523" t="str">
        <f>IF(DATA2!$D$33="","",W296&amp;":"&amp;X296)</f>
        <v/>
      </c>
      <c r="F296" s="523"/>
      <c r="G296" s="523"/>
      <c r="H296" s="524" t="e">
        <f t="shared" si="76"/>
        <v>#VALUE!</v>
      </c>
      <c r="I296" s="524"/>
      <c r="J296" s="524"/>
      <c r="K296" s="522" t="e">
        <f t="shared" si="51"/>
        <v>#VALUE!</v>
      </c>
      <c r="L296" s="522"/>
      <c r="M296" s="522"/>
      <c r="N296" s="525" t="e">
        <f t="shared" si="77"/>
        <v>#VALUE!</v>
      </c>
      <c r="O296" s="525"/>
      <c r="P296" s="525"/>
      <c r="Q296" s="523" t="e">
        <f t="shared" si="78"/>
        <v>#VALUE!</v>
      </c>
      <c r="R296" s="523"/>
      <c r="S296" s="523"/>
      <c r="T296" s="283">
        <v>25</v>
      </c>
      <c r="U296" s="456">
        <f>IF(HOUR(DATA2!$C$33)&lt;=6,HOUR(DATA2!$C$33)+12,HOUR(DATA2!$C$33))</f>
        <v>12</v>
      </c>
      <c r="V296" s="457" t="str">
        <f>IF(MINUTE(DATA2!$C$33)&lt;10,"0"&amp;MINUTE(DATA2!$C$33),MINUTE(DATA2!$C$33))</f>
        <v>00</v>
      </c>
      <c r="W296" s="456">
        <f>IF(HOUR(DATA2!$D$33)&lt;=6,HOUR(DATA2!$D$33)+12,HOUR(DATA2!$D$33))</f>
        <v>12</v>
      </c>
      <c r="X296" s="457" t="str">
        <f>IF(MINUTE(DATA2!$D$33)&lt;10,"0"&amp;MINUTE(DATA2!$D$33),MINUTE(DATA2!$D$33))</f>
        <v>00</v>
      </c>
      <c r="Y296" s="526" t="b">
        <f t="shared" si="74"/>
        <v>0</v>
      </c>
      <c r="Z296" s="526"/>
      <c r="AA296" s="520" t="b">
        <f t="shared" si="75"/>
        <v>0</v>
      </c>
      <c r="AB296" s="520"/>
      <c r="AC296" s="521" t="str">
        <f t="shared" si="79"/>
        <v/>
      </c>
      <c r="AD296" s="521"/>
      <c r="AE296" s="520" t="b">
        <f t="shared" si="73"/>
        <v>0</v>
      </c>
      <c r="AF296" s="520"/>
      <c r="AH296" s="422">
        <f>DATA2!$G$33</f>
        <v>0</v>
      </c>
      <c r="AI296" s="422">
        <f>DATA2!$L$33</f>
        <v>0</v>
      </c>
      <c r="AJ296" s="458">
        <f>DATA2!$Q$33</f>
        <v>0</v>
      </c>
      <c r="AK296" s="422">
        <f>DATA2!$V$33</f>
        <v>0</v>
      </c>
      <c r="AL296" s="422">
        <f>DATA2!$AA$33</f>
        <v>0</v>
      </c>
      <c r="AN296" s="522" t="str">
        <f>IF(AJ296="A",MAX($AN$221:AP295)+0.001,"")</f>
        <v/>
      </c>
      <c r="AO296" s="522"/>
      <c r="AP296" s="522"/>
      <c r="AQ296" s="282">
        <v>1.075</v>
      </c>
      <c r="AR296" s="282" t="str">
        <f>IF($AQ$296&gt;$AN$973,"",LOOKUP($AQ$296,$AN$222:$AP$971,$AH$222:$AH$971))</f>
        <v/>
      </c>
      <c r="AS296" s="282" t="str">
        <f>IF($AQ$296&gt;$AN$973,"",LOOKUP($AQ$296,$AN$222:$AP$971,$AI$222:$AI$971))</f>
        <v/>
      </c>
      <c r="AT296" s="282" t="s">
        <v>28</v>
      </c>
      <c r="AU296" s="282" t="str">
        <f>IF($AQ$296&gt;$AN$973,"",LOOKUP($AQ$296,$AN$222:$AP$971,$AK$222:$AK$971))</f>
        <v/>
      </c>
      <c r="AV296" s="282" t="str">
        <f>IF($AQ$296&gt;$AN$973,"",LOOKUP($AQ$296,$AN$222:$AP$971,$AL$222:$AL$971))</f>
        <v/>
      </c>
      <c r="AX296" s="522" t="str">
        <f>IF(AJ296="B",MAX($AX$221:AX295)+0.001,"")</f>
        <v/>
      </c>
      <c r="AY296" s="522"/>
      <c r="AZ296" s="522"/>
      <c r="BA296" s="282">
        <v>1.075</v>
      </c>
      <c r="BB296" s="282" t="str">
        <f t="shared" si="59"/>
        <v/>
      </c>
      <c r="BC296" s="282" t="str">
        <f t="shared" si="52"/>
        <v/>
      </c>
      <c r="BD296" s="282" t="s">
        <v>29</v>
      </c>
      <c r="BE296" s="282" t="str">
        <f t="shared" si="53"/>
        <v/>
      </c>
      <c r="BF296" s="282" t="str">
        <f t="shared" si="54"/>
        <v/>
      </c>
      <c r="BH296" s="522" t="str">
        <f>IF(AJ296="C",MAX($BH$221:BH295)+0.001,"")</f>
        <v/>
      </c>
      <c r="BI296" s="522"/>
      <c r="BJ296" s="522"/>
      <c r="BK296" s="282">
        <v>1.075</v>
      </c>
      <c r="BL296" s="282" t="str">
        <f t="shared" si="55"/>
        <v/>
      </c>
      <c r="BM296" s="282" t="str">
        <f t="shared" si="56"/>
        <v/>
      </c>
      <c r="BN296" s="282" t="s">
        <v>30</v>
      </c>
      <c r="BO296" s="282" t="str">
        <f t="shared" si="57"/>
        <v/>
      </c>
      <c r="BP296" s="282" t="str">
        <f t="shared" si="58"/>
        <v/>
      </c>
      <c r="BT296" s="522" t="str">
        <f>IF(AL296="A",MAX($BT$221:BV295)+0.001,"")</f>
        <v/>
      </c>
      <c r="BU296" s="522"/>
      <c r="BV296" s="522"/>
      <c r="BW296" s="282">
        <v>1.075</v>
      </c>
      <c r="BY296" s="454" t="s">
        <v>28</v>
      </c>
      <c r="BZ296" s="282" t="str">
        <f t="shared" si="60"/>
        <v/>
      </c>
      <c r="CB296" s="282">
        <f t="shared" si="61"/>
        <v>0</v>
      </c>
      <c r="CC296" s="282">
        <f t="shared" si="62"/>
        <v>0</v>
      </c>
      <c r="CD296" s="282">
        <f t="shared" si="63"/>
        <v>0</v>
      </c>
      <c r="CE296" s="282">
        <f t="shared" si="64"/>
        <v>0</v>
      </c>
      <c r="CF296" s="282">
        <f t="shared" si="65"/>
        <v>0</v>
      </c>
      <c r="CG296" s="282">
        <f t="shared" si="66"/>
        <v>0</v>
      </c>
      <c r="CH296" s="282">
        <f t="shared" si="67"/>
        <v>0</v>
      </c>
      <c r="CI296" s="282">
        <f t="shared" si="68"/>
        <v>0</v>
      </c>
      <c r="CJ296" s="282">
        <f t="shared" si="69"/>
        <v>0</v>
      </c>
      <c r="CK296" s="282">
        <f t="shared" si="70"/>
        <v>0</v>
      </c>
      <c r="CL296" s="282">
        <f t="shared" si="71"/>
        <v>0</v>
      </c>
      <c r="CM296" s="282">
        <f t="shared" si="72"/>
        <v>0</v>
      </c>
    </row>
    <row r="297" spans="4:91" ht="15" x14ac:dyDescent="0.25">
      <c r="D297" s="455" t="str">
        <f>IF(DATA2!$C$34="","",U297&amp;":"&amp;V297)</f>
        <v/>
      </c>
      <c r="E297" s="523" t="str">
        <f>IF(DATA2!$D$34="","",W297&amp;":"&amp;X297)</f>
        <v/>
      </c>
      <c r="F297" s="523"/>
      <c r="G297" s="523"/>
      <c r="H297" s="524" t="e">
        <f t="shared" si="76"/>
        <v>#VALUE!</v>
      </c>
      <c r="I297" s="524"/>
      <c r="J297" s="524"/>
      <c r="K297" s="522" t="e">
        <f t="shared" si="51"/>
        <v>#VALUE!</v>
      </c>
      <c r="L297" s="522"/>
      <c r="M297" s="522"/>
      <c r="N297" s="525" t="e">
        <f t="shared" si="77"/>
        <v>#VALUE!</v>
      </c>
      <c r="O297" s="525"/>
      <c r="P297" s="525"/>
      <c r="Q297" s="523" t="e">
        <f t="shared" si="78"/>
        <v>#VALUE!</v>
      </c>
      <c r="R297" s="523"/>
      <c r="S297" s="523"/>
      <c r="T297" s="283">
        <v>26</v>
      </c>
      <c r="U297" s="456">
        <f>IF(HOUR(DATA2!$C$34)&lt;=6,HOUR(DATA2!$C$34)+12,HOUR(DATA2!$C$34))</f>
        <v>12</v>
      </c>
      <c r="V297" s="457" t="str">
        <f>IF(MINUTE(DATA2!$C$34)&lt;10,"0"&amp;MINUTE(DATA2!$C$34),MINUTE(DATA2!$C$34))</f>
        <v>00</v>
      </c>
      <c r="W297" s="456">
        <f>IF(HOUR(DATA2!$D$34)&lt;=6,HOUR(DATA2!$D$34)+12,HOUR(DATA2!$D$34))</f>
        <v>12</v>
      </c>
      <c r="X297" s="457" t="str">
        <f>IF(MINUTE(DATA2!$D$34)&lt;10,"0"&amp;MINUTE(DATA2!$D$34),MINUTE(DATA2!$D$34))</f>
        <v>00</v>
      </c>
      <c r="Y297" s="526" t="b">
        <f t="shared" si="74"/>
        <v>0</v>
      </c>
      <c r="Z297" s="526"/>
      <c r="AA297" s="520" t="b">
        <f t="shared" si="75"/>
        <v>0</v>
      </c>
      <c r="AB297" s="520"/>
      <c r="AC297" s="521" t="str">
        <f t="shared" si="79"/>
        <v/>
      </c>
      <c r="AD297" s="521"/>
      <c r="AE297" s="520" t="b">
        <f t="shared" si="73"/>
        <v>0</v>
      </c>
      <c r="AF297" s="520"/>
      <c r="AH297" s="422">
        <f>DATA2!$G$34</f>
        <v>0</v>
      </c>
      <c r="AI297" s="422">
        <f>DATA2!$L$34</f>
        <v>0</v>
      </c>
      <c r="AJ297" s="458">
        <f>DATA2!$Q$34</f>
        <v>0</v>
      </c>
      <c r="AK297" s="422">
        <f>DATA2!$V$34</f>
        <v>0</v>
      </c>
      <c r="AL297" s="422">
        <f>DATA2!$AA$34</f>
        <v>0</v>
      </c>
      <c r="AN297" s="522" t="str">
        <f>IF(AJ297="A",MAX($AN$221:AP296)+0.001,"")</f>
        <v/>
      </c>
      <c r="AO297" s="522"/>
      <c r="AP297" s="522"/>
      <c r="AQ297" s="282">
        <v>1.0759999999999998</v>
      </c>
      <c r="AR297" s="282" t="str">
        <f>IF($AQ$297&gt;$AN$973,"",LOOKUP($AQ$297,$AN$222:$AP$971,$AH$222:$AH$971))</f>
        <v/>
      </c>
      <c r="AS297" s="282" t="str">
        <f>IF($AQ$297&gt;$AN$973,"",LOOKUP($AQ$297,$AN$222:$AP$971,$AI$222:$AI$971))</f>
        <v/>
      </c>
      <c r="AT297" s="282" t="s">
        <v>28</v>
      </c>
      <c r="AU297" s="282" t="str">
        <f>IF($AQ$297&gt;$AN$973,"",LOOKUP($AQ$297,$AN$222:$AP$971,$AK$222:$AK$971))</f>
        <v/>
      </c>
      <c r="AV297" s="282" t="str">
        <f>IF($AQ$297&gt;$AN$973,"",LOOKUP($AQ$297,$AN$222:$AP$971,$AL$222:$AL$971))</f>
        <v/>
      </c>
      <c r="AX297" s="522" t="str">
        <f>IF(AJ297="B",MAX($AX$221:AX296)+0.001,"")</f>
        <v/>
      </c>
      <c r="AY297" s="522"/>
      <c r="AZ297" s="522"/>
      <c r="BA297" s="282">
        <v>1.0759999999999998</v>
      </c>
      <c r="BB297" s="282" t="str">
        <f t="shared" si="59"/>
        <v/>
      </c>
      <c r="BC297" s="282" t="str">
        <f t="shared" si="52"/>
        <v/>
      </c>
      <c r="BD297" s="282" t="s">
        <v>29</v>
      </c>
      <c r="BE297" s="282" t="str">
        <f t="shared" si="53"/>
        <v/>
      </c>
      <c r="BF297" s="282" t="str">
        <f t="shared" si="54"/>
        <v/>
      </c>
      <c r="BH297" s="522" t="str">
        <f>IF(AJ297="C",MAX($BH$221:BH296)+0.001,"")</f>
        <v/>
      </c>
      <c r="BI297" s="522"/>
      <c r="BJ297" s="522"/>
      <c r="BK297" s="282">
        <v>1.0759999999999998</v>
      </c>
      <c r="BL297" s="282" t="str">
        <f t="shared" si="55"/>
        <v/>
      </c>
      <c r="BM297" s="282" t="str">
        <f t="shared" si="56"/>
        <v/>
      </c>
      <c r="BN297" s="282" t="s">
        <v>30</v>
      </c>
      <c r="BO297" s="282" t="str">
        <f t="shared" si="57"/>
        <v/>
      </c>
      <c r="BP297" s="282" t="str">
        <f t="shared" si="58"/>
        <v/>
      </c>
      <c r="BT297" s="522" t="str">
        <f>IF(AL297="A",MAX($BT$221:BV296)+0.001,"")</f>
        <v/>
      </c>
      <c r="BU297" s="522"/>
      <c r="BV297" s="522"/>
      <c r="BW297" s="282">
        <v>1.0759999999999998</v>
      </c>
      <c r="BY297" s="454" t="s">
        <v>28</v>
      </c>
      <c r="BZ297" s="282" t="str">
        <f t="shared" si="60"/>
        <v/>
      </c>
      <c r="CB297" s="282">
        <f t="shared" si="61"/>
        <v>0</v>
      </c>
      <c r="CC297" s="282">
        <f t="shared" si="62"/>
        <v>0</v>
      </c>
      <c r="CD297" s="282">
        <f t="shared" si="63"/>
        <v>0</v>
      </c>
      <c r="CE297" s="282">
        <f t="shared" si="64"/>
        <v>0</v>
      </c>
      <c r="CF297" s="282">
        <f t="shared" si="65"/>
        <v>0</v>
      </c>
      <c r="CG297" s="282">
        <f t="shared" si="66"/>
        <v>0</v>
      </c>
      <c r="CH297" s="282">
        <f t="shared" si="67"/>
        <v>0</v>
      </c>
      <c r="CI297" s="282">
        <f t="shared" si="68"/>
        <v>0</v>
      </c>
      <c r="CJ297" s="282">
        <f t="shared" si="69"/>
        <v>0</v>
      </c>
      <c r="CK297" s="282">
        <f t="shared" si="70"/>
        <v>0</v>
      </c>
      <c r="CL297" s="282">
        <f t="shared" si="71"/>
        <v>0</v>
      </c>
      <c r="CM297" s="282">
        <f t="shared" si="72"/>
        <v>0</v>
      </c>
    </row>
    <row r="298" spans="4:91" ht="15" x14ac:dyDescent="0.25">
      <c r="D298" s="455" t="str">
        <f>IF(DATA2!$C$35="","",U298&amp;":"&amp;V298)</f>
        <v/>
      </c>
      <c r="E298" s="523" t="str">
        <f>IF(DATA2!$D$35="","",W298&amp;":"&amp;X298)</f>
        <v/>
      </c>
      <c r="F298" s="523"/>
      <c r="G298" s="523"/>
      <c r="H298" s="524" t="e">
        <f t="shared" si="76"/>
        <v>#VALUE!</v>
      </c>
      <c r="I298" s="524"/>
      <c r="J298" s="524"/>
      <c r="K298" s="522" t="e">
        <f t="shared" si="51"/>
        <v>#VALUE!</v>
      </c>
      <c r="L298" s="522"/>
      <c r="M298" s="522"/>
      <c r="N298" s="525" t="e">
        <f t="shared" si="77"/>
        <v>#VALUE!</v>
      </c>
      <c r="O298" s="525"/>
      <c r="P298" s="525"/>
      <c r="Q298" s="523" t="e">
        <f t="shared" si="78"/>
        <v>#VALUE!</v>
      </c>
      <c r="R298" s="523"/>
      <c r="S298" s="523"/>
      <c r="T298" s="283">
        <v>27</v>
      </c>
      <c r="U298" s="456">
        <f>IF(HOUR(DATA2!$C$35)&lt;=6,HOUR(DATA2!$C$35)+12,HOUR(DATA2!$C$35))</f>
        <v>12</v>
      </c>
      <c r="V298" s="457" t="str">
        <f>IF(MINUTE(DATA2!$C$35)&lt;10,"0"&amp;MINUTE(DATA2!$C$35),MINUTE(DATA2!$C$35))</f>
        <v>00</v>
      </c>
      <c r="W298" s="456">
        <f>IF(HOUR(DATA2!$D$35)&lt;=6,HOUR(DATA2!$D$35)+12,HOUR(DATA2!$D$35))</f>
        <v>12</v>
      </c>
      <c r="X298" s="457" t="str">
        <f>IF(MINUTE(DATA2!$D$35)&lt;10,"0"&amp;MINUTE(DATA2!$D$35),MINUTE(DATA2!$D$35))</f>
        <v>00</v>
      </c>
      <c r="Y298" s="526" t="b">
        <f t="shared" si="74"/>
        <v>0</v>
      </c>
      <c r="Z298" s="526"/>
      <c r="AA298" s="520" t="b">
        <f t="shared" si="75"/>
        <v>0</v>
      </c>
      <c r="AB298" s="520"/>
      <c r="AC298" s="521" t="str">
        <f t="shared" si="79"/>
        <v/>
      </c>
      <c r="AD298" s="521"/>
      <c r="AE298" s="520" t="b">
        <f t="shared" si="73"/>
        <v>0</v>
      </c>
      <c r="AF298" s="520"/>
      <c r="AH298" s="422">
        <f>DATA2!$G$35</f>
        <v>0</v>
      </c>
      <c r="AI298" s="422">
        <f>DATA2!$L$35</f>
        <v>0</v>
      </c>
      <c r="AJ298" s="458">
        <f>DATA2!$Q$35</f>
        <v>0</v>
      </c>
      <c r="AK298" s="422">
        <f>DATA2!$V$35</f>
        <v>0</v>
      </c>
      <c r="AL298" s="422">
        <f>DATA2!$AA$35</f>
        <v>0</v>
      </c>
      <c r="AN298" s="522" t="str">
        <f>IF(AJ298="A",MAX($AN$221:AP297)+0.001,"")</f>
        <v/>
      </c>
      <c r="AO298" s="522"/>
      <c r="AP298" s="522"/>
      <c r="AQ298" s="282">
        <v>1.077</v>
      </c>
      <c r="AR298" s="282" t="str">
        <f>IF($AQ$298&gt;$AN$973,"",LOOKUP($AQ$298,$AN$222:$AP$971,$AH$222:$AH$971))</f>
        <v/>
      </c>
      <c r="AS298" s="282" t="str">
        <f>IF($AQ$298&gt;$AN$973,"",LOOKUP($AQ$298,$AN$222:$AP$971,$AI$222:$AI$971))</f>
        <v/>
      </c>
      <c r="AT298" s="282" t="s">
        <v>28</v>
      </c>
      <c r="AU298" s="282" t="str">
        <f>IF($AQ$298&gt;$AN$973,"",LOOKUP($AQ$298,$AN$222:$AP$971,$AK$222:$AK$971))</f>
        <v/>
      </c>
      <c r="AV298" s="282" t="str">
        <f>IF($AQ$298&gt;$AN$973,"",LOOKUP($AQ$298,$AN$222:$AP$971,$AL$222:$AL$971))</f>
        <v/>
      </c>
      <c r="AX298" s="522" t="str">
        <f>IF(AJ298="B",MAX($AX$221:AX297)+0.001,"")</f>
        <v/>
      </c>
      <c r="AY298" s="522"/>
      <c r="AZ298" s="522"/>
      <c r="BA298" s="282">
        <v>1.077</v>
      </c>
      <c r="BB298" s="282" t="str">
        <f t="shared" si="59"/>
        <v/>
      </c>
      <c r="BC298" s="282" t="str">
        <f t="shared" si="52"/>
        <v/>
      </c>
      <c r="BD298" s="282" t="s">
        <v>29</v>
      </c>
      <c r="BE298" s="282" t="str">
        <f t="shared" si="53"/>
        <v/>
      </c>
      <c r="BF298" s="282" t="str">
        <f t="shared" si="54"/>
        <v/>
      </c>
      <c r="BH298" s="522" t="str">
        <f>IF(AJ298="C",MAX($BH$221:BH297)+0.001,"")</f>
        <v/>
      </c>
      <c r="BI298" s="522"/>
      <c r="BJ298" s="522"/>
      <c r="BK298" s="282">
        <v>1.077</v>
      </c>
      <c r="BL298" s="282" t="str">
        <f t="shared" si="55"/>
        <v/>
      </c>
      <c r="BM298" s="282" t="str">
        <f t="shared" si="56"/>
        <v/>
      </c>
      <c r="BN298" s="282" t="s">
        <v>30</v>
      </c>
      <c r="BO298" s="282" t="str">
        <f t="shared" si="57"/>
        <v/>
      </c>
      <c r="BP298" s="282" t="str">
        <f t="shared" si="58"/>
        <v/>
      </c>
      <c r="BT298" s="522" t="str">
        <f>IF(AL298="A",MAX($BT$221:BV297)+0.001,"")</f>
        <v/>
      </c>
      <c r="BU298" s="522"/>
      <c r="BV298" s="522"/>
      <c r="BW298" s="282">
        <v>1.077</v>
      </c>
      <c r="BY298" s="454" t="s">
        <v>28</v>
      </c>
      <c r="BZ298" s="282" t="str">
        <f t="shared" si="60"/>
        <v/>
      </c>
      <c r="CB298" s="282">
        <f t="shared" si="61"/>
        <v>0</v>
      </c>
      <c r="CC298" s="282">
        <f t="shared" si="62"/>
        <v>0</v>
      </c>
      <c r="CD298" s="282">
        <f t="shared" si="63"/>
        <v>0</v>
      </c>
      <c r="CE298" s="282">
        <f t="shared" si="64"/>
        <v>0</v>
      </c>
      <c r="CF298" s="282">
        <f t="shared" si="65"/>
        <v>0</v>
      </c>
      <c r="CG298" s="282">
        <f t="shared" si="66"/>
        <v>0</v>
      </c>
      <c r="CH298" s="282">
        <f t="shared" si="67"/>
        <v>0</v>
      </c>
      <c r="CI298" s="282">
        <f t="shared" si="68"/>
        <v>0</v>
      </c>
      <c r="CJ298" s="282">
        <f t="shared" si="69"/>
        <v>0</v>
      </c>
      <c r="CK298" s="282">
        <f t="shared" si="70"/>
        <v>0</v>
      </c>
      <c r="CL298" s="282">
        <f t="shared" si="71"/>
        <v>0</v>
      </c>
      <c r="CM298" s="282">
        <f t="shared" si="72"/>
        <v>0</v>
      </c>
    </row>
    <row r="299" spans="4:91" ht="15" x14ac:dyDescent="0.25">
      <c r="D299" s="455" t="str">
        <f>IF(DATA2!$C$36="","",U299&amp;":"&amp;V299)</f>
        <v/>
      </c>
      <c r="E299" s="523" t="str">
        <f>IF(DATA2!$D$36="","",W299&amp;":"&amp;X299)</f>
        <v/>
      </c>
      <c r="F299" s="523"/>
      <c r="G299" s="523"/>
      <c r="H299" s="524" t="e">
        <f t="shared" si="76"/>
        <v>#VALUE!</v>
      </c>
      <c r="I299" s="524"/>
      <c r="J299" s="524"/>
      <c r="K299" s="522" t="e">
        <f t="shared" si="51"/>
        <v>#VALUE!</v>
      </c>
      <c r="L299" s="522"/>
      <c r="M299" s="522"/>
      <c r="N299" s="525" t="e">
        <f t="shared" si="77"/>
        <v>#VALUE!</v>
      </c>
      <c r="O299" s="525"/>
      <c r="P299" s="525"/>
      <c r="Q299" s="523" t="e">
        <f t="shared" si="78"/>
        <v>#VALUE!</v>
      </c>
      <c r="R299" s="523"/>
      <c r="S299" s="523"/>
      <c r="T299" s="283">
        <v>28</v>
      </c>
      <c r="U299" s="456">
        <f>IF(HOUR(DATA2!$C$36)&lt;=6,HOUR(DATA2!$C$36)+12,HOUR(DATA2!$C$36))</f>
        <v>12</v>
      </c>
      <c r="V299" s="457" t="str">
        <f>IF(MINUTE(DATA2!$C$36)&lt;10,"0"&amp;MINUTE(DATA2!$C$36),MINUTE(DATA2!$C$36))</f>
        <v>00</v>
      </c>
      <c r="W299" s="456">
        <f>IF(HOUR(DATA2!$D$36)&lt;=6,HOUR(DATA2!$D$36)+12,HOUR(DATA2!$D$36))</f>
        <v>12</v>
      </c>
      <c r="X299" s="457" t="str">
        <f>IF(MINUTE(DATA2!$D$36)&lt;10,"0"&amp;MINUTE(DATA2!$D$36),MINUTE(DATA2!$D$36))</f>
        <v>00</v>
      </c>
      <c r="Y299" s="526" t="b">
        <f t="shared" si="74"/>
        <v>0</v>
      </c>
      <c r="Z299" s="526"/>
      <c r="AA299" s="520" t="b">
        <f t="shared" si="75"/>
        <v>0</v>
      </c>
      <c r="AB299" s="520"/>
      <c r="AC299" s="521" t="str">
        <f t="shared" si="79"/>
        <v/>
      </c>
      <c r="AD299" s="521"/>
      <c r="AE299" s="520" t="b">
        <f t="shared" si="73"/>
        <v>0</v>
      </c>
      <c r="AF299" s="520"/>
      <c r="AH299" s="422">
        <f>DATA2!$G$36</f>
        <v>0</v>
      </c>
      <c r="AI299" s="422">
        <f>DATA2!$L$36</f>
        <v>0</v>
      </c>
      <c r="AJ299" s="458">
        <f>DATA2!$Q$36</f>
        <v>0</v>
      </c>
      <c r="AK299" s="422">
        <f>DATA2!$V$36</f>
        <v>0</v>
      </c>
      <c r="AL299" s="422">
        <f>DATA2!$AA$36</f>
        <v>0</v>
      </c>
      <c r="AN299" s="522" t="str">
        <f>IF(AJ299="A",MAX($AN$221:AP298)+0.001,"")</f>
        <v/>
      </c>
      <c r="AO299" s="522"/>
      <c r="AP299" s="522"/>
      <c r="AQ299" s="282">
        <v>1.0779999999999998</v>
      </c>
      <c r="AR299" s="282" t="str">
        <f>IF($AQ$299&gt;$AN$973,"",LOOKUP($AQ$299,$AN$222:$AP$971,$AH$222:$AH$971))</f>
        <v/>
      </c>
      <c r="AS299" s="282" t="str">
        <f>IF($AQ$299&gt;$AN$973,"",LOOKUP($AQ$299,$AN$222:$AP$971,$AI$222:$AI$971))</f>
        <v/>
      </c>
      <c r="AT299" s="282" t="s">
        <v>28</v>
      </c>
      <c r="AU299" s="282" t="str">
        <f>IF($AQ$299&gt;$AN$973,"",LOOKUP($AQ$299,$AN$222:$AP$971,$AK$222:$AK$971))</f>
        <v/>
      </c>
      <c r="AV299" s="282" t="str">
        <f>IF($AQ$299&gt;$AN$973,"",LOOKUP($AQ$299,$AN$222:$AP$971,$AL$222:$AL$971))</f>
        <v/>
      </c>
      <c r="AX299" s="522" t="str">
        <f>IF(AJ299="B",MAX($AX$221:AX298)+0.001,"")</f>
        <v/>
      </c>
      <c r="AY299" s="522"/>
      <c r="AZ299" s="522"/>
      <c r="BA299" s="282">
        <v>1.0779999999999998</v>
      </c>
      <c r="BB299" s="282" t="str">
        <f t="shared" si="59"/>
        <v/>
      </c>
      <c r="BC299" s="282" t="str">
        <f t="shared" si="52"/>
        <v/>
      </c>
      <c r="BD299" s="282" t="s">
        <v>29</v>
      </c>
      <c r="BE299" s="282" t="str">
        <f t="shared" si="53"/>
        <v/>
      </c>
      <c r="BF299" s="282" t="str">
        <f t="shared" si="54"/>
        <v/>
      </c>
      <c r="BH299" s="522" t="str">
        <f>IF(AJ299="C",MAX($BH$221:BH298)+0.001,"")</f>
        <v/>
      </c>
      <c r="BI299" s="522"/>
      <c r="BJ299" s="522"/>
      <c r="BK299" s="282">
        <v>1.0779999999999998</v>
      </c>
      <c r="BL299" s="282" t="str">
        <f t="shared" si="55"/>
        <v/>
      </c>
      <c r="BM299" s="282" t="str">
        <f t="shared" si="56"/>
        <v/>
      </c>
      <c r="BN299" s="282" t="s">
        <v>30</v>
      </c>
      <c r="BO299" s="282" t="str">
        <f t="shared" si="57"/>
        <v/>
      </c>
      <c r="BP299" s="282" t="str">
        <f t="shared" si="58"/>
        <v/>
      </c>
      <c r="BT299" s="522" t="str">
        <f>IF(AL299="A",MAX($BT$221:BV298)+0.001,"")</f>
        <v/>
      </c>
      <c r="BU299" s="522"/>
      <c r="BV299" s="522"/>
      <c r="BW299" s="282">
        <v>1.0779999999999998</v>
      </c>
      <c r="BY299" s="454" t="s">
        <v>28</v>
      </c>
      <c r="BZ299" s="282" t="str">
        <f t="shared" si="60"/>
        <v/>
      </c>
      <c r="CB299" s="282">
        <f t="shared" si="61"/>
        <v>0</v>
      </c>
      <c r="CC299" s="282">
        <f t="shared" si="62"/>
        <v>0</v>
      </c>
      <c r="CD299" s="282">
        <f t="shared" si="63"/>
        <v>0</v>
      </c>
      <c r="CE299" s="282">
        <f t="shared" si="64"/>
        <v>0</v>
      </c>
      <c r="CF299" s="282">
        <f t="shared" si="65"/>
        <v>0</v>
      </c>
      <c r="CG299" s="282">
        <f t="shared" si="66"/>
        <v>0</v>
      </c>
      <c r="CH299" s="282">
        <f t="shared" si="67"/>
        <v>0</v>
      </c>
      <c r="CI299" s="282">
        <f t="shared" si="68"/>
        <v>0</v>
      </c>
      <c r="CJ299" s="282">
        <f t="shared" si="69"/>
        <v>0</v>
      </c>
      <c r="CK299" s="282">
        <f t="shared" si="70"/>
        <v>0</v>
      </c>
      <c r="CL299" s="282">
        <f t="shared" si="71"/>
        <v>0</v>
      </c>
      <c r="CM299" s="282">
        <f t="shared" si="72"/>
        <v>0</v>
      </c>
    </row>
    <row r="300" spans="4:91" ht="15" x14ac:dyDescent="0.25">
      <c r="D300" s="455" t="str">
        <f>IF(DATA2!$C$37="","",U300&amp;":"&amp;V300)</f>
        <v/>
      </c>
      <c r="E300" s="523" t="str">
        <f>IF(DATA2!$D$37="","",W300&amp;":"&amp;X300)</f>
        <v/>
      </c>
      <c r="F300" s="523"/>
      <c r="G300" s="523"/>
      <c r="H300" s="524" t="e">
        <f t="shared" si="76"/>
        <v>#VALUE!</v>
      </c>
      <c r="I300" s="524"/>
      <c r="J300" s="524"/>
      <c r="K300" s="522" t="e">
        <f t="shared" si="51"/>
        <v>#VALUE!</v>
      </c>
      <c r="L300" s="522"/>
      <c r="M300" s="522"/>
      <c r="N300" s="525" t="e">
        <f t="shared" si="77"/>
        <v>#VALUE!</v>
      </c>
      <c r="O300" s="525"/>
      <c r="P300" s="525"/>
      <c r="Q300" s="523" t="e">
        <f t="shared" si="78"/>
        <v>#VALUE!</v>
      </c>
      <c r="R300" s="523"/>
      <c r="S300" s="523"/>
      <c r="T300" s="283">
        <v>29</v>
      </c>
      <c r="U300" s="456">
        <f>IF(HOUR(DATA2!$C$37)&lt;=6,HOUR(DATA2!$C$37)+12,HOUR(DATA2!$C$37))</f>
        <v>12</v>
      </c>
      <c r="V300" s="457" t="str">
        <f>IF(MINUTE(DATA2!$C$37)&lt;10,"0"&amp;MINUTE(DATA2!$C$37),MINUTE(DATA2!$C$37))</f>
        <v>00</v>
      </c>
      <c r="W300" s="456">
        <f>IF(HOUR(DATA2!$D$37)&lt;=6,HOUR(DATA2!$D$37)+12,HOUR(DATA2!$D$37))</f>
        <v>12</v>
      </c>
      <c r="X300" s="457" t="str">
        <f>IF(MINUTE(DATA2!$D$37)&lt;10,"0"&amp;MINUTE(DATA2!$D$37),MINUTE(DATA2!$D$37))</f>
        <v>00</v>
      </c>
      <c r="Y300" s="526" t="b">
        <f t="shared" si="74"/>
        <v>0</v>
      </c>
      <c r="Z300" s="526"/>
      <c r="AA300" s="520" t="b">
        <f t="shared" si="75"/>
        <v>0</v>
      </c>
      <c r="AB300" s="520"/>
      <c r="AC300" s="521" t="str">
        <f t="shared" si="79"/>
        <v/>
      </c>
      <c r="AD300" s="521"/>
      <c r="AE300" s="520" t="b">
        <f t="shared" si="73"/>
        <v>0</v>
      </c>
      <c r="AF300" s="520"/>
      <c r="AH300" s="422">
        <f>DATA2!$G$37</f>
        <v>0</v>
      </c>
      <c r="AI300" s="422">
        <f>DATA2!$L$37</f>
        <v>0</v>
      </c>
      <c r="AJ300" s="458">
        <f>DATA2!$Q$37</f>
        <v>0</v>
      </c>
      <c r="AK300" s="422">
        <f>DATA2!$V$37</f>
        <v>0</v>
      </c>
      <c r="AL300" s="422">
        <f>DATA2!$AA$37</f>
        <v>0</v>
      </c>
      <c r="AN300" s="522" t="str">
        <f>IF(AJ300="A",MAX($AN$221:AP299)+0.001,"")</f>
        <v/>
      </c>
      <c r="AO300" s="522"/>
      <c r="AP300" s="522"/>
      <c r="AQ300" s="282">
        <v>1.079</v>
      </c>
      <c r="AR300" s="282" t="str">
        <f>IF($AQ$300&gt;$AN$973,"",LOOKUP($AQ$300,$AN$222:$AP$971,$AH$222:$AH$971))</f>
        <v/>
      </c>
      <c r="AS300" s="282" t="str">
        <f>IF($AQ$300&gt;$AN$973,"",LOOKUP($AQ$300,$AN$222:$AP$971,$AI$222:$AI$971))</f>
        <v/>
      </c>
      <c r="AT300" s="282" t="s">
        <v>28</v>
      </c>
      <c r="AU300" s="282" t="str">
        <f>IF($AQ$300&gt;$AN$973,"",LOOKUP($AQ$300,$AN$222:$AP$971,$AK$222:$AK$971))</f>
        <v/>
      </c>
      <c r="AV300" s="282" t="str">
        <f>IF($AQ$300&gt;$AN$973,"",LOOKUP($AQ$300,$AN$222:$AP$971,$AL$222:$AL$971))</f>
        <v/>
      </c>
      <c r="AX300" s="522" t="str">
        <f>IF(AJ300="B",MAX($AX$221:AX299)+0.001,"")</f>
        <v/>
      </c>
      <c r="AY300" s="522"/>
      <c r="AZ300" s="522"/>
      <c r="BA300" s="282">
        <v>1.079</v>
      </c>
      <c r="BB300" s="282" t="str">
        <f t="shared" si="59"/>
        <v/>
      </c>
      <c r="BC300" s="282" t="str">
        <f t="shared" si="52"/>
        <v/>
      </c>
      <c r="BD300" s="282" t="s">
        <v>29</v>
      </c>
      <c r="BE300" s="282" t="str">
        <f t="shared" si="53"/>
        <v/>
      </c>
      <c r="BF300" s="282" t="str">
        <f t="shared" si="54"/>
        <v/>
      </c>
      <c r="BH300" s="522" t="str">
        <f>IF(AJ300="C",MAX($BH$221:BH299)+0.001,"")</f>
        <v/>
      </c>
      <c r="BI300" s="522"/>
      <c r="BJ300" s="522"/>
      <c r="BK300" s="282">
        <v>1.079</v>
      </c>
      <c r="BL300" s="282" t="str">
        <f t="shared" si="55"/>
        <v/>
      </c>
      <c r="BM300" s="282" t="str">
        <f t="shared" si="56"/>
        <v/>
      </c>
      <c r="BN300" s="282" t="s">
        <v>30</v>
      </c>
      <c r="BO300" s="282" t="str">
        <f t="shared" si="57"/>
        <v/>
      </c>
      <c r="BP300" s="282" t="str">
        <f t="shared" si="58"/>
        <v/>
      </c>
      <c r="BT300" s="522" t="str">
        <f>IF(AL300="A",MAX($BT$221:BV299)+0.001,"")</f>
        <v/>
      </c>
      <c r="BU300" s="522"/>
      <c r="BV300" s="522"/>
      <c r="BW300" s="282">
        <v>1.079</v>
      </c>
      <c r="BY300" s="454" t="s">
        <v>28</v>
      </c>
      <c r="BZ300" s="282" t="str">
        <f t="shared" si="60"/>
        <v/>
      </c>
      <c r="CB300" s="282">
        <f t="shared" si="61"/>
        <v>0</v>
      </c>
      <c r="CC300" s="282">
        <f t="shared" si="62"/>
        <v>0</v>
      </c>
      <c r="CD300" s="282">
        <f t="shared" si="63"/>
        <v>0</v>
      </c>
      <c r="CE300" s="282">
        <f t="shared" si="64"/>
        <v>0</v>
      </c>
      <c r="CF300" s="282">
        <f t="shared" si="65"/>
        <v>0</v>
      </c>
      <c r="CG300" s="282">
        <f t="shared" si="66"/>
        <v>0</v>
      </c>
      <c r="CH300" s="282">
        <f t="shared" si="67"/>
        <v>0</v>
      </c>
      <c r="CI300" s="282">
        <f t="shared" si="68"/>
        <v>0</v>
      </c>
      <c r="CJ300" s="282">
        <f t="shared" si="69"/>
        <v>0</v>
      </c>
      <c r="CK300" s="282">
        <f t="shared" si="70"/>
        <v>0</v>
      </c>
      <c r="CL300" s="282">
        <f t="shared" si="71"/>
        <v>0</v>
      </c>
      <c r="CM300" s="282">
        <f t="shared" si="72"/>
        <v>0</v>
      </c>
    </row>
    <row r="301" spans="4:91" ht="15" x14ac:dyDescent="0.25">
      <c r="D301" s="455" t="str">
        <f>IF(DATA2!$C$38="","",U301&amp;":"&amp;V301)</f>
        <v/>
      </c>
      <c r="E301" s="523" t="str">
        <f>IF(DATA2!$D$38="","",W301&amp;":"&amp;X301)</f>
        <v/>
      </c>
      <c r="F301" s="523"/>
      <c r="G301" s="523"/>
      <c r="H301" s="524" t="e">
        <f t="shared" si="76"/>
        <v>#VALUE!</v>
      </c>
      <c r="I301" s="524"/>
      <c r="J301" s="524"/>
      <c r="K301" s="522" t="e">
        <f t="shared" si="51"/>
        <v>#VALUE!</v>
      </c>
      <c r="L301" s="522"/>
      <c r="M301" s="522"/>
      <c r="N301" s="525" t="e">
        <f t="shared" si="77"/>
        <v>#VALUE!</v>
      </c>
      <c r="O301" s="525"/>
      <c r="P301" s="525"/>
      <c r="Q301" s="523" t="e">
        <f t="shared" si="78"/>
        <v>#VALUE!</v>
      </c>
      <c r="R301" s="523"/>
      <c r="S301" s="523"/>
      <c r="T301" s="283">
        <v>30</v>
      </c>
      <c r="U301" s="456">
        <f>IF(HOUR(DATA2!$C$38)&lt;=6,HOUR(DATA2!$C$38)+12,HOUR(DATA2!$C$38))</f>
        <v>12</v>
      </c>
      <c r="V301" s="457" t="str">
        <f>IF(MINUTE(DATA2!$C$38)&lt;10,"0"&amp;MINUTE(DATA2!$C$38),MINUTE(DATA2!$C$38))</f>
        <v>00</v>
      </c>
      <c r="W301" s="456">
        <f>IF(HOUR(DATA2!$D$38)&lt;=6,HOUR(DATA2!$D$38)+12,HOUR(DATA2!$D$38))</f>
        <v>12</v>
      </c>
      <c r="X301" s="457" t="str">
        <f>IF(MINUTE(DATA2!$D$38)&lt;10,"0"&amp;MINUTE(DATA2!$D$38),MINUTE(DATA2!$D$38))</f>
        <v>00</v>
      </c>
      <c r="Y301" s="526" t="b">
        <f t="shared" si="74"/>
        <v>0</v>
      </c>
      <c r="Z301" s="526"/>
      <c r="AA301" s="520" t="b">
        <f t="shared" si="75"/>
        <v>0</v>
      </c>
      <c r="AB301" s="520"/>
      <c r="AC301" s="521" t="str">
        <f t="shared" si="79"/>
        <v/>
      </c>
      <c r="AD301" s="521"/>
      <c r="AE301" s="520" t="b">
        <f t="shared" si="73"/>
        <v>0</v>
      </c>
      <c r="AF301" s="520"/>
      <c r="AH301" s="422">
        <f>DATA2!$G$38</f>
        <v>0</v>
      </c>
      <c r="AI301" s="422">
        <f>DATA2!$L$38</f>
        <v>0</v>
      </c>
      <c r="AJ301" s="458">
        <f>DATA2!$Q$38</f>
        <v>0</v>
      </c>
      <c r="AK301" s="422">
        <f>DATA2!$V$38</f>
        <v>0</v>
      </c>
      <c r="AL301" s="422">
        <f>DATA2!$AA$38</f>
        <v>0</v>
      </c>
      <c r="AN301" s="522" t="str">
        <f>IF(AJ301="A",MAX($AN$221:AP300)+0.001,"")</f>
        <v/>
      </c>
      <c r="AO301" s="522"/>
      <c r="AP301" s="522"/>
      <c r="AQ301" s="282">
        <v>1.08</v>
      </c>
      <c r="AR301" s="282" t="str">
        <f>IF($AQ$301&gt;$AN$973,"",LOOKUP($AQ$301,$AN$222:$AP$971,$AH$222:$AH$971))</f>
        <v/>
      </c>
      <c r="AS301" s="282" t="str">
        <f>IF($AQ$301&gt;$AN$973,"",LOOKUP($AQ$301,$AN$222:$AP$971,$AI$222:$AI$971))</f>
        <v/>
      </c>
      <c r="AT301" s="282" t="s">
        <v>28</v>
      </c>
      <c r="AU301" s="282" t="str">
        <f>IF($AQ$301&gt;$AN$973,"",LOOKUP($AQ$301,$AN$222:$AP$971,$AK$222:$AK$971))</f>
        <v/>
      </c>
      <c r="AV301" s="282" t="str">
        <f>IF($AQ$301&gt;$AN$973,"",LOOKUP($AQ$301,$AN$222:$AP$971,$AL$222:$AL$971))</f>
        <v/>
      </c>
      <c r="AX301" s="522" t="str">
        <f>IF(AJ301="B",MAX($AX$221:AX300)+0.001,"")</f>
        <v/>
      </c>
      <c r="AY301" s="522"/>
      <c r="AZ301" s="522"/>
      <c r="BA301" s="282">
        <v>1.08</v>
      </c>
      <c r="BB301" s="282" t="str">
        <f t="shared" si="59"/>
        <v/>
      </c>
      <c r="BC301" s="282" t="str">
        <f t="shared" si="52"/>
        <v/>
      </c>
      <c r="BD301" s="282" t="s">
        <v>29</v>
      </c>
      <c r="BE301" s="282" t="str">
        <f t="shared" si="53"/>
        <v/>
      </c>
      <c r="BF301" s="282" t="str">
        <f t="shared" si="54"/>
        <v/>
      </c>
      <c r="BH301" s="522" t="str">
        <f>IF(AJ301="C",MAX($BH$221:BH300)+0.001,"")</f>
        <v/>
      </c>
      <c r="BI301" s="522"/>
      <c r="BJ301" s="522"/>
      <c r="BK301" s="282">
        <v>1.08</v>
      </c>
      <c r="BL301" s="282" t="str">
        <f t="shared" si="55"/>
        <v/>
      </c>
      <c r="BM301" s="282" t="str">
        <f t="shared" si="56"/>
        <v/>
      </c>
      <c r="BN301" s="282" t="s">
        <v>30</v>
      </c>
      <c r="BO301" s="282" t="str">
        <f t="shared" si="57"/>
        <v/>
      </c>
      <c r="BP301" s="282" t="str">
        <f t="shared" si="58"/>
        <v/>
      </c>
      <c r="BT301" s="522" t="str">
        <f>IF(AL301="A",MAX($BT$221:BV300)+0.001,"")</f>
        <v/>
      </c>
      <c r="BU301" s="522"/>
      <c r="BV301" s="522"/>
      <c r="BW301" s="282">
        <v>1.08</v>
      </c>
      <c r="BY301" s="454" t="s">
        <v>28</v>
      </c>
      <c r="BZ301" s="282" t="str">
        <f t="shared" si="60"/>
        <v/>
      </c>
      <c r="CB301" s="282">
        <f t="shared" si="61"/>
        <v>0</v>
      </c>
      <c r="CC301" s="282">
        <f t="shared" si="62"/>
        <v>0</v>
      </c>
      <c r="CD301" s="282">
        <f t="shared" si="63"/>
        <v>0</v>
      </c>
      <c r="CE301" s="282">
        <f t="shared" si="64"/>
        <v>0</v>
      </c>
      <c r="CF301" s="282">
        <f t="shared" si="65"/>
        <v>0</v>
      </c>
      <c r="CG301" s="282">
        <f t="shared" si="66"/>
        <v>0</v>
      </c>
      <c r="CH301" s="282">
        <f t="shared" si="67"/>
        <v>0</v>
      </c>
      <c r="CI301" s="282">
        <f t="shared" si="68"/>
        <v>0</v>
      </c>
      <c r="CJ301" s="282">
        <f t="shared" si="69"/>
        <v>0</v>
      </c>
      <c r="CK301" s="282">
        <f t="shared" si="70"/>
        <v>0</v>
      </c>
      <c r="CL301" s="282">
        <f t="shared" si="71"/>
        <v>0</v>
      </c>
      <c r="CM301" s="282">
        <f t="shared" si="72"/>
        <v>0</v>
      </c>
    </row>
    <row r="302" spans="4:91" ht="15" x14ac:dyDescent="0.25">
      <c r="D302" s="455" t="str">
        <f>IF(DATA2!$C$39="","",U302&amp;":"&amp;V302)</f>
        <v/>
      </c>
      <c r="E302" s="523" t="str">
        <f>IF(DATA2!$D$39="","",W302&amp;":"&amp;X302)</f>
        <v/>
      </c>
      <c r="F302" s="523"/>
      <c r="G302" s="523"/>
      <c r="H302" s="524" t="e">
        <f t="shared" si="76"/>
        <v>#VALUE!</v>
      </c>
      <c r="I302" s="524"/>
      <c r="J302" s="524"/>
      <c r="K302" s="522" t="e">
        <f t="shared" si="51"/>
        <v>#VALUE!</v>
      </c>
      <c r="L302" s="522"/>
      <c r="M302" s="522"/>
      <c r="N302" s="525" t="e">
        <f t="shared" si="77"/>
        <v>#VALUE!</v>
      </c>
      <c r="O302" s="525"/>
      <c r="P302" s="525"/>
      <c r="Q302" s="523" t="e">
        <f t="shared" si="78"/>
        <v>#VALUE!</v>
      </c>
      <c r="R302" s="523"/>
      <c r="S302" s="523"/>
      <c r="T302" s="283">
        <v>31</v>
      </c>
      <c r="U302" s="456">
        <f>IF(HOUR(DATA2!$C$39)&lt;=6,HOUR(DATA2!$C$39)+12,HOUR(DATA2!$C$39))</f>
        <v>12</v>
      </c>
      <c r="V302" s="457" t="str">
        <f>IF(MINUTE(DATA2!$C$39)&lt;10,"0"&amp;MINUTE(DATA2!$C$39),MINUTE(DATA2!$C$39))</f>
        <v>00</v>
      </c>
      <c r="W302" s="456">
        <f>IF(HOUR(DATA2!$D$39)&lt;=6,HOUR(DATA2!$D$39)+12,HOUR(DATA2!$D$39))</f>
        <v>12</v>
      </c>
      <c r="X302" s="457" t="str">
        <f>IF(MINUTE(DATA2!$D$39)&lt;10,"0"&amp;MINUTE(DATA2!$D$39),MINUTE(DATA2!$D$39))</f>
        <v>00</v>
      </c>
      <c r="Y302" s="526" t="b">
        <f t="shared" si="74"/>
        <v>0</v>
      </c>
      <c r="Z302" s="526"/>
      <c r="AA302" s="520" t="b">
        <f t="shared" si="75"/>
        <v>0</v>
      </c>
      <c r="AB302" s="520"/>
      <c r="AC302" s="521" t="str">
        <f t="shared" si="79"/>
        <v/>
      </c>
      <c r="AD302" s="521"/>
      <c r="AE302" s="520" t="b">
        <f t="shared" si="73"/>
        <v>0</v>
      </c>
      <c r="AF302" s="520"/>
      <c r="AH302" s="422">
        <f>DATA2!$G$39</f>
        <v>0</v>
      </c>
      <c r="AI302" s="422">
        <f>DATA2!$L$39</f>
        <v>0</v>
      </c>
      <c r="AJ302" s="458">
        <f>DATA2!$Q$39</f>
        <v>0</v>
      </c>
      <c r="AK302" s="422">
        <f>DATA2!$V$39</f>
        <v>0</v>
      </c>
      <c r="AL302" s="422">
        <f>DATA2!$AA$39</f>
        <v>0</v>
      </c>
      <c r="AN302" s="522" t="str">
        <f>IF(AJ302="A",MAX($AN$221:AP301)+0.001,"")</f>
        <v/>
      </c>
      <c r="AO302" s="522"/>
      <c r="AP302" s="522"/>
      <c r="AQ302" s="282">
        <v>1.081</v>
      </c>
      <c r="AR302" s="282" t="str">
        <f>IF($AQ$302&gt;$AN$973,"",LOOKUP($AQ$302,$AN$222:$AP$971,$AH$222:$AH$971))</f>
        <v/>
      </c>
      <c r="AS302" s="282" t="str">
        <f>IF($AQ$302&gt;$AN$973,"",LOOKUP($AQ$302,$AN$222:$AP$971,$AI$222:$AI$971))</f>
        <v/>
      </c>
      <c r="AT302" s="282" t="s">
        <v>28</v>
      </c>
      <c r="AU302" s="282" t="str">
        <f>IF($AQ$302&gt;$AN$973,"",LOOKUP($AQ$302,$AN$222:$AP$971,$AK$222:$AK$971))</f>
        <v/>
      </c>
      <c r="AV302" s="282" t="str">
        <f>IF($AQ$302&gt;$AN$973,"",LOOKUP($AQ$302,$AN$222:$AP$971,$AL$222:$AL$971))</f>
        <v/>
      </c>
      <c r="AX302" s="522" t="str">
        <f>IF(AJ302="B",MAX($AX$221:AX301)+0.001,"")</f>
        <v/>
      </c>
      <c r="AY302" s="522"/>
      <c r="AZ302" s="522"/>
      <c r="BA302" s="282">
        <v>1.081</v>
      </c>
      <c r="BB302" s="282" t="str">
        <f t="shared" si="59"/>
        <v/>
      </c>
      <c r="BC302" s="282" t="str">
        <f t="shared" si="52"/>
        <v/>
      </c>
      <c r="BD302" s="282" t="s">
        <v>29</v>
      </c>
      <c r="BE302" s="282" t="str">
        <f t="shared" si="53"/>
        <v/>
      </c>
      <c r="BF302" s="282" t="str">
        <f t="shared" si="54"/>
        <v/>
      </c>
      <c r="BH302" s="522" t="str">
        <f>IF(AJ302="C",MAX($BH$221:BH301)+0.001,"")</f>
        <v/>
      </c>
      <c r="BI302" s="522"/>
      <c r="BJ302" s="522"/>
      <c r="BK302" s="282">
        <v>1.081</v>
      </c>
      <c r="BL302" s="282" t="str">
        <f t="shared" si="55"/>
        <v/>
      </c>
      <c r="BM302" s="282" t="str">
        <f t="shared" si="56"/>
        <v/>
      </c>
      <c r="BN302" s="282" t="s">
        <v>30</v>
      </c>
      <c r="BO302" s="282" t="str">
        <f t="shared" si="57"/>
        <v/>
      </c>
      <c r="BP302" s="282" t="str">
        <f t="shared" si="58"/>
        <v/>
      </c>
      <c r="BT302" s="522" t="str">
        <f>IF(AL302="A",MAX($BT$221:BV301)+0.001,"")</f>
        <v/>
      </c>
      <c r="BU302" s="522"/>
      <c r="BV302" s="522"/>
      <c r="BW302" s="282">
        <v>1.081</v>
      </c>
      <c r="BY302" s="454" t="s">
        <v>28</v>
      </c>
      <c r="BZ302" s="282" t="str">
        <f t="shared" si="60"/>
        <v/>
      </c>
      <c r="CB302" s="282">
        <f t="shared" si="61"/>
        <v>0</v>
      </c>
      <c r="CC302" s="282">
        <f t="shared" si="62"/>
        <v>0</v>
      </c>
      <c r="CD302" s="282">
        <f t="shared" si="63"/>
        <v>0</v>
      </c>
      <c r="CE302" s="282">
        <f t="shared" si="64"/>
        <v>0</v>
      </c>
      <c r="CF302" s="282">
        <f t="shared" si="65"/>
        <v>0</v>
      </c>
      <c r="CG302" s="282">
        <f t="shared" si="66"/>
        <v>0</v>
      </c>
      <c r="CH302" s="282">
        <f t="shared" si="67"/>
        <v>0</v>
      </c>
      <c r="CI302" s="282">
        <f t="shared" si="68"/>
        <v>0</v>
      </c>
      <c r="CJ302" s="282">
        <f t="shared" si="69"/>
        <v>0</v>
      </c>
      <c r="CK302" s="282">
        <f t="shared" si="70"/>
        <v>0</v>
      </c>
      <c r="CL302" s="282">
        <f t="shared" si="71"/>
        <v>0</v>
      </c>
      <c r="CM302" s="282">
        <f t="shared" si="72"/>
        <v>0</v>
      </c>
    </row>
    <row r="303" spans="4:91" ht="15" x14ac:dyDescent="0.25">
      <c r="D303" s="455" t="str">
        <f>IF(DATA2!$C$40="","",U303&amp;":"&amp;V303)</f>
        <v/>
      </c>
      <c r="E303" s="523" t="str">
        <f>IF(DATA2!$D$40="","",W303&amp;":"&amp;X303)</f>
        <v/>
      </c>
      <c r="F303" s="523"/>
      <c r="G303" s="523"/>
      <c r="H303" s="524" t="e">
        <f t="shared" si="76"/>
        <v>#VALUE!</v>
      </c>
      <c r="I303" s="524"/>
      <c r="J303" s="524"/>
      <c r="K303" s="522" t="e">
        <f t="shared" si="51"/>
        <v>#VALUE!</v>
      </c>
      <c r="L303" s="522"/>
      <c r="M303" s="522"/>
      <c r="N303" s="525" t="e">
        <f t="shared" si="77"/>
        <v>#VALUE!</v>
      </c>
      <c r="O303" s="525"/>
      <c r="P303" s="525"/>
      <c r="Q303" s="523" t="e">
        <f t="shared" si="78"/>
        <v>#VALUE!</v>
      </c>
      <c r="R303" s="523"/>
      <c r="S303" s="523"/>
      <c r="T303" s="283">
        <v>32</v>
      </c>
      <c r="U303" s="456">
        <f>IF(HOUR(DATA2!$C$40)&lt;=6,HOUR(DATA2!$C$40)+12,HOUR(DATA2!$C$40))</f>
        <v>12</v>
      </c>
      <c r="V303" s="457" t="str">
        <f>IF(MINUTE(DATA2!$C$40)&lt;10,"0"&amp;MINUTE(DATA2!$C$40),MINUTE(DATA2!$C$40))</f>
        <v>00</v>
      </c>
      <c r="W303" s="456">
        <f>IF(HOUR(DATA2!$D$40)&lt;=6,HOUR(DATA2!$D$40)+12,HOUR(DATA2!$D$40))</f>
        <v>12</v>
      </c>
      <c r="X303" s="457" t="str">
        <f>IF(MINUTE(DATA2!$D$40)&lt;10,"0"&amp;MINUTE(DATA2!$D$40),MINUTE(DATA2!$D$40))</f>
        <v>00</v>
      </c>
      <c r="Y303" s="526" t="b">
        <f t="shared" si="74"/>
        <v>0</v>
      </c>
      <c r="Z303" s="526"/>
      <c r="AA303" s="520" t="b">
        <f t="shared" si="75"/>
        <v>0</v>
      </c>
      <c r="AB303" s="520"/>
      <c r="AC303" s="521" t="str">
        <f t="shared" si="79"/>
        <v/>
      </c>
      <c r="AD303" s="521"/>
      <c r="AE303" s="520" t="b">
        <f t="shared" si="73"/>
        <v>0</v>
      </c>
      <c r="AF303" s="520"/>
      <c r="AH303" s="422">
        <f>DATA2!$G$40</f>
        <v>0</v>
      </c>
      <c r="AI303" s="422">
        <f>DATA2!$L$40</f>
        <v>0</v>
      </c>
      <c r="AJ303" s="458">
        <f>DATA2!$Q$40</f>
        <v>0</v>
      </c>
      <c r="AK303" s="422">
        <f>DATA2!$V$40</f>
        <v>0</v>
      </c>
      <c r="AL303" s="422">
        <f>DATA2!$AA$40</f>
        <v>0</v>
      </c>
      <c r="AN303" s="522" t="str">
        <f>IF(AJ303="A",MAX($AN$221:AP302)+0.001,"")</f>
        <v/>
      </c>
      <c r="AO303" s="522"/>
      <c r="AP303" s="522"/>
      <c r="AQ303" s="282">
        <v>1.0819999999999999</v>
      </c>
      <c r="AR303" s="282" t="str">
        <f>IF($AQ$303&gt;$AN$973,"",LOOKUP($AQ$303,$AN$222:$AP$971,$AH$222:$AH$971))</f>
        <v/>
      </c>
      <c r="AS303" s="282" t="str">
        <f>IF($AQ$303&gt;$AN$973,"",LOOKUP($AQ$303,$AN$222:$AP$971,$AI$222:$AI$971))</f>
        <v/>
      </c>
      <c r="AT303" s="282" t="s">
        <v>28</v>
      </c>
      <c r="AU303" s="282" t="str">
        <f>IF($AQ$303&gt;$AN$973,"",LOOKUP($AQ$303,$AN$222:$AP$971,$AK$222:$AK$971))</f>
        <v/>
      </c>
      <c r="AV303" s="282" t="str">
        <f>IF($AQ$303&gt;$AN$973,"",LOOKUP($AQ$303,$AN$222:$AP$971,$AL$222:$AL$971))</f>
        <v/>
      </c>
      <c r="AX303" s="522" t="str">
        <f>IF(AJ303="B",MAX($AX$221:AX302)+0.001,"")</f>
        <v/>
      </c>
      <c r="AY303" s="522"/>
      <c r="AZ303" s="522"/>
      <c r="BA303" s="282">
        <v>1.0819999999999999</v>
      </c>
      <c r="BB303" s="282" t="str">
        <f t="shared" si="59"/>
        <v/>
      </c>
      <c r="BC303" s="282" t="str">
        <f t="shared" si="52"/>
        <v/>
      </c>
      <c r="BD303" s="282" t="s">
        <v>29</v>
      </c>
      <c r="BE303" s="282" t="str">
        <f t="shared" si="53"/>
        <v/>
      </c>
      <c r="BF303" s="282" t="str">
        <f t="shared" si="54"/>
        <v/>
      </c>
      <c r="BH303" s="522" t="str">
        <f>IF(AJ303="C",MAX($BH$221:BH302)+0.001,"")</f>
        <v/>
      </c>
      <c r="BI303" s="522"/>
      <c r="BJ303" s="522"/>
      <c r="BK303" s="282">
        <v>1.0819999999999999</v>
      </c>
      <c r="BL303" s="282" t="str">
        <f t="shared" si="55"/>
        <v/>
      </c>
      <c r="BM303" s="282" t="str">
        <f t="shared" si="56"/>
        <v/>
      </c>
      <c r="BN303" s="282" t="s">
        <v>30</v>
      </c>
      <c r="BO303" s="282" t="str">
        <f t="shared" si="57"/>
        <v/>
      </c>
      <c r="BP303" s="282" t="str">
        <f t="shared" si="58"/>
        <v/>
      </c>
      <c r="BT303" s="522" t="str">
        <f>IF(AL303="A",MAX($BT$221:BV302)+0.001,"")</f>
        <v/>
      </c>
      <c r="BU303" s="522"/>
      <c r="BV303" s="522"/>
      <c r="BW303" s="282">
        <v>1.0819999999999999</v>
      </c>
      <c r="BY303" s="454" t="s">
        <v>28</v>
      </c>
      <c r="BZ303" s="282" t="str">
        <f t="shared" si="60"/>
        <v/>
      </c>
      <c r="CB303" s="282">
        <f t="shared" si="61"/>
        <v>0</v>
      </c>
      <c r="CC303" s="282">
        <f t="shared" si="62"/>
        <v>0</v>
      </c>
      <c r="CD303" s="282">
        <f t="shared" si="63"/>
        <v>0</v>
      </c>
      <c r="CE303" s="282">
        <f t="shared" si="64"/>
        <v>0</v>
      </c>
      <c r="CF303" s="282">
        <f t="shared" si="65"/>
        <v>0</v>
      </c>
      <c r="CG303" s="282">
        <f t="shared" si="66"/>
        <v>0</v>
      </c>
      <c r="CH303" s="282">
        <f t="shared" si="67"/>
        <v>0</v>
      </c>
      <c r="CI303" s="282">
        <f t="shared" si="68"/>
        <v>0</v>
      </c>
      <c r="CJ303" s="282">
        <f t="shared" si="69"/>
        <v>0</v>
      </c>
      <c r="CK303" s="282">
        <f t="shared" si="70"/>
        <v>0</v>
      </c>
      <c r="CL303" s="282">
        <f t="shared" si="71"/>
        <v>0</v>
      </c>
      <c r="CM303" s="282">
        <f t="shared" si="72"/>
        <v>0</v>
      </c>
    </row>
    <row r="304" spans="4:91" ht="15" x14ac:dyDescent="0.25">
      <c r="D304" s="455" t="str">
        <f>IF(DATA2!$C$41="","",U304&amp;":"&amp;V304)</f>
        <v/>
      </c>
      <c r="E304" s="523" t="str">
        <f>IF(DATA2!$D$41="","",W304&amp;":"&amp;X304)</f>
        <v/>
      </c>
      <c r="F304" s="523"/>
      <c r="G304" s="523"/>
      <c r="H304" s="524" t="e">
        <f t="shared" si="76"/>
        <v>#VALUE!</v>
      </c>
      <c r="I304" s="524"/>
      <c r="J304" s="524"/>
      <c r="K304" s="522" t="e">
        <f t="shared" si="51"/>
        <v>#VALUE!</v>
      </c>
      <c r="L304" s="522"/>
      <c r="M304" s="522"/>
      <c r="N304" s="525" t="e">
        <f t="shared" si="77"/>
        <v>#VALUE!</v>
      </c>
      <c r="O304" s="525"/>
      <c r="P304" s="525"/>
      <c r="Q304" s="523" t="e">
        <f t="shared" si="78"/>
        <v>#VALUE!</v>
      </c>
      <c r="R304" s="523"/>
      <c r="S304" s="523"/>
      <c r="T304" s="283">
        <v>33</v>
      </c>
      <c r="U304" s="456">
        <f>IF(HOUR(DATA2!$C$41)&lt;=6,HOUR(DATA2!$C$41)+12,HOUR(DATA2!$C$41))</f>
        <v>12</v>
      </c>
      <c r="V304" s="457" t="str">
        <f>IF(MINUTE(DATA2!$C$41)&lt;10,"0"&amp;MINUTE(DATA2!$C$41),MINUTE(DATA2!$C$41))</f>
        <v>00</v>
      </c>
      <c r="W304" s="456">
        <f>IF(HOUR(DATA2!$D$41)&lt;=6,HOUR(DATA2!$D$41)+12,HOUR(DATA2!$D$41))</f>
        <v>12</v>
      </c>
      <c r="X304" s="457" t="str">
        <f>IF(MINUTE(DATA2!$D$41)&lt;10,"0"&amp;MINUTE(DATA2!$D$41),MINUTE(DATA2!$D$41))</f>
        <v>00</v>
      </c>
      <c r="Y304" s="526" t="b">
        <f t="shared" si="74"/>
        <v>0</v>
      </c>
      <c r="Z304" s="526"/>
      <c r="AA304" s="520" t="b">
        <f t="shared" si="75"/>
        <v>0</v>
      </c>
      <c r="AB304" s="520"/>
      <c r="AC304" s="521" t="str">
        <f t="shared" si="79"/>
        <v/>
      </c>
      <c r="AD304" s="521"/>
      <c r="AE304" s="520" t="b">
        <f t="shared" si="73"/>
        <v>0</v>
      </c>
      <c r="AF304" s="520"/>
      <c r="AH304" s="422">
        <f>DATA2!$G$41</f>
        <v>0</v>
      </c>
      <c r="AI304" s="422">
        <f>DATA2!$L$41</f>
        <v>0</v>
      </c>
      <c r="AJ304" s="458">
        <f>DATA2!$Q$41</f>
        <v>0</v>
      </c>
      <c r="AK304" s="422">
        <f>DATA2!$V$41</f>
        <v>0</v>
      </c>
      <c r="AL304" s="422">
        <f>DATA2!$AA$41</f>
        <v>0</v>
      </c>
      <c r="AN304" s="522" t="str">
        <f>IF(AJ304="A",MAX($AN$221:AP303)+0.001,"")</f>
        <v/>
      </c>
      <c r="AO304" s="522"/>
      <c r="AP304" s="522"/>
      <c r="AQ304" s="282">
        <v>1.083</v>
      </c>
      <c r="AR304" s="282" t="str">
        <f>IF($AQ$304&gt;$AN$973,"",LOOKUP($AQ$304,$AN$222:$AP$971,$AH$222:$AH$971))</f>
        <v/>
      </c>
      <c r="AS304" s="282" t="str">
        <f>IF($AQ$304&gt;$AN$973,"",LOOKUP($AQ$304,$AN$222:$AP$971,$AI$222:$AI$971))</f>
        <v/>
      </c>
      <c r="AT304" s="282" t="s">
        <v>28</v>
      </c>
      <c r="AU304" s="282" t="str">
        <f>IF($AQ$304&gt;$AN$973,"",LOOKUP($AQ$304,$AN$222:$AP$971,$AK$222:$AK$971))</f>
        <v/>
      </c>
      <c r="AV304" s="282" t="str">
        <f>IF($AQ$304&gt;$AN$973,"",LOOKUP($AQ$304,$AN$222:$AP$971,$AL$222:$AL$971))</f>
        <v/>
      </c>
      <c r="AX304" s="522" t="str">
        <f>IF(AJ304="B",MAX($AX$221:AX303)+0.001,"")</f>
        <v/>
      </c>
      <c r="AY304" s="522"/>
      <c r="AZ304" s="522"/>
      <c r="BA304" s="282">
        <v>1.083</v>
      </c>
      <c r="BB304" s="282" t="str">
        <f t="shared" si="59"/>
        <v/>
      </c>
      <c r="BC304" s="282" t="str">
        <f t="shared" si="52"/>
        <v/>
      </c>
      <c r="BD304" s="282" t="s">
        <v>29</v>
      </c>
      <c r="BE304" s="282" t="str">
        <f t="shared" si="53"/>
        <v/>
      </c>
      <c r="BF304" s="282" t="str">
        <f t="shared" si="54"/>
        <v/>
      </c>
      <c r="BH304" s="522" t="str">
        <f>IF(AJ304="C",MAX($BH$221:BH303)+0.001,"")</f>
        <v/>
      </c>
      <c r="BI304" s="522"/>
      <c r="BJ304" s="522"/>
      <c r="BK304" s="282">
        <v>1.083</v>
      </c>
      <c r="BL304" s="282" t="str">
        <f t="shared" si="55"/>
        <v/>
      </c>
      <c r="BM304" s="282" t="str">
        <f t="shared" si="56"/>
        <v/>
      </c>
      <c r="BN304" s="282" t="s">
        <v>30</v>
      </c>
      <c r="BO304" s="282" t="str">
        <f t="shared" si="57"/>
        <v/>
      </c>
      <c r="BP304" s="282" t="str">
        <f t="shared" si="58"/>
        <v/>
      </c>
      <c r="BT304" s="522" t="str">
        <f>IF(AL304="A",MAX($BT$221:BV303)+0.001,"")</f>
        <v/>
      </c>
      <c r="BU304" s="522"/>
      <c r="BV304" s="522"/>
      <c r="BW304" s="282">
        <v>1.083</v>
      </c>
      <c r="BY304" s="454" t="s">
        <v>28</v>
      </c>
      <c r="BZ304" s="282" t="str">
        <f t="shared" si="60"/>
        <v/>
      </c>
      <c r="CB304" s="282">
        <f t="shared" si="61"/>
        <v>0</v>
      </c>
      <c r="CC304" s="282">
        <f t="shared" si="62"/>
        <v>0</v>
      </c>
      <c r="CD304" s="282">
        <f t="shared" si="63"/>
        <v>0</v>
      </c>
      <c r="CE304" s="282">
        <f t="shared" si="64"/>
        <v>0</v>
      </c>
      <c r="CF304" s="282">
        <f t="shared" si="65"/>
        <v>0</v>
      </c>
      <c r="CG304" s="282">
        <f t="shared" si="66"/>
        <v>0</v>
      </c>
      <c r="CH304" s="282">
        <f t="shared" si="67"/>
        <v>0</v>
      </c>
      <c r="CI304" s="282">
        <f t="shared" si="68"/>
        <v>0</v>
      </c>
      <c r="CJ304" s="282">
        <f t="shared" si="69"/>
        <v>0</v>
      </c>
      <c r="CK304" s="282">
        <f t="shared" si="70"/>
        <v>0</v>
      </c>
      <c r="CL304" s="282">
        <f t="shared" si="71"/>
        <v>0</v>
      </c>
      <c r="CM304" s="282">
        <f t="shared" si="72"/>
        <v>0</v>
      </c>
    </row>
    <row r="305" spans="4:91" ht="15" x14ac:dyDescent="0.25">
      <c r="D305" s="455" t="str">
        <f>IF(DATA2!$C$42="","",U305&amp;":"&amp;V305)</f>
        <v/>
      </c>
      <c r="E305" s="523" t="str">
        <f>IF(DATA2!$D$42="","",W305&amp;":"&amp;X305)</f>
        <v/>
      </c>
      <c r="F305" s="523"/>
      <c r="G305" s="523"/>
      <c r="H305" s="524" t="e">
        <f t="shared" si="76"/>
        <v>#VALUE!</v>
      </c>
      <c r="I305" s="524"/>
      <c r="J305" s="524"/>
      <c r="K305" s="522" t="e">
        <f t="shared" si="51"/>
        <v>#VALUE!</v>
      </c>
      <c r="L305" s="522"/>
      <c r="M305" s="522"/>
      <c r="N305" s="525" t="e">
        <f t="shared" si="77"/>
        <v>#VALUE!</v>
      </c>
      <c r="O305" s="525"/>
      <c r="P305" s="525"/>
      <c r="Q305" s="523" t="e">
        <f t="shared" si="78"/>
        <v>#VALUE!</v>
      </c>
      <c r="R305" s="523"/>
      <c r="S305" s="523"/>
      <c r="T305" s="283">
        <v>34</v>
      </c>
      <c r="U305" s="456">
        <f>IF(HOUR(DATA2!$C$42)&lt;=6,HOUR(DATA2!$C$42)+12,HOUR(DATA2!$C$42))</f>
        <v>12</v>
      </c>
      <c r="V305" s="457" t="str">
        <f>IF(MINUTE(DATA2!$C$42)&lt;10,"0"&amp;MINUTE(DATA2!$C$42),MINUTE(DATA2!$C$42))</f>
        <v>00</v>
      </c>
      <c r="W305" s="456">
        <f>IF(HOUR(DATA2!$D$42)&lt;=6,HOUR(DATA2!$D$42)+12,HOUR(DATA2!$D$42))</f>
        <v>12</v>
      </c>
      <c r="X305" s="457" t="str">
        <f>IF(MINUTE(DATA2!$D$42)&lt;10,"0"&amp;MINUTE(DATA2!$D$42),MINUTE(DATA2!$D$42))</f>
        <v>00</v>
      </c>
      <c r="Y305" s="526" t="b">
        <f t="shared" si="74"/>
        <v>0</v>
      </c>
      <c r="Z305" s="526"/>
      <c r="AA305" s="520" t="b">
        <f t="shared" si="75"/>
        <v>0</v>
      </c>
      <c r="AB305" s="520"/>
      <c r="AC305" s="521" t="str">
        <f t="shared" si="79"/>
        <v/>
      </c>
      <c r="AD305" s="521"/>
      <c r="AE305" s="520" t="b">
        <f t="shared" si="73"/>
        <v>0</v>
      </c>
      <c r="AF305" s="520"/>
      <c r="AH305" s="422">
        <f>DATA2!$G$42</f>
        <v>0</v>
      </c>
      <c r="AI305" s="422">
        <f>DATA2!$L$42</f>
        <v>0</v>
      </c>
      <c r="AJ305" s="458">
        <f>DATA2!$Q$42</f>
        <v>0</v>
      </c>
      <c r="AK305" s="422">
        <f>DATA2!$V$42</f>
        <v>0</v>
      </c>
      <c r="AL305" s="422">
        <f>DATA2!$AA$42</f>
        <v>0</v>
      </c>
      <c r="AN305" s="522" t="str">
        <f>IF(AJ305="A",MAX($AN$221:AP304)+0.001,"")</f>
        <v/>
      </c>
      <c r="AO305" s="522"/>
      <c r="AP305" s="522"/>
      <c r="AQ305" s="282">
        <v>1.0839999999999999</v>
      </c>
      <c r="AR305" s="282" t="str">
        <f>IF($AQ$305&gt;$AN$973,"",LOOKUP($AQ$305,$AN$222:$AP$971,$AH$222:$AH$971))</f>
        <v/>
      </c>
      <c r="AS305" s="282" t="str">
        <f>IF($AQ$305&gt;$AN$973,"",LOOKUP($AQ$305,$AN$222:$AP$971,$AI$222:$AI$971))</f>
        <v/>
      </c>
      <c r="AT305" s="282" t="s">
        <v>28</v>
      </c>
      <c r="AU305" s="282" t="str">
        <f>IF($AQ$305&gt;$AN$973,"",LOOKUP($AQ$305,$AN$222:$AP$971,$AK$222:$AK$971))</f>
        <v/>
      </c>
      <c r="AV305" s="282" t="str">
        <f>IF($AQ$305&gt;$AN$973,"",LOOKUP($AQ$305,$AN$222:$AP$971,$AL$222:$AL$971))</f>
        <v/>
      </c>
      <c r="AX305" s="522" t="str">
        <f>IF(AJ305="B",MAX($AX$221:AX304)+0.001,"")</f>
        <v/>
      </c>
      <c r="AY305" s="522"/>
      <c r="AZ305" s="522"/>
      <c r="BA305" s="282">
        <v>1.0839999999999999</v>
      </c>
      <c r="BB305" s="282" t="str">
        <f t="shared" si="59"/>
        <v/>
      </c>
      <c r="BC305" s="282" t="str">
        <f t="shared" si="52"/>
        <v/>
      </c>
      <c r="BD305" s="282" t="s">
        <v>29</v>
      </c>
      <c r="BE305" s="282" t="str">
        <f t="shared" si="53"/>
        <v/>
      </c>
      <c r="BF305" s="282" t="str">
        <f t="shared" si="54"/>
        <v/>
      </c>
      <c r="BH305" s="522" t="str">
        <f>IF(AJ305="C",MAX($BH$221:BH304)+0.001,"")</f>
        <v/>
      </c>
      <c r="BI305" s="522"/>
      <c r="BJ305" s="522"/>
      <c r="BK305" s="282">
        <v>1.0839999999999999</v>
      </c>
      <c r="BL305" s="282" t="str">
        <f t="shared" si="55"/>
        <v/>
      </c>
      <c r="BM305" s="282" t="str">
        <f t="shared" si="56"/>
        <v/>
      </c>
      <c r="BN305" s="282" t="s">
        <v>30</v>
      </c>
      <c r="BO305" s="282" t="str">
        <f t="shared" si="57"/>
        <v/>
      </c>
      <c r="BP305" s="282" t="str">
        <f t="shared" si="58"/>
        <v/>
      </c>
      <c r="BT305" s="522" t="str">
        <f>IF(AL305="A",MAX($BT$221:BV304)+0.001,"")</f>
        <v/>
      </c>
      <c r="BU305" s="522"/>
      <c r="BV305" s="522"/>
      <c r="BW305" s="282">
        <v>1.0839999999999999</v>
      </c>
      <c r="BY305" s="454" t="s">
        <v>28</v>
      </c>
      <c r="BZ305" s="282" t="str">
        <f t="shared" si="60"/>
        <v/>
      </c>
      <c r="CB305" s="282">
        <f t="shared" si="61"/>
        <v>0</v>
      </c>
      <c r="CC305" s="282">
        <f t="shared" si="62"/>
        <v>0</v>
      </c>
      <c r="CD305" s="282">
        <f t="shared" si="63"/>
        <v>0</v>
      </c>
      <c r="CE305" s="282">
        <f t="shared" si="64"/>
        <v>0</v>
      </c>
      <c r="CF305" s="282">
        <f t="shared" si="65"/>
        <v>0</v>
      </c>
      <c r="CG305" s="282">
        <f t="shared" si="66"/>
        <v>0</v>
      </c>
      <c r="CH305" s="282">
        <f t="shared" si="67"/>
        <v>0</v>
      </c>
      <c r="CI305" s="282">
        <f t="shared" si="68"/>
        <v>0</v>
      </c>
      <c r="CJ305" s="282">
        <f t="shared" si="69"/>
        <v>0</v>
      </c>
      <c r="CK305" s="282">
        <f t="shared" si="70"/>
        <v>0</v>
      </c>
      <c r="CL305" s="282">
        <f t="shared" si="71"/>
        <v>0</v>
      </c>
      <c r="CM305" s="282">
        <f t="shared" si="72"/>
        <v>0</v>
      </c>
    </row>
    <row r="306" spans="4:91" ht="15" x14ac:dyDescent="0.25">
      <c r="D306" s="455" t="str">
        <f>IF(DATA2!$C$43="","",U306&amp;":"&amp;V306)</f>
        <v/>
      </c>
      <c r="E306" s="523" t="str">
        <f>IF(DATA2!$D$43="","",W306&amp;":"&amp;X306)</f>
        <v/>
      </c>
      <c r="F306" s="523"/>
      <c r="G306" s="523"/>
      <c r="H306" s="524" t="e">
        <f t="shared" si="76"/>
        <v>#VALUE!</v>
      </c>
      <c r="I306" s="524"/>
      <c r="J306" s="524"/>
      <c r="K306" s="522" t="e">
        <f t="shared" si="51"/>
        <v>#VALUE!</v>
      </c>
      <c r="L306" s="522"/>
      <c r="M306" s="522"/>
      <c r="N306" s="525" t="e">
        <f t="shared" si="77"/>
        <v>#VALUE!</v>
      </c>
      <c r="O306" s="525"/>
      <c r="P306" s="525"/>
      <c r="Q306" s="523" t="e">
        <f t="shared" si="78"/>
        <v>#VALUE!</v>
      </c>
      <c r="R306" s="523"/>
      <c r="S306" s="523"/>
      <c r="T306" s="283">
        <v>35</v>
      </c>
      <c r="U306" s="456">
        <f>IF(HOUR(DATA2!$C$43)&lt;=6,HOUR(DATA2!$C$43)+12,HOUR(DATA2!$C$43))</f>
        <v>12</v>
      </c>
      <c r="V306" s="457" t="str">
        <f>IF(MINUTE(DATA2!$C$43)&lt;10,"0"&amp;MINUTE(DATA2!$C$43),MINUTE(DATA2!$C$43))</f>
        <v>00</v>
      </c>
      <c r="W306" s="456">
        <f>IF(HOUR(DATA2!$D$43)&lt;=6,HOUR(DATA2!$D$43)+12,HOUR(DATA2!$D$43))</f>
        <v>12</v>
      </c>
      <c r="X306" s="457" t="str">
        <f>IF(MINUTE(DATA2!$D$43)&lt;10,"0"&amp;MINUTE(DATA2!$D$43),MINUTE(DATA2!$D$43))</f>
        <v>00</v>
      </c>
      <c r="Y306" s="526" t="b">
        <f t="shared" si="74"/>
        <v>0</v>
      </c>
      <c r="Z306" s="526"/>
      <c r="AA306" s="520" t="b">
        <f t="shared" si="75"/>
        <v>0</v>
      </c>
      <c r="AB306" s="520"/>
      <c r="AC306" s="521" t="str">
        <f t="shared" si="79"/>
        <v/>
      </c>
      <c r="AD306" s="521"/>
      <c r="AE306" s="520" t="b">
        <f t="shared" si="73"/>
        <v>0</v>
      </c>
      <c r="AF306" s="520"/>
      <c r="AH306" s="422">
        <f>DATA2!$G$43</f>
        <v>0</v>
      </c>
      <c r="AI306" s="422">
        <f>DATA2!$L$43</f>
        <v>0</v>
      </c>
      <c r="AJ306" s="458">
        <f>DATA2!$Q$43</f>
        <v>0</v>
      </c>
      <c r="AK306" s="422">
        <f>DATA2!$V$43</f>
        <v>0</v>
      </c>
      <c r="AL306" s="422">
        <f>DATA2!$AA$43</f>
        <v>0</v>
      </c>
      <c r="AN306" s="522" t="str">
        <f>IF(AJ306="A",MAX($AN$221:AP305)+0.001,"")</f>
        <v/>
      </c>
      <c r="AO306" s="522"/>
      <c r="AP306" s="522"/>
      <c r="AQ306" s="282">
        <v>1.085</v>
      </c>
      <c r="AR306" s="282" t="str">
        <f>IF($AQ$306&gt;$AN$973,"",LOOKUP($AQ$306,$AN$222:$AP$971,$AH$222:$AH$971))</f>
        <v/>
      </c>
      <c r="AS306" s="282" t="str">
        <f>IF($AQ$306&gt;$AN$973,"",LOOKUP($AQ$306,$AN$222:$AP$971,$AI$222:$AI$971))</f>
        <v/>
      </c>
      <c r="AT306" s="282" t="s">
        <v>28</v>
      </c>
      <c r="AU306" s="282" t="str">
        <f>IF($AQ$306&gt;$AN$973,"",LOOKUP($AQ$306,$AN$222:$AP$971,$AK$222:$AK$971))</f>
        <v/>
      </c>
      <c r="AV306" s="282" t="str">
        <f>IF($AQ$306&gt;$AN$973,"",LOOKUP($AQ$306,$AN$222:$AP$971,$AL$222:$AL$971))</f>
        <v/>
      </c>
      <c r="AX306" s="522" t="str">
        <f>IF(AJ306="B",MAX($AX$221:AX305)+0.001,"")</f>
        <v/>
      </c>
      <c r="AY306" s="522"/>
      <c r="AZ306" s="522"/>
      <c r="BA306" s="282">
        <v>1.085</v>
      </c>
      <c r="BB306" s="282" t="str">
        <f t="shared" si="59"/>
        <v/>
      </c>
      <c r="BC306" s="282" t="str">
        <f t="shared" si="52"/>
        <v/>
      </c>
      <c r="BD306" s="282" t="s">
        <v>29</v>
      </c>
      <c r="BE306" s="282" t="str">
        <f t="shared" si="53"/>
        <v/>
      </c>
      <c r="BF306" s="282" t="str">
        <f t="shared" si="54"/>
        <v/>
      </c>
      <c r="BH306" s="522" t="str">
        <f>IF(AJ306="C",MAX($BH$221:BH305)+0.001,"")</f>
        <v/>
      </c>
      <c r="BI306" s="522"/>
      <c r="BJ306" s="522"/>
      <c r="BK306" s="282">
        <v>1.085</v>
      </c>
      <c r="BL306" s="282" t="str">
        <f t="shared" si="55"/>
        <v/>
      </c>
      <c r="BM306" s="282" t="str">
        <f t="shared" si="56"/>
        <v/>
      </c>
      <c r="BN306" s="282" t="s">
        <v>30</v>
      </c>
      <c r="BO306" s="282" t="str">
        <f t="shared" si="57"/>
        <v/>
      </c>
      <c r="BP306" s="282" t="str">
        <f t="shared" si="58"/>
        <v/>
      </c>
      <c r="BT306" s="522" t="str">
        <f>IF(AL306="A",MAX($BT$221:BV305)+0.001,"")</f>
        <v/>
      </c>
      <c r="BU306" s="522"/>
      <c r="BV306" s="522"/>
      <c r="BW306" s="282">
        <v>1.085</v>
      </c>
      <c r="BY306" s="454" t="s">
        <v>28</v>
      </c>
      <c r="BZ306" s="282" t="str">
        <f t="shared" si="60"/>
        <v/>
      </c>
      <c r="CB306" s="282">
        <f t="shared" si="61"/>
        <v>0</v>
      </c>
      <c r="CC306" s="282">
        <f t="shared" si="62"/>
        <v>0</v>
      </c>
      <c r="CD306" s="282">
        <f t="shared" si="63"/>
        <v>0</v>
      </c>
      <c r="CE306" s="282">
        <f t="shared" si="64"/>
        <v>0</v>
      </c>
      <c r="CF306" s="282">
        <f t="shared" si="65"/>
        <v>0</v>
      </c>
      <c r="CG306" s="282">
        <f t="shared" si="66"/>
        <v>0</v>
      </c>
      <c r="CH306" s="282">
        <f t="shared" si="67"/>
        <v>0</v>
      </c>
      <c r="CI306" s="282">
        <f t="shared" si="68"/>
        <v>0</v>
      </c>
      <c r="CJ306" s="282">
        <f t="shared" si="69"/>
        <v>0</v>
      </c>
      <c r="CK306" s="282">
        <f t="shared" si="70"/>
        <v>0</v>
      </c>
      <c r="CL306" s="282">
        <f t="shared" si="71"/>
        <v>0</v>
      </c>
      <c r="CM306" s="282">
        <f t="shared" si="72"/>
        <v>0</v>
      </c>
    </row>
    <row r="307" spans="4:91" ht="15" x14ac:dyDescent="0.25">
      <c r="D307" s="455" t="str">
        <f>IF(DATA2!$C$44="","",U307&amp;":"&amp;V307)</f>
        <v/>
      </c>
      <c r="E307" s="523" t="str">
        <f>IF(DATA2!$D$44="","",W307&amp;":"&amp;X307)</f>
        <v/>
      </c>
      <c r="F307" s="523"/>
      <c r="G307" s="523"/>
      <c r="H307" s="524" t="e">
        <f t="shared" si="76"/>
        <v>#VALUE!</v>
      </c>
      <c r="I307" s="524"/>
      <c r="J307" s="524"/>
      <c r="K307" s="522" t="e">
        <f t="shared" si="51"/>
        <v>#VALUE!</v>
      </c>
      <c r="L307" s="522"/>
      <c r="M307" s="522"/>
      <c r="N307" s="525" t="e">
        <f t="shared" si="77"/>
        <v>#VALUE!</v>
      </c>
      <c r="O307" s="525"/>
      <c r="P307" s="525"/>
      <c r="Q307" s="523" t="e">
        <f t="shared" si="78"/>
        <v>#VALUE!</v>
      </c>
      <c r="R307" s="523"/>
      <c r="S307" s="523"/>
      <c r="T307" s="283">
        <v>36</v>
      </c>
      <c r="U307" s="456">
        <f>IF(HOUR(DATA2!$C$44)&lt;=6,HOUR(DATA2!$C$44)+12,HOUR(DATA2!$C$44))</f>
        <v>12</v>
      </c>
      <c r="V307" s="457" t="str">
        <f>IF(MINUTE(DATA2!$C$44)&lt;10,"0"&amp;MINUTE(DATA2!$C$44),MINUTE(DATA2!$C$44))</f>
        <v>00</v>
      </c>
      <c r="W307" s="456">
        <f>IF(HOUR(DATA2!$D$44)&lt;=6,HOUR(DATA2!$D$44)+12,HOUR(DATA2!$D$44))</f>
        <v>12</v>
      </c>
      <c r="X307" s="457" t="str">
        <f>IF(MINUTE(DATA2!$D$44)&lt;10,"0"&amp;MINUTE(DATA2!$D$44),MINUTE(DATA2!$D$44))</f>
        <v>00</v>
      </c>
      <c r="Y307" s="526" t="b">
        <f t="shared" si="74"/>
        <v>0</v>
      </c>
      <c r="Z307" s="526"/>
      <c r="AA307" s="520" t="b">
        <f t="shared" si="75"/>
        <v>0</v>
      </c>
      <c r="AB307" s="520"/>
      <c r="AC307" s="521" t="str">
        <f t="shared" si="79"/>
        <v/>
      </c>
      <c r="AD307" s="521"/>
      <c r="AE307" s="520" t="b">
        <f t="shared" si="73"/>
        <v>0</v>
      </c>
      <c r="AF307" s="520"/>
      <c r="AH307" s="422">
        <f>DATA2!$G$44</f>
        <v>0</v>
      </c>
      <c r="AI307" s="422">
        <f>DATA2!$L$44</f>
        <v>0</v>
      </c>
      <c r="AJ307" s="458">
        <f>DATA2!$Q$44</f>
        <v>0</v>
      </c>
      <c r="AK307" s="422">
        <f>DATA2!$V$44</f>
        <v>0</v>
      </c>
      <c r="AL307" s="422">
        <f>DATA2!$AA$44</f>
        <v>0</v>
      </c>
      <c r="AN307" s="522" t="str">
        <f>IF(AJ307="A",MAX($AN$221:AP306)+0.001,"")</f>
        <v/>
      </c>
      <c r="AO307" s="522"/>
      <c r="AP307" s="522"/>
      <c r="AQ307" s="282">
        <v>1.0859999999999999</v>
      </c>
      <c r="AR307" s="282" t="str">
        <f>IF($AQ$307&gt;$AN$973,"",LOOKUP($AQ$307,$AN$222:$AP$971,$AH$222:$AH$971))</f>
        <v/>
      </c>
      <c r="AS307" s="282" t="str">
        <f>IF($AQ$307&gt;$AN$973,"",LOOKUP($AQ$307,$AN$222:$AP$971,$AI$222:$AI$971))</f>
        <v/>
      </c>
      <c r="AT307" s="282" t="s">
        <v>28</v>
      </c>
      <c r="AU307" s="282" t="str">
        <f>IF($AQ$307&gt;$AN$973,"",LOOKUP($AQ$307,$AN$222:$AP$971,$AK$222:$AK$971))</f>
        <v/>
      </c>
      <c r="AV307" s="282" t="str">
        <f>IF($AQ$307&gt;$AN$973,"",LOOKUP($AQ$307,$AN$222:$AP$971,$AL$222:$AL$971))</f>
        <v/>
      </c>
      <c r="AX307" s="522" t="str">
        <f>IF(AJ307="B",MAX($AX$221:AX306)+0.001,"")</f>
        <v/>
      </c>
      <c r="AY307" s="522"/>
      <c r="AZ307" s="522"/>
      <c r="BA307" s="282">
        <v>1.0859999999999999</v>
      </c>
      <c r="BB307" s="282" t="str">
        <f t="shared" si="59"/>
        <v/>
      </c>
      <c r="BC307" s="282" t="str">
        <f t="shared" si="52"/>
        <v/>
      </c>
      <c r="BD307" s="282" t="s">
        <v>29</v>
      </c>
      <c r="BE307" s="282" t="str">
        <f t="shared" si="53"/>
        <v/>
      </c>
      <c r="BF307" s="282" t="str">
        <f t="shared" si="54"/>
        <v/>
      </c>
      <c r="BH307" s="522" t="str">
        <f>IF(AJ307="C",MAX($BH$221:BH306)+0.001,"")</f>
        <v/>
      </c>
      <c r="BI307" s="522"/>
      <c r="BJ307" s="522"/>
      <c r="BK307" s="282">
        <v>1.0859999999999999</v>
      </c>
      <c r="BL307" s="282" t="str">
        <f t="shared" si="55"/>
        <v/>
      </c>
      <c r="BM307" s="282" t="str">
        <f t="shared" si="56"/>
        <v/>
      </c>
      <c r="BN307" s="282" t="s">
        <v>30</v>
      </c>
      <c r="BO307" s="282" t="str">
        <f t="shared" si="57"/>
        <v/>
      </c>
      <c r="BP307" s="282" t="str">
        <f t="shared" si="58"/>
        <v/>
      </c>
      <c r="BT307" s="522" t="str">
        <f>IF(AL307="A",MAX($BT$221:BV306)+0.001,"")</f>
        <v/>
      </c>
      <c r="BU307" s="522"/>
      <c r="BV307" s="522"/>
      <c r="BW307" s="282">
        <v>1.0859999999999999</v>
      </c>
      <c r="BY307" s="454" t="s">
        <v>28</v>
      </c>
      <c r="BZ307" s="282" t="str">
        <f t="shared" si="60"/>
        <v/>
      </c>
      <c r="CB307" s="282">
        <f t="shared" si="61"/>
        <v>0</v>
      </c>
      <c r="CC307" s="282">
        <f t="shared" si="62"/>
        <v>0</v>
      </c>
      <c r="CD307" s="282">
        <f t="shared" si="63"/>
        <v>0</v>
      </c>
      <c r="CE307" s="282">
        <f t="shared" si="64"/>
        <v>0</v>
      </c>
      <c r="CF307" s="282">
        <f t="shared" si="65"/>
        <v>0</v>
      </c>
      <c r="CG307" s="282">
        <f t="shared" si="66"/>
        <v>0</v>
      </c>
      <c r="CH307" s="282">
        <f t="shared" si="67"/>
        <v>0</v>
      </c>
      <c r="CI307" s="282">
        <f t="shared" si="68"/>
        <v>0</v>
      </c>
      <c r="CJ307" s="282">
        <f t="shared" si="69"/>
        <v>0</v>
      </c>
      <c r="CK307" s="282">
        <f t="shared" si="70"/>
        <v>0</v>
      </c>
      <c r="CL307" s="282">
        <f t="shared" si="71"/>
        <v>0</v>
      </c>
      <c r="CM307" s="282">
        <f t="shared" si="72"/>
        <v>0</v>
      </c>
    </row>
    <row r="308" spans="4:91" ht="15" x14ac:dyDescent="0.25">
      <c r="D308" s="455" t="str">
        <f>IF(DATA2!$C$45="","",U308&amp;":"&amp;V308)</f>
        <v/>
      </c>
      <c r="E308" s="523" t="str">
        <f>IF(DATA2!$D$45="","",W308&amp;":"&amp;X308)</f>
        <v/>
      </c>
      <c r="F308" s="523"/>
      <c r="G308" s="523"/>
      <c r="H308" s="524" t="e">
        <f t="shared" si="76"/>
        <v>#VALUE!</v>
      </c>
      <c r="I308" s="524"/>
      <c r="J308" s="524"/>
      <c r="K308" s="522" t="e">
        <f t="shared" si="51"/>
        <v>#VALUE!</v>
      </c>
      <c r="L308" s="522"/>
      <c r="M308" s="522"/>
      <c r="N308" s="525" t="e">
        <f t="shared" si="77"/>
        <v>#VALUE!</v>
      </c>
      <c r="O308" s="525"/>
      <c r="P308" s="525"/>
      <c r="Q308" s="523" t="e">
        <f t="shared" si="78"/>
        <v>#VALUE!</v>
      </c>
      <c r="R308" s="523"/>
      <c r="S308" s="523"/>
      <c r="T308" s="283">
        <v>37</v>
      </c>
      <c r="U308" s="456">
        <f>IF(HOUR(DATA2!$C$45)&lt;=6,HOUR(DATA2!$C$45)+12,HOUR(DATA2!$C$45))</f>
        <v>12</v>
      </c>
      <c r="V308" s="457" t="str">
        <f>IF(MINUTE(DATA2!$C$45)&lt;10,"0"&amp;MINUTE(DATA2!$C$45),MINUTE(DATA2!$C$45))</f>
        <v>00</v>
      </c>
      <c r="W308" s="456">
        <f>IF(HOUR(DATA2!$D$45)&lt;=6,HOUR(DATA2!$D$45)+12,HOUR(DATA2!$D$45))</f>
        <v>12</v>
      </c>
      <c r="X308" s="457" t="str">
        <f>IF(MINUTE(DATA2!$D$45)&lt;10,"0"&amp;MINUTE(DATA2!$D$45),MINUTE(DATA2!$D$45))</f>
        <v>00</v>
      </c>
      <c r="Y308" s="526" t="b">
        <f t="shared" si="74"/>
        <v>0</v>
      </c>
      <c r="Z308" s="526"/>
      <c r="AA308" s="520" t="b">
        <f t="shared" si="75"/>
        <v>0</v>
      </c>
      <c r="AB308" s="520"/>
      <c r="AC308" s="521" t="str">
        <f t="shared" si="79"/>
        <v/>
      </c>
      <c r="AD308" s="521"/>
      <c r="AE308" s="520" t="b">
        <f t="shared" si="73"/>
        <v>0</v>
      </c>
      <c r="AF308" s="520"/>
      <c r="AH308" s="422">
        <f>DATA2!$G$45</f>
        <v>0</v>
      </c>
      <c r="AI308" s="422">
        <f>DATA2!$L$45</f>
        <v>0</v>
      </c>
      <c r="AJ308" s="458">
        <f>DATA2!$Q$45</f>
        <v>0</v>
      </c>
      <c r="AK308" s="422">
        <f>DATA2!$V$45</f>
        <v>0</v>
      </c>
      <c r="AL308" s="422">
        <f>DATA2!$AA$45</f>
        <v>0</v>
      </c>
      <c r="AN308" s="522" t="str">
        <f>IF(AJ308="A",MAX($AN$221:AP307)+0.001,"")</f>
        <v/>
      </c>
      <c r="AO308" s="522"/>
      <c r="AP308" s="522"/>
      <c r="AQ308" s="282">
        <v>1.087</v>
      </c>
      <c r="AR308" s="282" t="str">
        <f>IF($AQ$308&gt;$AN$973,"",LOOKUP($AQ$308,$AN$222:$AP$971,$AH$222:$AH$971))</f>
        <v/>
      </c>
      <c r="AS308" s="282" t="str">
        <f>IF($AQ$308&gt;$AN$973,"",LOOKUP($AQ$308,$AN$222:$AP$971,$AI$222:$AI$971))</f>
        <v/>
      </c>
      <c r="AT308" s="282" t="s">
        <v>28</v>
      </c>
      <c r="AU308" s="282" t="str">
        <f>IF($AQ$308&gt;$AN$973,"",LOOKUP($AQ$308,$AN$222:$AP$971,$AK$222:$AK$971))</f>
        <v/>
      </c>
      <c r="AV308" s="282" t="str">
        <f>IF($AQ$308&gt;$AN$973,"",LOOKUP($AQ$308,$AN$222:$AP$971,$AL$222:$AL$971))</f>
        <v/>
      </c>
      <c r="AX308" s="522" t="str">
        <f>IF(AJ308="B",MAX($AX$221:AX307)+0.001,"")</f>
        <v/>
      </c>
      <c r="AY308" s="522"/>
      <c r="AZ308" s="522"/>
      <c r="BA308" s="282">
        <v>1.087</v>
      </c>
      <c r="BB308" s="282" t="str">
        <f t="shared" si="59"/>
        <v/>
      </c>
      <c r="BC308" s="282" t="str">
        <f t="shared" si="52"/>
        <v/>
      </c>
      <c r="BD308" s="282" t="s">
        <v>29</v>
      </c>
      <c r="BE308" s="282" t="str">
        <f t="shared" si="53"/>
        <v/>
      </c>
      <c r="BF308" s="282" t="str">
        <f t="shared" si="54"/>
        <v/>
      </c>
      <c r="BH308" s="522" t="str">
        <f>IF(AJ308="C",MAX($BH$221:BH307)+0.001,"")</f>
        <v/>
      </c>
      <c r="BI308" s="522"/>
      <c r="BJ308" s="522"/>
      <c r="BK308" s="282">
        <v>1.087</v>
      </c>
      <c r="BL308" s="282" t="str">
        <f t="shared" si="55"/>
        <v/>
      </c>
      <c r="BM308" s="282" t="str">
        <f t="shared" si="56"/>
        <v/>
      </c>
      <c r="BN308" s="282" t="s">
        <v>30</v>
      </c>
      <c r="BO308" s="282" t="str">
        <f t="shared" si="57"/>
        <v/>
      </c>
      <c r="BP308" s="282" t="str">
        <f t="shared" si="58"/>
        <v/>
      </c>
      <c r="BT308" s="522" t="str">
        <f>IF(AL308="A",MAX($BT$221:BV307)+0.001,"")</f>
        <v/>
      </c>
      <c r="BU308" s="522"/>
      <c r="BV308" s="522"/>
      <c r="BW308" s="282">
        <v>1.087</v>
      </c>
      <c r="BY308" s="454" t="s">
        <v>28</v>
      </c>
      <c r="BZ308" s="282" t="str">
        <f t="shared" si="60"/>
        <v/>
      </c>
      <c r="CB308" s="282">
        <f t="shared" si="61"/>
        <v>0</v>
      </c>
      <c r="CC308" s="282">
        <f t="shared" si="62"/>
        <v>0</v>
      </c>
      <c r="CD308" s="282">
        <f t="shared" si="63"/>
        <v>0</v>
      </c>
      <c r="CE308" s="282">
        <f t="shared" si="64"/>
        <v>0</v>
      </c>
      <c r="CF308" s="282">
        <f t="shared" si="65"/>
        <v>0</v>
      </c>
      <c r="CG308" s="282">
        <f t="shared" si="66"/>
        <v>0</v>
      </c>
      <c r="CH308" s="282">
        <f t="shared" si="67"/>
        <v>0</v>
      </c>
      <c r="CI308" s="282">
        <f t="shared" si="68"/>
        <v>0</v>
      </c>
      <c r="CJ308" s="282">
        <f t="shared" si="69"/>
        <v>0</v>
      </c>
      <c r="CK308" s="282">
        <f t="shared" si="70"/>
        <v>0</v>
      </c>
      <c r="CL308" s="282">
        <f t="shared" si="71"/>
        <v>0</v>
      </c>
      <c r="CM308" s="282">
        <f t="shared" si="72"/>
        <v>0</v>
      </c>
    </row>
    <row r="309" spans="4:91" ht="15" x14ac:dyDescent="0.25">
      <c r="D309" s="455" t="str">
        <f>IF(DATA2!$C$46="","",U309&amp;":"&amp;V309)</f>
        <v/>
      </c>
      <c r="E309" s="523" t="str">
        <f>IF(DATA2!$D$46="","",W309&amp;":"&amp;X309)</f>
        <v/>
      </c>
      <c r="F309" s="523"/>
      <c r="G309" s="523"/>
      <c r="H309" s="524" t="e">
        <f t="shared" si="76"/>
        <v>#VALUE!</v>
      </c>
      <c r="I309" s="524"/>
      <c r="J309" s="524"/>
      <c r="K309" s="522" t="e">
        <f t="shared" si="51"/>
        <v>#VALUE!</v>
      </c>
      <c r="L309" s="522"/>
      <c r="M309" s="522"/>
      <c r="N309" s="525" t="e">
        <f t="shared" si="77"/>
        <v>#VALUE!</v>
      </c>
      <c r="O309" s="525"/>
      <c r="P309" s="525"/>
      <c r="Q309" s="523" t="e">
        <f t="shared" si="78"/>
        <v>#VALUE!</v>
      </c>
      <c r="R309" s="523"/>
      <c r="S309" s="523"/>
      <c r="T309" s="283">
        <v>38</v>
      </c>
      <c r="U309" s="456">
        <f>IF(HOUR(DATA2!$C$46)&lt;=6,HOUR(DATA2!$C$46)+12,HOUR(DATA2!$C$46))</f>
        <v>12</v>
      </c>
      <c r="V309" s="457" t="str">
        <f>IF(MINUTE(DATA2!$C$46)&lt;10,"0"&amp;MINUTE(DATA2!$C$46),MINUTE(DATA2!$C$46))</f>
        <v>00</v>
      </c>
      <c r="W309" s="456">
        <f>IF(HOUR(DATA2!$D$46)&lt;=6,HOUR(DATA2!$D$46)+12,HOUR(DATA2!$D$46))</f>
        <v>12</v>
      </c>
      <c r="X309" s="457" t="str">
        <f>IF(MINUTE(DATA2!$D$46)&lt;10,"0"&amp;MINUTE(DATA2!$D$46),MINUTE(DATA2!$D$46))</f>
        <v>00</v>
      </c>
      <c r="Y309" s="526" t="b">
        <f t="shared" si="74"/>
        <v>0</v>
      </c>
      <c r="Z309" s="526"/>
      <c r="AA309" s="520" t="b">
        <f t="shared" si="75"/>
        <v>0</v>
      </c>
      <c r="AB309" s="520"/>
      <c r="AC309" s="521" t="str">
        <f t="shared" si="79"/>
        <v/>
      </c>
      <c r="AD309" s="521"/>
      <c r="AE309" s="520" t="b">
        <f t="shared" si="73"/>
        <v>0</v>
      </c>
      <c r="AF309" s="520"/>
      <c r="AH309" s="422">
        <f>DATA2!$G$46</f>
        <v>0</v>
      </c>
      <c r="AI309" s="422">
        <f>DATA2!$L$46</f>
        <v>0</v>
      </c>
      <c r="AJ309" s="458">
        <f>DATA2!$Q$46</f>
        <v>0</v>
      </c>
      <c r="AK309" s="422">
        <f>DATA2!$V$46</f>
        <v>0</v>
      </c>
      <c r="AL309" s="422">
        <f>DATA2!$AA$46</f>
        <v>0</v>
      </c>
      <c r="AN309" s="522" t="str">
        <f>IF(AJ309="A",MAX($AN$221:AP308)+0.001,"")</f>
        <v/>
      </c>
      <c r="AO309" s="522"/>
      <c r="AP309" s="522"/>
      <c r="AQ309" s="282">
        <v>1.0879999999999999</v>
      </c>
      <c r="AR309" s="282" t="str">
        <f>IF($AQ$309&gt;$AN$973,"",LOOKUP($AQ$309,$AN$222:$AP$971,$AH$222:$AH$971))</f>
        <v/>
      </c>
      <c r="AS309" s="282" t="str">
        <f>IF($AQ$309&gt;$AN$973,"",LOOKUP($AQ$309,$AN$222:$AP$971,$AI$222:$AI$971))</f>
        <v/>
      </c>
      <c r="AT309" s="282" t="s">
        <v>28</v>
      </c>
      <c r="AU309" s="282" t="str">
        <f>IF($AQ$309&gt;$AN$973,"",LOOKUP($AQ$309,$AN$222:$AP$971,$AK$222:$AK$971))</f>
        <v/>
      </c>
      <c r="AV309" s="282" t="str">
        <f>IF($AQ$309&gt;$AN$973,"",LOOKUP($AQ$309,$AN$222:$AP$971,$AL$222:$AL$971))</f>
        <v/>
      </c>
      <c r="AX309" s="522" t="str">
        <f>IF(AJ309="B",MAX($AX$221:AX308)+0.001,"")</f>
        <v/>
      </c>
      <c r="AY309" s="522"/>
      <c r="AZ309" s="522"/>
      <c r="BA309" s="282">
        <v>1.0879999999999999</v>
      </c>
      <c r="BB309" s="282" t="str">
        <f t="shared" si="59"/>
        <v/>
      </c>
      <c r="BC309" s="282" t="str">
        <f t="shared" si="52"/>
        <v/>
      </c>
      <c r="BD309" s="282" t="s">
        <v>29</v>
      </c>
      <c r="BE309" s="282" t="str">
        <f t="shared" si="53"/>
        <v/>
      </c>
      <c r="BF309" s="282" t="str">
        <f t="shared" si="54"/>
        <v/>
      </c>
      <c r="BH309" s="522" t="str">
        <f>IF(AJ309="C",MAX($BH$221:BH308)+0.001,"")</f>
        <v/>
      </c>
      <c r="BI309" s="522"/>
      <c r="BJ309" s="522"/>
      <c r="BK309" s="282">
        <v>1.0879999999999999</v>
      </c>
      <c r="BL309" s="282" t="str">
        <f t="shared" si="55"/>
        <v/>
      </c>
      <c r="BM309" s="282" t="str">
        <f t="shared" si="56"/>
        <v/>
      </c>
      <c r="BN309" s="282" t="s">
        <v>30</v>
      </c>
      <c r="BO309" s="282" t="str">
        <f t="shared" si="57"/>
        <v/>
      </c>
      <c r="BP309" s="282" t="str">
        <f t="shared" si="58"/>
        <v/>
      </c>
      <c r="BT309" s="522" t="str">
        <f>IF(AL309="A",MAX($BT$221:BV308)+0.001,"")</f>
        <v/>
      </c>
      <c r="BU309" s="522"/>
      <c r="BV309" s="522"/>
      <c r="BW309" s="282">
        <v>1.0879999999999999</v>
      </c>
      <c r="BY309" s="454" t="s">
        <v>28</v>
      </c>
      <c r="BZ309" s="282" t="str">
        <f t="shared" si="60"/>
        <v/>
      </c>
      <c r="CB309" s="282">
        <f t="shared" si="61"/>
        <v>0</v>
      </c>
      <c r="CC309" s="282">
        <f t="shared" si="62"/>
        <v>0</v>
      </c>
      <c r="CD309" s="282">
        <f t="shared" si="63"/>
        <v>0</v>
      </c>
      <c r="CE309" s="282">
        <f t="shared" si="64"/>
        <v>0</v>
      </c>
      <c r="CF309" s="282">
        <f t="shared" si="65"/>
        <v>0</v>
      </c>
      <c r="CG309" s="282">
        <f t="shared" si="66"/>
        <v>0</v>
      </c>
      <c r="CH309" s="282">
        <f t="shared" si="67"/>
        <v>0</v>
      </c>
      <c r="CI309" s="282">
        <f t="shared" si="68"/>
        <v>0</v>
      </c>
      <c r="CJ309" s="282">
        <f t="shared" si="69"/>
        <v>0</v>
      </c>
      <c r="CK309" s="282">
        <f t="shared" si="70"/>
        <v>0</v>
      </c>
      <c r="CL309" s="282">
        <f t="shared" si="71"/>
        <v>0</v>
      </c>
      <c r="CM309" s="282">
        <f t="shared" si="72"/>
        <v>0</v>
      </c>
    </row>
    <row r="310" spans="4:91" ht="15" x14ac:dyDescent="0.25">
      <c r="D310" s="455" t="str">
        <f>IF(DATA2!$C$47="","",U310&amp;":"&amp;V310)</f>
        <v/>
      </c>
      <c r="E310" s="523" t="str">
        <f>IF(DATA2!$D$47="","",W310&amp;":"&amp;X310)</f>
        <v/>
      </c>
      <c r="F310" s="523"/>
      <c r="G310" s="523"/>
      <c r="H310" s="524" t="e">
        <f t="shared" si="76"/>
        <v>#VALUE!</v>
      </c>
      <c r="I310" s="524"/>
      <c r="J310" s="524"/>
      <c r="K310" s="522" t="e">
        <f t="shared" si="51"/>
        <v>#VALUE!</v>
      </c>
      <c r="L310" s="522"/>
      <c r="M310" s="522"/>
      <c r="N310" s="525" t="e">
        <f t="shared" si="77"/>
        <v>#VALUE!</v>
      </c>
      <c r="O310" s="525"/>
      <c r="P310" s="525"/>
      <c r="Q310" s="523" t="e">
        <f t="shared" si="78"/>
        <v>#VALUE!</v>
      </c>
      <c r="R310" s="523"/>
      <c r="S310" s="523"/>
      <c r="T310" s="283">
        <v>39</v>
      </c>
      <c r="U310" s="456">
        <f>IF(HOUR(DATA2!$C$47)&lt;=6,HOUR(DATA2!$C$47)+12,HOUR(DATA2!$C$47))</f>
        <v>12</v>
      </c>
      <c r="V310" s="457" t="str">
        <f>IF(MINUTE(DATA2!$C$47)&lt;10,"0"&amp;MINUTE(DATA2!$C$47),MINUTE(DATA2!$C$47))</f>
        <v>00</v>
      </c>
      <c r="W310" s="456">
        <f>IF(HOUR(DATA2!$D$47)&lt;=6,HOUR(DATA2!$D$47)+12,HOUR(DATA2!$D$47))</f>
        <v>12</v>
      </c>
      <c r="X310" s="457" t="str">
        <f>IF(MINUTE(DATA2!$D$47)&lt;10,"0"&amp;MINUTE(DATA2!$D$47),MINUTE(DATA2!$D$47))</f>
        <v>00</v>
      </c>
      <c r="Y310" s="526" t="b">
        <f t="shared" si="74"/>
        <v>0</v>
      </c>
      <c r="Z310" s="526"/>
      <c r="AA310" s="520" t="b">
        <f t="shared" si="75"/>
        <v>0</v>
      </c>
      <c r="AB310" s="520"/>
      <c r="AC310" s="521" t="str">
        <f t="shared" si="79"/>
        <v/>
      </c>
      <c r="AD310" s="521"/>
      <c r="AE310" s="520" t="b">
        <f t="shared" si="73"/>
        <v>0</v>
      </c>
      <c r="AF310" s="520"/>
      <c r="AH310" s="422">
        <f>DATA2!$G$47</f>
        <v>0</v>
      </c>
      <c r="AI310" s="422">
        <f>DATA2!$L$47</f>
        <v>0</v>
      </c>
      <c r="AJ310" s="458">
        <f>DATA2!$Q$47</f>
        <v>0</v>
      </c>
      <c r="AK310" s="422">
        <f>DATA2!$V$47</f>
        <v>0</v>
      </c>
      <c r="AL310" s="422">
        <f>DATA2!$AA$47</f>
        <v>0</v>
      </c>
      <c r="AN310" s="522" t="str">
        <f>IF(AJ310="A",MAX($AN$221:AP309)+0.001,"")</f>
        <v/>
      </c>
      <c r="AO310" s="522"/>
      <c r="AP310" s="522"/>
      <c r="AQ310" s="282">
        <v>1.089</v>
      </c>
      <c r="AR310" s="282" t="str">
        <f>IF($AQ$310&gt;$AN$973,"",LOOKUP($AQ$310,$AN$222:$AP$971,$AH$222:$AH$971))</f>
        <v/>
      </c>
      <c r="AS310" s="282" t="str">
        <f>IF($AQ$310&gt;$AN$973,"",LOOKUP($AQ$310,$AN$222:$AP$971,$AI$222:$AI$971))</f>
        <v/>
      </c>
      <c r="AT310" s="282" t="s">
        <v>28</v>
      </c>
      <c r="AU310" s="282" t="str">
        <f>IF($AQ$310&gt;$AN$973,"",LOOKUP($AQ$310,$AN$222:$AP$971,$AK$222:$AK$971))</f>
        <v/>
      </c>
      <c r="AV310" s="282" t="str">
        <f>IF($AQ$310&gt;$AN$973,"",LOOKUP($AQ$310,$AN$222:$AP$971,$AL$222:$AL$971))</f>
        <v/>
      </c>
      <c r="AX310" s="522" t="str">
        <f>IF(AJ310="B",MAX($AX$221:AX309)+0.001,"")</f>
        <v/>
      </c>
      <c r="AY310" s="522"/>
      <c r="AZ310" s="522"/>
      <c r="BA310" s="282">
        <v>1.089</v>
      </c>
      <c r="BB310" s="282" t="str">
        <f t="shared" si="59"/>
        <v/>
      </c>
      <c r="BC310" s="282" t="str">
        <f t="shared" si="52"/>
        <v/>
      </c>
      <c r="BD310" s="282" t="s">
        <v>29</v>
      </c>
      <c r="BE310" s="282" t="str">
        <f t="shared" si="53"/>
        <v/>
      </c>
      <c r="BF310" s="282" t="str">
        <f t="shared" si="54"/>
        <v/>
      </c>
      <c r="BH310" s="522" t="str">
        <f>IF(AJ310="C",MAX($BH$221:BH309)+0.001,"")</f>
        <v/>
      </c>
      <c r="BI310" s="522"/>
      <c r="BJ310" s="522"/>
      <c r="BK310" s="282">
        <v>1.089</v>
      </c>
      <c r="BL310" s="282" t="str">
        <f t="shared" si="55"/>
        <v/>
      </c>
      <c r="BM310" s="282" t="str">
        <f t="shared" si="56"/>
        <v/>
      </c>
      <c r="BN310" s="282" t="s">
        <v>30</v>
      </c>
      <c r="BO310" s="282" t="str">
        <f t="shared" si="57"/>
        <v/>
      </c>
      <c r="BP310" s="282" t="str">
        <f t="shared" si="58"/>
        <v/>
      </c>
      <c r="BT310" s="522" t="str">
        <f>IF(AL310="A",MAX($BT$221:BV309)+0.001,"")</f>
        <v/>
      </c>
      <c r="BU310" s="522"/>
      <c r="BV310" s="522"/>
      <c r="BW310" s="282">
        <v>1.089</v>
      </c>
      <c r="BY310" s="454" t="s">
        <v>28</v>
      </c>
      <c r="BZ310" s="282" t="str">
        <f t="shared" si="60"/>
        <v/>
      </c>
      <c r="CB310" s="282">
        <f t="shared" si="61"/>
        <v>0</v>
      </c>
      <c r="CC310" s="282">
        <f t="shared" si="62"/>
        <v>0</v>
      </c>
      <c r="CD310" s="282">
        <f t="shared" si="63"/>
        <v>0</v>
      </c>
      <c r="CE310" s="282">
        <f t="shared" si="64"/>
        <v>0</v>
      </c>
      <c r="CF310" s="282">
        <f t="shared" si="65"/>
        <v>0</v>
      </c>
      <c r="CG310" s="282">
        <f t="shared" si="66"/>
        <v>0</v>
      </c>
      <c r="CH310" s="282">
        <f t="shared" si="67"/>
        <v>0</v>
      </c>
      <c r="CI310" s="282">
        <f t="shared" si="68"/>
        <v>0</v>
      </c>
      <c r="CJ310" s="282">
        <f t="shared" si="69"/>
        <v>0</v>
      </c>
      <c r="CK310" s="282">
        <f t="shared" si="70"/>
        <v>0</v>
      </c>
      <c r="CL310" s="282">
        <f t="shared" si="71"/>
        <v>0</v>
      </c>
      <c r="CM310" s="282">
        <f t="shared" si="72"/>
        <v>0</v>
      </c>
    </row>
    <row r="311" spans="4:91" ht="15" x14ac:dyDescent="0.25">
      <c r="D311" s="455" t="str">
        <f>IF(DATA2!$C$48="","",U311&amp;":"&amp;V311)</f>
        <v/>
      </c>
      <c r="E311" s="523" t="str">
        <f>IF(DATA2!$D$48="","",W311&amp;":"&amp;X311)</f>
        <v/>
      </c>
      <c r="F311" s="523"/>
      <c r="G311" s="523"/>
      <c r="H311" s="524" t="e">
        <f t="shared" si="76"/>
        <v>#VALUE!</v>
      </c>
      <c r="I311" s="524"/>
      <c r="J311" s="524"/>
      <c r="K311" s="522" t="e">
        <f t="shared" si="51"/>
        <v>#VALUE!</v>
      </c>
      <c r="L311" s="522"/>
      <c r="M311" s="522"/>
      <c r="N311" s="525" t="e">
        <f t="shared" si="77"/>
        <v>#VALUE!</v>
      </c>
      <c r="O311" s="525"/>
      <c r="P311" s="525"/>
      <c r="Q311" s="523" t="e">
        <f t="shared" si="78"/>
        <v>#VALUE!</v>
      </c>
      <c r="R311" s="523"/>
      <c r="S311" s="523"/>
      <c r="T311" s="283">
        <v>40</v>
      </c>
      <c r="U311" s="456">
        <f>IF(HOUR(DATA2!$C$48)&lt;=6,HOUR(DATA2!$C$48)+12,HOUR(DATA2!$C$48))</f>
        <v>12</v>
      </c>
      <c r="V311" s="457" t="str">
        <f>IF(MINUTE(DATA2!$C$48)&lt;10,"0"&amp;MINUTE(DATA2!$C$48),MINUTE(DATA2!$C$48))</f>
        <v>00</v>
      </c>
      <c r="W311" s="456">
        <f>IF(HOUR(DATA2!$D$48)&lt;=6,HOUR(DATA2!$D$48)+12,HOUR(DATA2!$D$48))</f>
        <v>12</v>
      </c>
      <c r="X311" s="457" t="str">
        <f>IF(MINUTE(DATA2!$D$48)&lt;10,"0"&amp;MINUTE(DATA2!$D$48),MINUTE(DATA2!$D$48))</f>
        <v>00</v>
      </c>
      <c r="Y311" s="526" t="b">
        <f t="shared" si="74"/>
        <v>0</v>
      </c>
      <c r="Z311" s="526"/>
      <c r="AA311" s="520" t="b">
        <f t="shared" si="75"/>
        <v>0</v>
      </c>
      <c r="AB311" s="520"/>
      <c r="AC311" s="521" t="str">
        <f t="shared" si="79"/>
        <v/>
      </c>
      <c r="AD311" s="521"/>
      <c r="AE311" s="520" t="b">
        <f t="shared" si="73"/>
        <v>0</v>
      </c>
      <c r="AF311" s="520"/>
      <c r="AH311" s="422">
        <f>DATA2!$G$48</f>
        <v>0</v>
      </c>
      <c r="AI311" s="422">
        <f>DATA2!$L$48</f>
        <v>0</v>
      </c>
      <c r="AJ311" s="458">
        <f>DATA2!$Q$48</f>
        <v>0</v>
      </c>
      <c r="AK311" s="422">
        <f>DATA2!$V$48</f>
        <v>0</v>
      </c>
      <c r="AL311" s="422">
        <f>DATA2!$AA$48</f>
        <v>0</v>
      </c>
      <c r="AN311" s="522" t="str">
        <f>IF(AJ311="A",MAX($AN$221:AP310)+0.001,"")</f>
        <v/>
      </c>
      <c r="AO311" s="522"/>
      <c r="AP311" s="522"/>
      <c r="AQ311" s="282">
        <v>1.0900000000000001</v>
      </c>
      <c r="AR311" s="282" t="str">
        <f>IF($AQ$311&gt;$AN$973,"",LOOKUP($AQ$311,$AN$222:$AP$971,$AH$222:$AH$971))</f>
        <v/>
      </c>
      <c r="AS311" s="282" t="str">
        <f>IF($AQ$311&gt;$AN$973,"",LOOKUP($AQ$311,$AN$222:$AP$971,$AI$222:$AI$971))</f>
        <v/>
      </c>
      <c r="AT311" s="282" t="s">
        <v>28</v>
      </c>
      <c r="AU311" s="282" t="str">
        <f>IF($AQ$311&gt;$AN$973,"",LOOKUP($AQ$311,$AN$222:$AP$971,$AK$222:$AK$971))</f>
        <v/>
      </c>
      <c r="AV311" s="282" t="str">
        <f>IF($AQ$311&gt;$AN$973,"",LOOKUP($AQ$311,$AN$222:$AP$971,$AL$222:$AL$971))</f>
        <v/>
      </c>
      <c r="AX311" s="522" t="str">
        <f>IF(AJ311="B",MAX($AX$221:AX310)+0.001,"")</f>
        <v/>
      </c>
      <c r="AY311" s="522"/>
      <c r="AZ311" s="522"/>
      <c r="BA311" s="282">
        <v>1.0900000000000001</v>
      </c>
      <c r="BB311" s="282" t="str">
        <f t="shared" si="59"/>
        <v/>
      </c>
      <c r="BC311" s="282" t="str">
        <f t="shared" si="52"/>
        <v/>
      </c>
      <c r="BD311" s="282" t="s">
        <v>29</v>
      </c>
      <c r="BE311" s="282" t="str">
        <f t="shared" si="53"/>
        <v/>
      </c>
      <c r="BF311" s="282" t="str">
        <f t="shared" si="54"/>
        <v/>
      </c>
      <c r="BH311" s="522" t="str">
        <f>IF(AJ311="C",MAX($BH$221:BH310)+0.001,"")</f>
        <v/>
      </c>
      <c r="BI311" s="522"/>
      <c r="BJ311" s="522"/>
      <c r="BK311" s="282">
        <v>1.0900000000000001</v>
      </c>
      <c r="BL311" s="282" t="str">
        <f t="shared" si="55"/>
        <v/>
      </c>
      <c r="BM311" s="282" t="str">
        <f t="shared" si="56"/>
        <v/>
      </c>
      <c r="BN311" s="282" t="s">
        <v>30</v>
      </c>
      <c r="BO311" s="282" t="str">
        <f t="shared" si="57"/>
        <v/>
      </c>
      <c r="BP311" s="282" t="str">
        <f t="shared" si="58"/>
        <v/>
      </c>
      <c r="BT311" s="522" t="str">
        <f>IF(AL311="A",MAX($BT$221:BV310)+0.001,"")</f>
        <v/>
      </c>
      <c r="BU311" s="522"/>
      <c r="BV311" s="522"/>
      <c r="BW311" s="282">
        <v>1.0900000000000001</v>
      </c>
      <c r="BY311" s="454" t="s">
        <v>28</v>
      </c>
      <c r="BZ311" s="282" t="str">
        <f t="shared" si="60"/>
        <v/>
      </c>
      <c r="CB311" s="282">
        <f t="shared" si="61"/>
        <v>0</v>
      </c>
      <c r="CC311" s="282">
        <f t="shared" si="62"/>
        <v>0</v>
      </c>
      <c r="CD311" s="282">
        <f t="shared" si="63"/>
        <v>0</v>
      </c>
      <c r="CE311" s="282">
        <f t="shared" si="64"/>
        <v>0</v>
      </c>
      <c r="CF311" s="282">
        <f t="shared" si="65"/>
        <v>0</v>
      </c>
      <c r="CG311" s="282">
        <f t="shared" si="66"/>
        <v>0</v>
      </c>
      <c r="CH311" s="282">
        <f t="shared" si="67"/>
        <v>0</v>
      </c>
      <c r="CI311" s="282">
        <f t="shared" si="68"/>
        <v>0</v>
      </c>
      <c r="CJ311" s="282">
        <f t="shared" si="69"/>
        <v>0</v>
      </c>
      <c r="CK311" s="282">
        <f t="shared" si="70"/>
        <v>0</v>
      </c>
      <c r="CL311" s="282">
        <f t="shared" si="71"/>
        <v>0</v>
      </c>
      <c r="CM311" s="282">
        <f t="shared" si="72"/>
        <v>0</v>
      </c>
    </row>
    <row r="312" spans="4:91" ht="15" x14ac:dyDescent="0.25">
      <c r="D312" s="455" t="str">
        <f>IF(DATA2!$C$49="","",U312&amp;":"&amp;V312)</f>
        <v/>
      </c>
      <c r="E312" s="523" t="str">
        <f>IF(DATA2!$D$49="","",W312&amp;":"&amp;X312)</f>
        <v/>
      </c>
      <c r="F312" s="523"/>
      <c r="G312" s="523"/>
      <c r="H312" s="524" t="e">
        <f t="shared" si="76"/>
        <v>#VALUE!</v>
      </c>
      <c r="I312" s="524"/>
      <c r="J312" s="524"/>
      <c r="K312" s="522" t="e">
        <f t="shared" si="51"/>
        <v>#VALUE!</v>
      </c>
      <c r="L312" s="522"/>
      <c r="M312" s="522"/>
      <c r="N312" s="525" t="e">
        <f t="shared" si="77"/>
        <v>#VALUE!</v>
      </c>
      <c r="O312" s="525"/>
      <c r="P312" s="525"/>
      <c r="Q312" s="523" t="e">
        <f t="shared" si="78"/>
        <v>#VALUE!</v>
      </c>
      <c r="R312" s="523"/>
      <c r="S312" s="523"/>
      <c r="T312" s="283">
        <v>41</v>
      </c>
      <c r="U312" s="456">
        <f>IF(HOUR(DATA2!$C$49)&lt;=6,HOUR(DATA2!$C$49)+12,HOUR(DATA2!$C$49))</f>
        <v>12</v>
      </c>
      <c r="V312" s="457" t="str">
        <f>IF(MINUTE(DATA2!$C$49)&lt;10,"0"&amp;MINUTE(DATA2!$C$49),MINUTE(DATA2!$C$49))</f>
        <v>00</v>
      </c>
      <c r="W312" s="456">
        <f>IF(HOUR(DATA2!$D$49)&lt;=6,HOUR(DATA2!$D$49)+12,HOUR(DATA2!$D$49))</f>
        <v>12</v>
      </c>
      <c r="X312" s="457" t="str">
        <f>IF(MINUTE(DATA2!$D$49)&lt;10,"0"&amp;MINUTE(DATA2!$D$49),MINUTE(DATA2!$D$49))</f>
        <v>00</v>
      </c>
      <c r="Y312" s="526" t="b">
        <f t="shared" si="74"/>
        <v>0</v>
      </c>
      <c r="Z312" s="526"/>
      <c r="AA312" s="520" t="b">
        <f t="shared" si="75"/>
        <v>0</v>
      </c>
      <c r="AB312" s="520"/>
      <c r="AC312" s="521" t="str">
        <f t="shared" si="79"/>
        <v/>
      </c>
      <c r="AD312" s="521"/>
      <c r="AE312" s="520" t="b">
        <f t="shared" si="73"/>
        <v>0</v>
      </c>
      <c r="AF312" s="520"/>
      <c r="AH312" s="422">
        <f>DATA2!$G$49</f>
        <v>0</v>
      </c>
      <c r="AI312" s="422">
        <f>DATA2!$L$49</f>
        <v>0</v>
      </c>
      <c r="AJ312" s="458">
        <f>DATA2!$Q$49</f>
        <v>0</v>
      </c>
      <c r="AK312" s="422">
        <f>DATA2!$V$49</f>
        <v>0</v>
      </c>
      <c r="AL312" s="422">
        <f>DATA2!$AA$49</f>
        <v>0</v>
      </c>
      <c r="AN312" s="522" t="str">
        <f>IF(AJ312="A",MAX($AN$221:AP311)+0.001,"")</f>
        <v/>
      </c>
      <c r="AO312" s="522"/>
      <c r="AP312" s="522"/>
      <c r="AQ312" s="282">
        <v>1.091</v>
      </c>
      <c r="AR312" s="282" t="str">
        <f>IF($AQ$312&gt;$AN$973,"",LOOKUP($AQ$312,$AN$222:$AP$971,$AH$222:$AH$971))</f>
        <v/>
      </c>
      <c r="AS312" s="282" t="str">
        <f>IF($AQ$312&gt;$AN$973,"",LOOKUP($AQ$312,$AN$222:$AP$971,$AI$222:$AI$971))</f>
        <v/>
      </c>
      <c r="AT312" s="282" t="s">
        <v>28</v>
      </c>
      <c r="AU312" s="282" t="str">
        <f>IF($AQ$312&gt;$AN$973,"",LOOKUP($AQ$312,$AN$222:$AP$971,$AK$222:$AK$971))</f>
        <v/>
      </c>
      <c r="AV312" s="282" t="str">
        <f>IF($AQ$312&gt;$AN$973,"",LOOKUP($AQ$312,$AN$222:$AP$971,$AL$222:$AL$971))</f>
        <v/>
      </c>
      <c r="AX312" s="522" t="str">
        <f>IF(AJ312="B",MAX($AX$221:AX311)+0.001,"")</f>
        <v/>
      </c>
      <c r="AY312" s="522"/>
      <c r="AZ312" s="522"/>
      <c r="BA312" s="282">
        <v>1.091</v>
      </c>
      <c r="BB312" s="282" t="str">
        <f t="shared" si="59"/>
        <v/>
      </c>
      <c r="BC312" s="282" t="str">
        <f t="shared" si="52"/>
        <v/>
      </c>
      <c r="BD312" s="282" t="s">
        <v>29</v>
      </c>
      <c r="BE312" s="282" t="str">
        <f t="shared" si="53"/>
        <v/>
      </c>
      <c r="BF312" s="282" t="str">
        <f t="shared" si="54"/>
        <v/>
      </c>
      <c r="BH312" s="522" t="str">
        <f>IF(AJ312="C",MAX($BH$221:BH311)+0.001,"")</f>
        <v/>
      </c>
      <c r="BI312" s="522"/>
      <c r="BJ312" s="522"/>
      <c r="BK312" s="282">
        <v>1.091</v>
      </c>
      <c r="BL312" s="282" t="str">
        <f t="shared" si="55"/>
        <v/>
      </c>
      <c r="BM312" s="282" t="str">
        <f t="shared" si="56"/>
        <v/>
      </c>
      <c r="BN312" s="282" t="s">
        <v>30</v>
      </c>
      <c r="BO312" s="282" t="str">
        <f t="shared" si="57"/>
        <v/>
      </c>
      <c r="BP312" s="282" t="str">
        <f t="shared" si="58"/>
        <v/>
      </c>
      <c r="BT312" s="522" t="str">
        <f>IF(AL312="A",MAX($BT$221:BV311)+0.001,"")</f>
        <v/>
      </c>
      <c r="BU312" s="522"/>
      <c r="BV312" s="522"/>
      <c r="BW312" s="282">
        <v>1.091</v>
      </c>
      <c r="BY312" s="454" t="s">
        <v>28</v>
      </c>
      <c r="BZ312" s="282" t="str">
        <f t="shared" si="60"/>
        <v/>
      </c>
      <c r="CB312" s="282">
        <f t="shared" si="61"/>
        <v>0</v>
      </c>
      <c r="CC312" s="282">
        <f t="shared" si="62"/>
        <v>0</v>
      </c>
      <c r="CD312" s="282">
        <f t="shared" si="63"/>
        <v>0</v>
      </c>
      <c r="CE312" s="282">
        <f t="shared" si="64"/>
        <v>0</v>
      </c>
      <c r="CF312" s="282">
        <f t="shared" si="65"/>
        <v>0</v>
      </c>
      <c r="CG312" s="282">
        <f t="shared" si="66"/>
        <v>0</v>
      </c>
      <c r="CH312" s="282">
        <f t="shared" si="67"/>
        <v>0</v>
      </c>
      <c r="CI312" s="282">
        <f t="shared" si="68"/>
        <v>0</v>
      </c>
      <c r="CJ312" s="282">
        <f t="shared" si="69"/>
        <v>0</v>
      </c>
      <c r="CK312" s="282">
        <f t="shared" si="70"/>
        <v>0</v>
      </c>
      <c r="CL312" s="282">
        <f t="shared" si="71"/>
        <v>0</v>
      </c>
      <c r="CM312" s="282">
        <f t="shared" si="72"/>
        <v>0</v>
      </c>
    </row>
    <row r="313" spans="4:91" ht="15" x14ac:dyDescent="0.25">
      <c r="D313" s="455" t="str">
        <f>IF(DATA2!$C$50="","",U313&amp;":"&amp;V313)</f>
        <v/>
      </c>
      <c r="E313" s="523" t="str">
        <f>IF(DATA2!$D$50="","",W313&amp;":"&amp;X313)</f>
        <v/>
      </c>
      <c r="F313" s="523"/>
      <c r="G313" s="523"/>
      <c r="H313" s="524" t="e">
        <f t="shared" si="76"/>
        <v>#VALUE!</v>
      </c>
      <c r="I313" s="524"/>
      <c r="J313" s="524"/>
      <c r="K313" s="522" t="e">
        <f t="shared" si="51"/>
        <v>#VALUE!</v>
      </c>
      <c r="L313" s="522"/>
      <c r="M313" s="522"/>
      <c r="N313" s="525" t="e">
        <f t="shared" si="77"/>
        <v>#VALUE!</v>
      </c>
      <c r="O313" s="525"/>
      <c r="P313" s="525"/>
      <c r="Q313" s="523" t="e">
        <f t="shared" si="78"/>
        <v>#VALUE!</v>
      </c>
      <c r="R313" s="523"/>
      <c r="S313" s="523"/>
      <c r="T313" s="283">
        <v>42</v>
      </c>
      <c r="U313" s="456">
        <f>IF(HOUR(DATA2!$C$50)&lt;=6,HOUR(DATA2!$C$50)+12,HOUR(DATA2!$C$50))</f>
        <v>12</v>
      </c>
      <c r="V313" s="457" t="str">
        <f>IF(MINUTE(DATA2!$C$50)&lt;10,"0"&amp;MINUTE(DATA2!$C$50),MINUTE(DATA2!$C$50))</f>
        <v>00</v>
      </c>
      <c r="W313" s="456">
        <f>IF(HOUR(DATA2!$D$50)&lt;=6,HOUR(DATA2!$D$50)+12,HOUR(DATA2!$D$50))</f>
        <v>12</v>
      </c>
      <c r="X313" s="457" t="str">
        <f>IF(MINUTE(DATA2!$D$50)&lt;10,"0"&amp;MINUTE(DATA2!$D$50),MINUTE(DATA2!$D$50))</f>
        <v>00</v>
      </c>
      <c r="Y313" s="526" t="b">
        <f t="shared" si="74"/>
        <v>0</v>
      </c>
      <c r="Z313" s="526"/>
      <c r="AA313" s="520" t="b">
        <f t="shared" si="75"/>
        <v>0</v>
      </c>
      <c r="AB313" s="520"/>
      <c r="AC313" s="521" t="str">
        <f t="shared" si="79"/>
        <v/>
      </c>
      <c r="AD313" s="521"/>
      <c r="AE313" s="520" t="b">
        <f t="shared" si="73"/>
        <v>0</v>
      </c>
      <c r="AF313" s="520"/>
      <c r="AH313" s="422">
        <f>DATA2!$G$50</f>
        <v>0</v>
      </c>
      <c r="AI313" s="422">
        <f>DATA2!$L$50</f>
        <v>0</v>
      </c>
      <c r="AJ313" s="458">
        <f>DATA2!$Q$50</f>
        <v>0</v>
      </c>
      <c r="AK313" s="422">
        <f>DATA2!$V$50</f>
        <v>0</v>
      </c>
      <c r="AL313" s="422">
        <f>DATA2!$AA$50</f>
        <v>0</v>
      </c>
      <c r="AN313" s="522" t="str">
        <f>IF(AJ313="A",MAX($AN$221:AP312)+0.001,"")</f>
        <v/>
      </c>
      <c r="AO313" s="522"/>
      <c r="AP313" s="522"/>
      <c r="AQ313" s="282">
        <v>1.0919999999999999</v>
      </c>
      <c r="AR313" s="282" t="str">
        <f>IF($AQ$313&gt;$AN$973,"",LOOKUP($AQ$313,$AN$222:$AP$971,$AH$222:$AH$971))</f>
        <v/>
      </c>
      <c r="AS313" s="282" t="str">
        <f>IF($AQ$313&gt;$AN$973,"",LOOKUP($AQ$313,$AN$222:$AP$971,$AI$222:$AI$971))</f>
        <v/>
      </c>
      <c r="AT313" s="282" t="s">
        <v>28</v>
      </c>
      <c r="AU313" s="282" t="str">
        <f>IF($AQ$313&gt;$AN$973,"",LOOKUP($AQ$313,$AN$222:$AP$971,$AK$222:$AK$971))</f>
        <v/>
      </c>
      <c r="AV313" s="282" t="str">
        <f>IF($AQ$313&gt;$AN$973,"",LOOKUP($AQ$313,$AN$222:$AP$971,$AL$222:$AL$971))</f>
        <v/>
      </c>
      <c r="AX313" s="522" t="str">
        <f>IF(AJ313="B",MAX($AX$221:AX312)+0.001,"")</f>
        <v/>
      </c>
      <c r="AY313" s="522"/>
      <c r="AZ313" s="522"/>
      <c r="BA313" s="282">
        <v>1.0919999999999999</v>
      </c>
      <c r="BB313" s="282" t="str">
        <f t="shared" si="59"/>
        <v/>
      </c>
      <c r="BC313" s="282" t="str">
        <f t="shared" si="52"/>
        <v/>
      </c>
      <c r="BD313" s="282" t="s">
        <v>29</v>
      </c>
      <c r="BE313" s="282" t="str">
        <f t="shared" si="53"/>
        <v/>
      </c>
      <c r="BF313" s="282" t="str">
        <f t="shared" si="54"/>
        <v/>
      </c>
      <c r="BH313" s="522" t="str">
        <f>IF(AJ313="C",MAX($BH$221:BH312)+0.001,"")</f>
        <v/>
      </c>
      <c r="BI313" s="522"/>
      <c r="BJ313" s="522"/>
      <c r="BK313" s="282">
        <v>1.0919999999999999</v>
      </c>
      <c r="BL313" s="282" t="str">
        <f t="shared" si="55"/>
        <v/>
      </c>
      <c r="BM313" s="282" t="str">
        <f t="shared" si="56"/>
        <v/>
      </c>
      <c r="BN313" s="282" t="s">
        <v>30</v>
      </c>
      <c r="BO313" s="282" t="str">
        <f t="shared" si="57"/>
        <v/>
      </c>
      <c r="BP313" s="282" t="str">
        <f t="shared" si="58"/>
        <v/>
      </c>
      <c r="BT313" s="522" t="str">
        <f>IF(AL313="A",MAX($BT$221:BV312)+0.001,"")</f>
        <v/>
      </c>
      <c r="BU313" s="522"/>
      <c r="BV313" s="522"/>
      <c r="BW313" s="282">
        <v>1.0919999999999999</v>
      </c>
      <c r="BY313" s="454" t="s">
        <v>28</v>
      </c>
      <c r="BZ313" s="282" t="str">
        <f t="shared" si="60"/>
        <v/>
      </c>
      <c r="CB313" s="282">
        <f t="shared" si="61"/>
        <v>0</v>
      </c>
      <c r="CC313" s="282">
        <f t="shared" si="62"/>
        <v>0</v>
      </c>
      <c r="CD313" s="282">
        <f t="shared" si="63"/>
        <v>0</v>
      </c>
      <c r="CE313" s="282">
        <f t="shared" si="64"/>
        <v>0</v>
      </c>
      <c r="CF313" s="282">
        <f t="shared" si="65"/>
        <v>0</v>
      </c>
      <c r="CG313" s="282">
        <f t="shared" si="66"/>
        <v>0</v>
      </c>
      <c r="CH313" s="282">
        <f t="shared" si="67"/>
        <v>0</v>
      </c>
      <c r="CI313" s="282">
        <f t="shared" si="68"/>
        <v>0</v>
      </c>
      <c r="CJ313" s="282">
        <f t="shared" si="69"/>
        <v>0</v>
      </c>
      <c r="CK313" s="282">
        <f t="shared" si="70"/>
        <v>0</v>
      </c>
      <c r="CL313" s="282">
        <f t="shared" si="71"/>
        <v>0</v>
      </c>
      <c r="CM313" s="282">
        <f t="shared" si="72"/>
        <v>0</v>
      </c>
    </row>
    <row r="314" spans="4:91" ht="15" x14ac:dyDescent="0.25">
      <c r="D314" s="455" t="str">
        <f>IF(DATA2!$C$51="","",U314&amp;":"&amp;V314)</f>
        <v/>
      </c>
      <c r="E314" s="523" t="str">
        <f>IF(DATA2!$D$51="","",W314&amp;":"&amp;X314)</f>
        <v/>
      </c>
      <c r="F314" s="523"/>
      <c r="G314" s="523"/>
      <c r="H314" s="524" t="e">
        <f t="shared" si="76"/>
        <v>#VALUE!</v>
      </c>
      <c r="I314" s="524"/>
      <c r="J314" s="524"/>
      <c r="K314" s="522" t="e">
        <f t="shared" si="51"/>
        <v>#VALUE!</v>
      </c>
      <c r="L314" s="522"/>
      <c r="M314" s="522"/>
      <c r="N314" s="525" t="e">
        <f t="shared" si="77"/>
        <v>#VALUE!</v>
      </c>
      <c r="O314" s="525"/>
      <c r="P314" s="525"/>
      <c r="Q314" s="523" t="e">
        <f t="shared" si="78"/>
        <v>#VALUE!</v>
      </c>
      <c r="R314" s="523"/>
      <c r="S314" s="523"/>
      <c r="T314" s="283">
        <v>43</v>
      </c>
      <c r="U314" s="456">
        <f>IF(HOUR(DATA2!$C$51)&lt;=6,HOUR(DATA2!$C$51)+12,HOUR(DATA2!$C$51))</f>
        <v>12</v>
      </c>
      <c r="V314" s="457" t="str">
        <f>IF(MINUTE(DATA2!$C$51)&lt;10,"0"&amp;MINUTE(DATA2!$C$51),MINUTE(DATA2!$C$51))</f>
        <v>00</v>
      </c>
      <c r="W314" s="456">
        <f>IF(HOUR(DATA2!$D$51)&lt;=6,HOUR(DATA2!$D$51)+12,HOUR(DATA2!$D$51))</f>
        <v>12</v>
      </c>
      <c r="X314" s="457" t="str">
        <f>IF(MINUTE(DATA2!$D$51)&lt;10,"0"&amp;MINUTE(DATA2!$D$51),MINUTE(DATA2!$D$51))</f>
        <v>00</v>
      </c>
      <c r="Y314" s="526" t="b">
        <f t="shared" si="74"/>
        <v>0</v>
      </c>
      <c r="Z314" s="526"/>
      <c r="AA314" s="520" t="b">
        <f t="shared" si="75"/>
        <v>0</v>
      </c>
      <c r="AB314" s="520"/>
      <c r="AC314" s="521" t="str">
        <f t="shared" si="79"/>
        <v/>
      </c>
      <c r="AD314" s="521"/>
      <c r="AE314" s="520" t="b">
        <f t="shared" si="73"/>
        <v>0</v>
      </c>
      <c r="AF314" s="520"/>
      <c r="AH314" s="422">
        <f>DATA2!$G$51</f>
        <v>0</v>
      </c>
      <c r="AI314" s="422">
        <f>DATA2!$L$51</f>
        <v>0</v>
      </c>
      <c r="AJ314" s="458">
        <f>DATA2!$Q$51</f>
        <v>0</v>
      </c>
      <c r="AK314" s="422">
        <f>DATA2!$V$51</f>
        <v>0</v>
      </c>
      <c r="AL314" s="422">
        <f>DATA2!$AA$51</f>
        <v>0</v>
      </c>
      <c r="AN314" s="522" t="str">
        <f>IF(AJ314="A",MAX($AN$221:AP313)+0.001,"")</f>
        <v/>
      </c>
      <c r="AO314" s="522"/>
      <c r="AP314" s="522"/>
      <c r="AQ314" s="282">
        <v>1.093</v>
      </c>
      <c r="AR314" s="282" t="str">
        <f>IF($AQ$314&gt;$AN$973,"",LOOKUP($AQ$314,$AN$222:$AP$971,$AH$222:$AH$971))</f>
        <v/>
      </c>
      <c r="AS314" s="282" t="str">
        <f>IF($AQ$314&gt;$AN$973,"",LOOKUP($AQ$314,$AN$222:$AP$971,$AI$222:$AI$971))</f>
        <v/>
      </c>
      <c r="AT314" s="282" t="s">
        <v>28</v>
      </c>
      <c r="AU314" s="282" t="str">
        <f>IF($AQ$314&gt;$AN$973,"",LOOKUP($AQ$314,$AN$222:$AP$971,$AK$222:$AK$971))</f>
        <v/>
      </c>
      <c r="AV314" s="282" t="str">
        <f>IF($AQ$314&gt;$AN$973,"",LOOKUP($AQ$314,$AN$222:$AP$971,$AL$222:$AL$971))</f>
        <v/>
      </c>
      <c r="AX314" s="522" t="str">
        <f>IF(AJ314="B",MAX($AX$221:AX313)+0.001,"")</f>
        <v/>
      </c>
      <c r="AY314" s="522"/>
      <c r="AZ314" s="522"/>
      <c r="BA314" s="282">
        <v>1.093</v>
      </c>
      <c r="BB314" s="282" t="str">
        <f t="shared" si="59"/>
        <v/>
      </c>
      <c r="BC314" s="282" t="str">
        <f t="shared" si="52"/>
        <v/>
      </c>
      <c r="BD314" s="282" t="s">
        <v>29</v>
      </c>
      <c r="BE314" s="282" t="str">
        <f t="shared" si="53"/>
        <v/>
      </c>
      <c r="BF314" s="282" t="str">
        <f t="shared" si="54"/>
        <v/>
      </c>
      <c r="BH314" s="522" t="str">
        <f>IF(AJ314="C",MAX($BH$221:BH313)+0.001,"")</f>
        <v/>
      </c>
      <c r="BI314" s="522"/>
      <c r="BJ314" s="522"/>
      <c r="BK314" s="282">
        <v>1.093</v>
      </c>
      <c r="BL314" s="282" t="str">
        <f t="shared" si="55"/>
        <v/>
      </c>
      <c r="BM314" s="282" t="str">
        <f t="shared" si="56"/>
        <v/>
      </c>
      <c r="BN314" s="282" t="s">
        <v>30</v>
      </c>
      <c r="BO314" s="282" t="str">
        <f t="shared" si="57"/>
        <v/>
      </c>
      <c r="BP314" s="282" t="str">
        <f t="shared" si="58"/>
        <v/>
      </c>
      <c r="BT314" s="522" t="str">
        <f>IF(AL314="A",MAX($BT$221:BV313)+0.001,"")</f>
        <v/>
      </c>
      <c r="BU314" s="522"/>
      <c r="BV314" s="522"/>
      <c r="BW314" s="282">
        <v>1.093</v>
      </c>
      <c r="BY314" s="454" t="s">
        <v>28</v>
      </c>
      <c r="BZ314" s="282" t="str">
        <f t="shared" si="60"/>
        <v/>
      </c>
      <c r="CB314" s="282">
        <f t="shared" si="61"/>
        <v>0</v>
      </c>
      <c r="CC314" s="282">
        <f t="shared" si="62"/>
        <v>0</v>
      </c>
      <c r="CD314" s="282">
        <f t="shared" si="63"/>
        <v>0</v>
      </c>
      <c r="CE314" s="282">
        <f t="shared" si="64"/>
        <v>0</v>
      </c>
      <c r="CF314" s="282">
        <f t="shared" si="65"/>
        <v>0</v>
      </c>
      <c r="CG314" s="282">
        <f t="shared" si="66"/>
        <v>0</v>
      </c>
      <c r="CH314" s="282">
        <f t="shared" si="67"/>
        <v>0</v>
      </c>
      <c r="CI314" s="282">
        <f t="shared" si="68"/>
        <v>0</v>
      </c>
      <c r="CJ314" s="282">
        <f t="shared" si="69"/>
        <v>0</v>
      </c>
      <c r="CK314" s="282">
        <f t="shared" si="70"/>
        <v>0</v>
      </c>
      <c r="CL314" s="282">
        <f t="shared" si="71"/>
        <v>0</v>
      </c>
      <c r="CM314" s="282">
        <f t="shared" si="72"/>
        <v>0</v>
      </c>
    </row>
    <row r="315" spans="4:91" ht="15" x14ac:dyDescent="0.25">
      <c r="D315" s="455" t="str">
        <f>IF(DATA2!$C$52="","",U315&amp;":"&amp;V315)</f>
        <v/>
      </c>
      <c r="E315" s="523" t="str">
        <f>IF(DATA2!$D$52="","",W315&amp;":"&amp;X315)</f>
        <v/>
      </c>
      <c r="F315" s="523"/>
      <c r="G315" s="523"/>
      <c r="H315" s="524" t="e">
        <f t="shared" si="76"/>
        <v>#VALUE!</v>
      </c>
      <c r="I315" s="524"/>
      <c r="J315" s="524"/>
      <c r="K315" s="522" t="e">
        <f t="shared" si="51"/>
        <v>#VALUE!</v>
      </c>
      <c r="L315" s="522"/>
      <c r="M315" s="522"/>
      <c r="N315" s="525" t="e">
        <f t="shared" si="77"/>
        <v>#VALUE!</v>
      </c>
      <c r="O315" s="525"/>
      <c r="P315" s="525"/>
      <c r="Q315" s="523" t="e">
        <f t="shared" si="78"/>
        <v>#VALUE!</v>
      </c>
      <c r="R315" s="523"/>
      <c r="S315" s="523"/>
      <c r="T315" s="283">
        <v>44</v>
      </c>
      <c r="U315" s="456">
        <f>IF(HOUR(DATA2!$C$52)&lt;=6,HOUR(DATA2!$C$52)+12,HOUR(DATA2!$C$52))</f>
        <v>12</v>
      </c>
      <c r="V315" s="457" t="str">
        <f>IF(MINUTE(DATA2!$C$52)&lt;10,"0"&amp;MINUTE(DATA2!$C$52),MINUTE(DATA2!$C$52))</f>
        <v>00</v>
      </c>
      <c r="W315" s="456">
        <f>IF(HOUR(DATA2!$D$52)&lt;=6,HOUR(DATA2!$D$52)+12,HOUR(DATA2!$D$52))</f>
        <v>12</v>
      </c>
      <c r="X315" s="457" t="str">
        <f>IF(MINUTE(DATA2!$D$52)&lt;10,"0"&amp;MINUTE(DATA2!$D$52),MINUTE(DATA2!$D$52))</f>
        <v>00</v>
      </c>
      <c r="Y315" s="526" t="b">
        <f t="shared" si="74"/>
        <v>0</v>
      </c>
      <c r="Z315" s="526"/>
      <c r="AA315" s="520" t="b">
        <f t="shared" si="75"/>
        <v>0</v>
      </c>
      <c r="AB315" s="520"/>
      <c r="AC315" s="521" t="str">
        <f t="shared" si="79"/>
        <v/>
      </c>
      <c r="AD315" s="521"/>
      <c r="AE315" s="520" t="b">
        <f t="shared" si="73"/>
        <v>0</v>
      </c>
      <c r="AF315" s="520"/>
      <c r="AH315" s="422">
        <f>DATA2!$G$52</f>
        <v>0</v>
      </c>
      <c r="AI315" s="422">
        <f>DATA2!$L$52</f>
        <v>0</v>
      </c>
      <c r="AJ315" s="458">
        <f>DATA2!$Q$52</f>
        <v>0</v>
      </c>
      <c r="AK315" s="422">
        <f>DATA2!$V$52</f>
        <v>0</v>
      </c>
      <c r="AL315" s="422">
        <f>DATA2!$AA$52</f>
        <v>0</v>
      </c>
      <c r="AN315" s="522" t="str">
        <f>IF(AJ315="A",MAX($AN$221:AP314)+0.001,"")</f>
        <v/>
      </c>
      <c r="AO315" s="522"/>
      <c r="AP315" s="522"/>
      <c r="AQ315" s="282">
        <v>1.0939999999999999</v>
      </c>
      <c r="AR315" s="282" t="str">
        <f>IF($AQ$315&gt;$AN$973,"",LOOKUP($AQ$315,$AN$222:$AP$971,$AH$222:$AH$971))</f>
        <v/>
      </c>
      <c r="AS315" s="282" t="str">
        <f>IF($AQ$315&gt;$AN$973,"",LOOKUP($AQ$315,$AN$222:$AP$971,$AI$222:$AI$971))</f>
        <v/>
      </c>
      <c r="AT315" s="282" t="s">
        <v>28</v>
      </c>
      <c r="AU315" s="282" t="str">
        <f>IF($AQ$315&gt;$AN$973,"",LOOKUP($AQ$315,$AN$222:$AP$971,$AK$222:$AK$971))</f>
        <v/>
      </c>
      <c r="AV315" s="282" t="str">
        <f>IF($AQ$315&gt;$AN$973,"",LOOKUP($AQ$315,$AN$222:$AP$971,$AL$222:$AL$971))</f>
        <v/>
      </c>
      <c r="AX315" s="522" t="str">
        <f>IF(AJ315="B",MAX($AX$221:AX314)+0.001,"")</f>
        <v/>
      </c>
      <c r="AY315" s="522"/>
      <c r="AZ315" s="522"/>
      <c r="BA315" s="282">
        <v>1.0939999999999999</v>
      </c>
      <c r="BB315" s="282" t="str">
        <f t="shared" si="59"/>
        <v/>
      </c>
      <c r="BC315" s="282" t="str">
        <f t="shared" si="52"/>
        <v/>
      </c>
      <c r="BD315" s="282" t="s">
        <v>29</v>
      </c>
      <c r="BE315" s="282" t="str">
        <f t="shared" si="53"/>
        <v/>
      </c>
      <c r="BF315" s="282" t="str">
        <f t="shared" si="54"/>
        <v/>
      </c>
      <c r="BH315" s="522" t="str">
        <f>IF(AJ315="C",MAX($BH$221:BH314)+0.001,"")</f>
        <v/>
      </c>
      <c r="BI315" s="522"/>
      <c r="BJ315" s="522"/>
      <c r="BK315" s="282">
        <v>1.0939999999999999</v>
      </c>
      <c r="BL315" s="282" t="str">
        <f t="shared" si="55"/>
        <v/>
      </c>
      <c r="BM315" s="282" t="str">
        <f t="shared" si="56"/>
        <v/>
      </c>
      <c r="BN315" s="282" t="s">
        <v>30</v>
      </c>
      <c r="BO315" s="282" t="str">
        <f t="shared" si="57"/>
        <v/>
      </c>
      <c r="BP315" s="282" t="str">
        <f t="shared" si="58"/>
        <v/>
      </c>
      <c r="BT315" s="522" t="str">
        <f>IF(AL315="A",MAX($BT$221:BV314)+0.001,"")</f>
        <v/>
      </c>
      <c r="BU315" s="522"/>
      <c r="BV315" s="522"/>
      <c r="BW315" s="282">
        <v>1.0939999999999999</v>
      </c>
      <c r="BY315" s="454" t="s">
        <v>28</v>
      </c>
      <c r="BZ315" s="282" t="str">
        <f t="shared" si="60"/>
        <v/>
      </c>
      <c r="CB315" s="282">
        <f t="shared" si="61"/>
        <v>0</v>
      </c>
      <c r="CC315" s="282">
        <f t="shared" si="62"/>
        <v>0</v>
      </c>
      <c r="CD315" s="282">
        <f t="shared" si="63"/>
        <v>0</v>
      </c>
      <c r="CE315" s="282">
        <f t="shared" si="64"/>
        <v>0</v>
      </c>
      <c r="CF315" s="282">
        <f t="shared" si="65"/>
        <v>0</v>
      </c>
      <c r="CG315" s="282">
        <f t="shared" si="66"/>
        <v>0</v>
      </c>
      <c r="CH315" s="282">
        <f t="shared" si="67"/>
        <v>0</v>
      </c>
      <c r="CI315" s="282">
        <f t="shared" si="68"/>
        <v>0</v>
      </c>
      <c r="CJ315" s="282">
        <f t="shared" si="69"/>
        <v>0</v>
      </c>
      <c r="CK315" s="282">
        <f t="shared" si="70"/>
        <v>0</v>
      </c>
      <c r="CL315" s="282">
        <f t="shared" si="71"/>
        <v>0</v>
      </c>
      <c r="CM315" s="282">
        <f t="shared" si="72"/>
        <v>0</v>
      </c>
    </row>
    <row r="316" spans="4:91" ht="15" x14ac:dyDescent="0.25">
      <c r="D316" s="455" t="str">
        <f>IF(DATA2!$C$53="","",U316&amp;":"&amp;V316)</f>
        <v/>
      </c>
      <c r="E316" s="523" t="str">
        <f>IF(DATA2!$D$53="","",W316&amp;":"&amp;X316)</f>
        <v/>
      </c>
      <c r="F316" s="523"/>
      <c r="G316" s="523"/>
      <c r="H316" s="524" t="e">
        <f t="shared" si="76"/>
        <v>#VALUE!</v>
      </c>
      <c r="I316" s="524"/>
      <c r="J316" s="524"/>
      <c r="K316" s="522" t="e">
        <f t="shared" si="51"/>
        <v>#VALUE!</v>
      </c>
      <c r="L316" s="522"/>
      <c r="M316" s="522"/>
      <c r="N316" s="525" t="e">
        <f t="shared" si="77"/>
        <v>#VALUE!</v>
      </c>
      <c r="O316" s="525"/>
      <c r="P316" s="525"/>
      <c r="Q316" s="523" t="e">
        <f t="shared" si="78"/>
        <v>#VALUE!</v>
      </c>
      <c r="R316" s="523"/>
      <c r="S316" s="523"/>
      <c r="T316" s="283">
        <v>45</v>
      </c>
      <c r="U316" s="456">
        <f>IF(HOUR(DATA2!$C$53)&lt;=6,HOUR(DATA2!$C$53)+12,HOUR(DATA2!$C$53))</f>
        <v>12</v>
      </c>
      <c r="V316" s="457" t="str">
        <f>IF(MINUTE(DATA2!$C$53)&lt;10,"0"&amp;MINUTE(DATA2!$C$53),MINUTE(DATA2!$C$53))</f>
        <v>00</v>
      </c>
      <c r="W316" s="456">
        <f>IF(HOUR(DATA2!$D$53)&lt;=6,HOUR(DATA2!$D$53)+12,HOUR(DATA2!$D$53))</f>
        <v>12</v>
      </c>
      <c r="X316" s="457" t="str">
        <f>IF(MINUTE(DATA2!$D$53)&lt;10,"0"&amp;MINUTE(DATA2!$D$53),MINUTE(DATA2!$D$53))</f>
        <v>00</v>
      </c>
      <c r="Y316" s="526" t="b">
        <f t="shared" si="74"/>
        <v>0</v>
      </c>
      <c r="Z316" s="526"/>
      <c r="AA316" s="520" t="b">
        <f t="shared" si="75"/>
        <v>0</v>
      </c>
      <c r="AB316" s="520"/>
      <c r="AC316" s="521" t="str">
        <f t="shared" si="79"/>
        <v/>
      </c>
      <c r="AD316" s="521"/>
      <c r="AE316" s="520" t="b">
        <f t="shared" si="73"/>
        <v>0</v>
      </c>
      <c r="AF316" s="520"/>
      <c r="AH316" s="422">
        <f>DATA2!$G$53</f>
        <v>0</v>
      </c>
      <c r="AI316" s="422">
        <f>DATA2!$L$53</f>
        <v>0</v>
      </c>
      <c r="AJ316" s="458">
        <f>DATA2!$Q$53</f>
        <v>0</v>
      </c>
      <c r="AK316" s="422">
        <f>DATA2!$V$53</f>
        <v>0</v>
      </c>
      <c r="AL316" s="422">
        <f>DATA2!$AA$53</f>
        <v>0</v>
      </c>
      <c r="AN316" s="522" t="str">
        <f>IF(AJ316="A",MAX($AN$221:AP315)+0.001,"")</f>
        <v/>
      </c>
      <c r="AO316" s="522"/>
      <c r="AP316" s="522"/>
      <c r="AQ316" s="282">
        <v>1.095</v>
      </c>
      <c r="AR316" s="282" t="str">
        <f>IF($AQ$316&gt;$AN$973,"",LOOKUP($AQ$316,$AN$222:$AP$971,$AH$222:$AH$971))</f>
        <v/>
      </c>
      <c r="AS316" s="282" t="str">
        <f>IF($AQ$316&gt;$AN$973,"",LOOKUP($AQ$316,$AN$222:$AP$971,$AI$222:$AI$971))</f>
        <v/>
      </c>
      <c r="AT316" s="282" t="s">
        <v>28</v>
      </c>
      <c r="AU316" s="282" t="str">
        <f>IF($AQ$316&gt;$AN$973,"",LOOKUP($AQ$316,$AN$222:$AP$971,$AK$222:$AK$971))</f>
        <v/>
      </c>
      <c r="AV316" s="282" t="str">
        <f>IF($AQ$316&gt;$AN$973,"",LOOKUP($AQ$316,$AN$222:$AP$971,$AL$222:$AL$971))</f>
        <v/>
      </c>
      <c r="AX316" s="522" t="str">
        <f>IF(AJ316="B",MAX($AX$221:AX315)+0.001,"")</f>
        <v/>
      </c>
      <c r="AY316" s="522"/>
      <c r="AZ316" s="522"/>
      <c r="BA316" s="282">
        <v>1.095</v>
      </c>
      <c r="BB316" s="282" t="str">
        <f t="shared" si="59"/>
        <v/>
      </c>
      <c r="BC316" s="282" t="str">
        <f t="shared" si="52"/>
        <v/>
      </c>
      <c r="BD316" s="282" t="s">
        <v>29</v>
      </c>
      <c r="BE316" s="282" t="str">
        <f t="shared" si="53"/>
        <v/>
      </c>
      <c r="BF316" s="282" t="str">
        <f t="shared" si="54"/>
        <v/>
      </c>
      <c r="BH316" s="522" t="str">
        <f>IF(AJ316="C",MAX($BH$221:BH315)+0.001,"")</f>
        <v/>
      </c>
      <c r="BI316" s="522"/>
      <c r="BJ316" s="522"/>
      <c r="BK316" s="282">
        <v>1.095</v>
      </c>
      <c r="BL316" s="282" t="str">
        <f t="shared" si="55"/>
        <v/>
      </c>
      <c r="BM316" s="282" t="str">
        <f t="shared" si="56"/>
        <v/>
      </c>
      <c r="BN316" s="282" t="s">
        <v>30</v>
      </c>
      <c r="BO316" s="282" t="str">
        <f t="shared" si="57"/>
        <v/>
      </c>
      <c r="BP316" s="282" t="str">
        <f t="shared" si="58"/>
        <v/>
      </c>
      <c r="BT316" s="522" t="str">
        <f>IF(AL316="A",MAX($BT$221:BV315)+0.001,"")</f>
        <v/>
      </c>
      <c r="BU316" s="522"/>
      <c r="BV316" s="522"/>
      <c r="BW316" s="282">
        <v>1.095</v>
      </c>
      <c r="BY316" s="454" t="s">
        <v>28</v>
      </c>
      <c r="BZ316" s="282" t="str">
        <f t="shared" si="60"/>
        <v/>
      </c>
      <c r="CB316" s="282">
        <f t="shared" si="61"/>
        <v>0</v>
      </c>
      <c r="CC316" s="282">
        <f t="shared" si="62"/>
        <v>0</v>
      </c>
      <c r="CD316" s="282">
        <f t="shared" si="63"/>
        <v>0</v>
      </c>
      <c r="CE316" s="282">
        <f t="shared" si="64"/>
        <v>0</v>
      </c>
      <c r="CF316" s="282">
        <f t="shared" si="65"/>
        <v>0</v>
      </c>
      <c r="CG316" s="282">
        <f t="shared" si="66"/>
        <v>0</v>
      </c>
      <c r="CH316" s="282">
        <f t="shared" si="67"/>
        <v>0</v>
      </c>
      <c r="CI316" s="282">
        <f t="shared" si="68"/>
        <v>0</v>
      </c>
      <c r="CJ316" s="282">
        <f t="shared" si="69"/>
        <v>0</v>
      </c>
      <c r="CK316" s="282">
        <f t="shared" si="70"/>
        <v>0</v>
      </c>
      <c r="CL316" s="282">
        <f t="shared" si="71"/>
        <v>0</v>
      </c>
      <c r="CM316" s="282">
        <f t="shared" si="72"/>
        <v>0</v>
      </c>
    </row>
    <row r="317" spans="4:91" ht="15" x14ac:dyDescent="0.25">
      <c r="D317" s="455" t="str">
        <f>IF(DATA2!$C$54="","",U317&amp;":"&amp;V317)</f>
        <v/>
      </c>
      <c r="E317" s="523" t="str">
        <f>IF(DATA2!$D$54="","",W317&amp;":"&amp;X317)</f>
        <v/>
      </c>
      <c r="F317" s="523"/>
      <c r="G317" s="523"/>
      <c r="H317" s="524" t="e">
        <f t="shared" si="76"/>
        <v>#VALUE!</v>
      </c>
      <c r="I317" s="524"/>
      <c r="J317" s="524"/>
      <c r="K317" s="522" t="e">
        <f t="shared" si="51"/>
        <v>#VALUE!</v>
      </c>
      <c r="L317" s="522"/>
      <c r="M317" s="522"/>
      <c r="N317" s="525" t="e">
        <f t="shared" si="77"/>
        <v>#VALUE!</v>
      </c>
      <c r="O317" s="525"/>
      <c r="P317" s="525"/>
      <c r="Q317" s="523" t="e">
        <f t="shared" si="78"/>
        <v>#VALUE!</v>
      </c>
      <c r="R317" s="523"/>
      <c r="S317" s="523"/>
      <c r="T317" s="283">
        <v>46</v>
      </c>
      <c r="U317" s="456">
        <f>IF(HOUR(DATA2!$C$54)&lt;=6,HOUR(DATA2!$C$54)+12,HOUR(DATA2!$C$54))</f>
        <v>12</v>
      </c>
      <c r="V317" s="457" t="str">
        <f>IF(MINUTE(DATA2!$C$54)&lt;10,"0"&amp;MINUTE(DATA2!$C$54),MINUTE(DATA2!$C$54))</f>
        <v>00</v>
      </c>
      <c r="W317" s="456">
        <f>IF(HOUR(DATA2!$D$54)&lt;=6,HOUR(DATA2!$D$54)+12,HOUR(DATA2!$D$54))</f>
        <v>12</v>
      </c>
      <c r="X317" s="457" t="str">
        <f>IF(MINUTE(DATA2!$D$54)&lt;10,"0"&amp;MINUTE(DATA2!$D$54),MINUTE(DATA2!$D$54))</f>
        <v>00</v>
      </c>
      <c r="Y317" s="526" t="b">
        <f t="shared" si="74"/>
        <v>0</v>
      </c>
      <c r="Z317" s="526"/>
      <c r="AA317" s="520" t="b">
        <f t="shared" si="75"/>
        <v>0</v>
      </c>
      <c r="AB317" s="520"/>
      <c r="AC317" s="521" t="str">
        <f t="shared" si="79"/>
        <v/>
      </c>
      <c r="AD317" s="521"/>
      <c r="AE317" s="520" t="b">
        <f t="shared" si="73"/>
        <v>0</v>
      </c>
      <c r="AF317" s="520"/>
      <c r="AH317" s="422">
        <f>DATA2!$G$54</f>
        <v>0</v>
      </c>
      <c r="AI317" s="422">
        <f>DATA2!$L$54</f>
        <v>0</v>
      </c>
      <c r="AJ317" s="458">
        <f>DATA2!$Q$54</f>
        <v>0</v>
      </c>
      <c r="AK317" s="422">
        <f>DATA2!$V$54</f>
        <v>0</v>
      </c>
      <c r="AL317" s="422">
        <f>DATA2!$AA$54</f>
        <v>0</v>
      </c>
      <c r="AN317" s="522" t="str">
        <f>IF(AJ317="A",MAX($AN$221:AP316)+0.001,"")</f>
        <v/>
      </c>
      <c r="AO317" s="522"/>
      <c r="AP317" s="522"/>
      <c r="AQ317" s="282">
        <v>1.0959999999999999</v>
      </c>
      <c r="AR317" s="282" t="str">
        <f>IF($AQ$317&gt;$AN$973,"",LOOKUP($AQ$317,$AN$222:$AP$971,$AH$222:$AH$971))</f>
        <v/>
      </c>
      <c r="AS317" s="282" t="str">
        <f>IF($AQ$317&gt;$AN$973,"",LOOKUP($AQ$317,$AN$222:$AP$971,$AI$222:$AI$971))</f>
        <v/>
      </c>
      <c r="AT317" s="282" t="s">
        <v>28</v>
      </c>
      <c r="AU317" s="282" t="str">
        <f>IF($AQ$317&gt;$AN$973,"",LOOKUP($AQ$317,$AN$222:$AP$971,$AK$222:$AK$971))</f>
        <v/>
      </c>
      <c r="AV317" s="282" t="str">
        <f>IF($AQ$317&gt;$AN$973,"",LOOKUP($AQ$317,$AN$222:$AP$971,$AL$222:$AL$971))</f>
        <v/>
      </c>
      <c r="AX317" s="522" t="str">
        <f>IF(AJ317="B",MAX($AX$221:AX316)+0.001,"")</f>
        <v/>
      </c>
      <c r="AY317" s="522"/>
      <c r="AZ317" s="522"/>
      <c r="BA317" s="282">
        <v>1.0959999999999999</v>
      </c>
      <c r="BB317" s="282" t="str">
        <f t="shared" si="59"/>
        <v/>
      </c>
      <c r="BC317" s="282" t="str">
        <f t="shared" si="52"/>
        <v/>
      </c>
      <c r="BD317" s="282" t="s">
        <v>29</v>
      </c>
      <c r="BE317" s="282" t="str">
        <f t="shared" si="53"/>
        <v/>
      </c>
      <c r="BF317" s="282" t="str">
        <f t="shared" si="54"/>
        <v/>
      </c>
      <c r="BH317" s="522" t="str">
        <f>IF(AJ317="C",MAX($BH$221:BH316)+0.001,"")</f>
        <v/>
      </c>
      <c r="BI317" s="522"/>
      <c r="BJ317" s="522"/>
      <c r="BK317" s="282">
        <v>1.0959999999999999</v>
      </c>
      <c r="BL317" s="282" t="str">
        <f t="shared" si="55"/>
        <v/>
      </c>
      <c r="BM317" s="282" t="str">
        <f t="shared" si="56"/>
        <v/>
      </c>
      <c r="BN317" s="282" t="s">
        <v>30</v>
      </c>
      <c r="BO317" s="282" t="str">
        <f t="shared" si="57"/>
        <v/>
      </c>
      <c r="BP317" s="282" t="str">
        <f t="shared" si="58"/>
        <v/>
      </c>
      <c r="BT317" s="522" t="str">
        <f>IF(AL317="A",MAX($BT$221:BV316)+0.001,"")</f>
        <v/>
      </c>
      <c r="BU317" s="522"/>
      <c r="BV317" s="522"/>
      <c r="BW317" s="282">
        <v>1.0959999999999999</v>
      </c>
      <c r="BY317" s="454" t="s">
        <v>28</v>
      </c>
      <c r="BZ317" s="282" t="str">
        <f t="shared" si="60"/>
        <v/>
      </c>
      <c r="CB317" s="282">
        <f t="shared" si="61"/>
        <v>0</v>
      </c>
      <c r="CC317" s="282">
        <f t="shared" si="62"/>
        <v>0</v>
      </c>
      <c r="CD317" s="282">
        <f t="shared" si="63"/>
        <v>0</v>
      </c>
      <c r="CE317" s="282">
        <f t="shared" si="64"/>
        <v>0</v>
      </c>
      <c r="CF317" s="282">
        <f t="shared" si="65"/>
        <v>0</v>
      </c>
      <c r="CG317" s="282">
        <f t="shared" si="66"/>
        <v>0</v>
      </c>
      <c r="CH317" s="282">
        <f t="shared" si="67"/>
        <v>0</v>
      </c>
      <c r="CI317" s="282">
        <f t="shared" si="68"/>
        <v>0</v>
      </c>
      <c r="CJ317" s="282">
        <f t="shared" si="69"/>
        <v>0</v>
      </c>
      <c r="CK317" s="282">
        <f t="shared" si="70"/>
        <v>0</v>
      </c>
      <c r="CL317" s="282">
        <f t="shared" si="71"/>
        <v>0</v>
      </c>
      <c r="CM317" s="282">
        <f t="shared" si="72"/>
        <v>0</v>
      </c>
    </row>
    <row r="318" spans="4:91" ht="15" x14ac:dyDescent="0.25">
      <c r="D318" s="455" t="str">
        <f>IF(DATA2!$C$55="","",U318&amp;":"&amp;V318)</f>
        <v/>
      </c>
      <c r="E318" s="523" t="str">
        <f>IF(DATA2!$D$55="","",W318&amp;":"&amp;X318)</f>
        <v/>
      </c>
      <c r="F318" s="523"/>
      <c r="G318" s="523"/>
      <c r="H318" s="524" t="e">
        <f t="shared" si="76"/>
        <v>#VALUE!</v>
      </c>
      <c r="I318" s="524"/>
      <c r="J318" s="524"/>
      <c r="K318" s="522" t="e">
        <f t="shared" si="51"/>
        <v>#VALUE!</v>
      </c>
      <c r="L318" s="522"/>
      <c r="M318" s="522"/>
      <c r="N318" s="525" t="e">
        <f t="shared" si="77"/>
        <v>#VALUE!</v>
      </c>
      <c r="O318" s="525"/>
      <c r="P318" s="525"/>
      <c r="Q318" s="523" t="e">
        <f t="shared" si="78"/>
        <v>#VALUE!</v>
      </c>
      <c r="R318" s="523"/>
      <c r="S318" s="523"/>
      <c r="T318" s="283">
        <v>47</v>
      </c>
      <c r="U318" s="456">
        <f>IF(HOUR(DATA2!$C$55)&lt;=6,HOUR(DATA2!$C$55)+12,HOUR(DATA2!$C$55))</f>
        <v>12</v>
      </c>
      <c r="V318" s="457" t="str">
        <f>IF(MINUTE(DATA2!$C$55)&lt;10,"0"&amp;MINUTE(DATA2!$C$55),MINUTE(DATA2!$C$55))</f>
        <v>00</v>
      </c>
      <c r="W318" s="456">
        <f>IF(HOUR(DATA2!$D$55)&lt;=6,HOUR(DATA2!$D$55)+12,HOUR(DATA2!$D$55))</f>
        <v>12</v>
      </c>
      <c r="X318" s="457" t="str">
        <f>IF(MINUTE(DATA2!$D$55)&lt;10,"0"&amp;MINUTE(DATA2!$D$55),MINUTE(DATA2!$D$55))</f>
        <v>00</v>
      </c>
      <c r="Y318" s="526" t="b">
        <f t="shared" si="74"/>
        <v>0</v>
      </c>
      <c r="Z318" s="526"/>
      <c r="AA318" s="520" t="b">
        <f t="shared" si="75"/>
        <v>0</v>
      </c>
      <c r="AB318" s="520"/>
      <c r="AC318" s="521" t="str">
        <f t="shared" si="79"/>
        <v/>
      </c>
      <c r="AD318" s="521"/>
      <c r="AE318" s="520" t="b">
        <f t="shared" si="73"/>
        <v>0</v>
      </c>
      <c r="AF318" s="520"/>
      <c r="AH318" s="422">
        <f>DATA2!$G$55</f>
        <v>0</v>
      </c>
      <c r="AI318" s="422">
        <f>DATA2!$L$55</f>
        <v>0</v>
      </c>
      <c r="AJ318" s="458">
        <f>DATA2!$Q$55</f>
        <v>0</v>
      </c>
      <c r="AK318" s="422">
        <f>DATA2!$V$55</f>
        <v>0</v>
      </c>
      <c r="AL318" s="422">
        <f>DATA2!$AA$55</f>
        <v>0</v>
      </c>
      <c r="AN318" s="522" t="str">
        <f>IF(AJ318="A",MAX($AN$221:AP317)+0.001,"")</f>
        <v/>
      </c>
      <c r="AO318" s="522"/>
      <c r="AP318" s="522"/>
      <c r="AQ318" s="282">
        <v>1.097</v>
      </c>
      <c r="AR318" s="282" t="str">
        <f>IF($AQ$318&gt;$AN$973,"",LOOKUP($AQ$318,$AN$222:$AP$971,$AH$222:$AH$971))</f>
        <v/>
      </c>
      <c r="AS318" s="282" t="str">
        <f>IF($AQ$318&gt;$AN$973,"",LOOKUP($AQ$318,$AN$222:$AP$971,$AI$222:$AI$971))</f>
        <v/>
      </c>
      <c r="AT318" s="282" t="s">
        <v>28</v>
      </c>
      <c r="AU318" s="282" t="str">
        <f>IF($AQ$318&gt;$AN$973,"",LOOKUP($AQ$318,$AN$222:$AP$971,$AK$222:$AK$971))</f>
        <v/>
      </c>
      <c r="AV318" s="282" t="str">
        <f>IF($AQ$318&gt;$AN$973,"",LOOKUP($AQ$318,$AN$222:$AP$971,$AL$222:$AL$971))</f>
        <v/>
      </c>
      <c r="AX318" s="522" t="str">
        <f>IF(AJ318="B",MAX($AX$221:AX317)+0.001,"")</f>
        <v/>
      </c>
      <c r="AY318" s="522"/>
      <c r="AZ318" s="522"/>
      <c r="BA318" s="282">
        <v>1.097</v>
      </c>
      <c r="BB318" s="282" t="str">
        <f t="shared" si="59"/>
        <v/>
      </c>
      <c r="BC318" s="282" t="str">
        <f t="shared" si="52"/>
        <v/>
      </c>
      <c r="BD318" s="282" t="s">
        <v>29</v>
      </c>
      <c r="BE318" s="282" t="str">
        <f t="shared" si="53"/>
        <v/>
      </c>
      <c r="BF318" s="282" t="str">
        <f t="shared" si="54"/>
        <v/>
      </c>
      <c r="BH318" s="522" t="str">
        <f>IF(AJ318="C",MAX($BH$221:BH317)+0.001,"")</f>
        <v/>
      </c>
      <c r="BI318" s="522"/>
      <c r="BJ318" s="522"/>
      <c r="BK318" s="282">
        <v>1.097</v>
      </c>
      <c r="BL318" s="282" t="str">
        <f t="shared" si="55"/>
        <v/>
      </c>
      <c r="BM318" s="282" t="str">
        <f t="shared" si="56"/>
        <v/>
      </c>
      <c r="BN318" s="282" t="s">
        <v>30</v>
      </c>
      <c r="BO318" s="282" t="str">
        <f t="shared" si="57"/>
        <v/>
      </c>
      <c r="BP318" s="282" t="str">
        <f t="shared" si="58"/>
        <v/>
      </c>
      <c r="BT318" s="522" t="str">
        <f>IF(AL318="A",MAX($BT$221:BV317)+0.001,"")</f>
        <v/>
      </c>
      <c r="BU318" s="522"/>
      <c r="BV318" s="522"/>
      <c r="BW318" s="282">
        <v>1.097</v>
      </c>
      <c r="BY318" s="454" t="s">
        <v>28</v>
      </c>
      <c r="BZ318" s="282" t="str">
        <f t="shared" si="60"/>
        <v/>
      </c>
      <c r="CB318" s="282">
        <f t="shared" si="61"/>
        <v>0</v>
      </c>
      <c r="CC318" s="282">
        <f t="shared" si="62"/>
        <v>0</v>
      </c>
      <c r="CD318" s="282">
        <f t="shared" si="63"/>
        <v>0</v>
      </c>
      <c r="CE318" s="282">
        <f t="shared" si="64"/>
        <v>0</v>
      </c>
      <c r="CF318" s="282">
        <f t="shared" si="65"/>
        <v>0</v>
      </c>
      <c r="CG318" s="282">
        <f t="shared" si="66"/>
        <v>0</v>
      </c>
      <c r="CH318" s="282">
        <f t="shared" si="67"/>
        <v>0</v>
      </c>
      <c r="CI318" s="282">
        <f t="shared" si="68"/>
        <v>0</v>
      </c>
      <c r="CJ318" s="282">
        <f t="shared" si="69"/>
        <v>0</v>
      </c>
      <c r="CK318" s="282">
        <f t="shared" si="70"/>
        <v>0</v>
      </c>
      <c r="CL318" s="282">
        <f t="shared" si="71"/>
        <v>0</v>
      </c>
      <c r="CM318" s="282">
        <f t="shared" si="72"/>
        <v>0</v>
      </c>
    </row>
    <row r="319" spans="4:91" ht="15" x14ac:dyDescent="0.25">
      <c r="D319" s="455" t="str">
        <f>IF(DATA2!$C$56="","",U319&amp;":"&amp;V319)</f>
        <v/>
      </c>
      <c r="E319" s="523" t="str">
        <f>IF(DATA2!$D$56="","",W319&amp;":"&amp;X319)</f>
        <v/>
      </c>
      <c r="F319" s="523"/>
      <c r="G319" s="523"/>
      <c r="H319" s="524" t="e">
        <f t="shared" si="76"/>
        <v>#VALUE!</v>
      </c>
      <c r="I319" s="524"/>
      <c r="J319" s="524"/>
      <c r="K319" s="522" t="e">
        <f t="shared" si="51"/>
        <v>#VALUE!</v>
      </c>
      <c r="L319" s="522"/>
      <c r="M319" s="522"/>
      <c r="N319" s="525" t="e">
        <f t="shared" si="77"/>
        <v>#VALUE!</v>
      </c>
      <c r="O319" s="525"/>
      <c r="P319" s="525"/>
      <c r="Q319" s="523" t="e">
        <f t="shared" si="78"/>
        <v>#VALUE!</v>
      </c>
      <c r="R319" s="523"/>
      <c r="S319" s="523"/>
      <c r="T319" s="283">
        <v>48</v>
      </c>
      <c r="U319" s="456">
        <f>IF(HOUR(DATA2!$C$56)&lt;=6,HOUR(DATA2!$C$56)+12,HOUR(DATA2!$C$56))</f>
        <v>12</v>
      </c>
      <c r="V319" s="457" t="str">
        <f>IF(MINUTE(DATA2!$C$56)&lt;10,"0"&amp;MINUTE(DATA2!$C$56),MINUTE(DATA2!$C$56))</f>
        <v>00</v>
      </c>
      <c r="W319" s="456">
        <f>IF(HOUR(DATA2!$D$56)&lt;=6,HOUR(DATA2!$D$56)+12,HOUR(DATA2!$D$56))</f>
        <v>12</v>
      </c>
      <c r="X319" s="457" t="str">
        <f>IF(MINUTE(DATA2!$D$56)&lt;10,"0"&amp;MINUTE(DATA2!$D$56),MINUTE(DATA2!$D$56))</f>
        <v>00</v>
      </c>
      <c r="Y319" s="526" t="b">
        <f t="shared" si="74"/>
        <v>0</v>
      </c>
      <c r="Z319" s="526"/>
      <c r="AA319" s="520" t="b">
        <f t="shared" si="75"/>
        <v>0</v>
      </c>
      <c r="AB319" s="520"/>
      <c r="AC319" s="521" t="str">
        <f t="shared" si="79"/>
        <v/>
      </c>
      <c r="AD319" s="521"/>
      <c r="AE319" s="520" t="b">
        <f t="shared" si="73"/>
        <v>0</v>
      </c>
      <c r="AF319" s="520"/>
      <c r="AH319" s="422">
        <f>DATA2!$G$56</f>
        <v>0</v>
      </c>
      <c r="AI319" s="422">
        <f>DATA2!$L$56</f>
        <v>0</v>
      </c>
      <c r="AJ319" s="458">
        <f>DATA2!$Q$56</f>
        <v>0</v>
      </c>
      <c r="AK319" s="422">
        <f>DATA2!$V$56</f>
        <v>0</v>
      </c>
      <c r="AL319" s="422">
        <f>DATA2!$AA$56</f>
        <v>0</v>
      </c>
      <c r="AN319" s="522" t="str">
        <f>IF(AJ319="A",MAX($AN$221:AP318)+0.001,"")</f>
        <v/>
      </c>
      <c r="AO319" s="522"/>
      <c r="AP319" s="522"/>
      <c r="AQ319" s="282">
        <v>1.0979999999999999</v>
      </c>
      <c r="AR319" s="282" t="str">
        <f>IF($AQ$319&gt;$AN$973,"",LOOKUP($AQ$319,$AN$222:$AP$971,$AH$222:$AH$971))</f>
        <v/>
      </c>
      <c r="AS319" s="282" t="str">
        <f>IF($AQ$319&gt;$AN$973,"",LOOKUP($AQ$319,$AN$222:$AP$971,$AI$222:$AI$971))</f>
        <v/>
      </c>
      <c r="AT319" s="282" t="s">
        <v>28</v>
      </c>
      <c r="AU319" s="282" t="str">
        <f>IF($AQ$319&gt;$AN$973,"",LOOKUP($AQ$319,$AN$222:$AP$971,$AK$222:$AK$971))</f>
        <v/>
      </c>
      <c r="AV319" s="282" t="str">
        <f>IF($AQ$319&gt;$AN$973,"",LOOKUP($AQ$319,$AN$222:$AP$971,$AL$222:$AL$971))</f>
        <v/>
      </c>
      <c r="AX319" s="522" t="str">
        <f>IF(AJ319="B",MAX($AX$221:AX318)+0.001,"")</f>
        <v/>
      </c>
      <c r="AY319" s="522"/>
      <c r="AZ319" s="522"/>
      <c r="BA319" s="282">
        <v>1.0979999999999999</v>
      </c>
      <c r="BB319" s="282" t="str">
        <f t="shared" si="59"/>
        <v/>
      </c>
      <c r="BC319" s="282" t="str">
        <f t="shared" si="52"/>
        <v/>
      </c>
      <c r="BD319" s="282" t="s">
        <v>29</v>
      </c>
      <c r="BE319" s="282" t="str">
        <f t="shared" si="53"/>
        <v/>
      </c>
      <c r="BF319" s="282" t="str">
        <f t="shared" si="54"/>
        <v/>
      </c>
      <c r="BH319" s="522" t="str">
        <f>IF(AJ319="C",MAX($BH$221:BH318)+0.001,"")</f>
        <v/>
      </c>
      <c r="BI319" s="522"/>
      <c r="BJ319" s="522"/>
      <c r="BK319" s="282">
        <v>1.0979999999999999</v>
      </c>
      <c r="BL319" s="282" t="str">
        <f t="shared" si="55"/>
        <v/>
      </c>
      <c r="BM319" s="282" t="str">
        <f t="shared" si="56"/>
        <v/>
      </c>
      <c r="BN319" s="282" t="s">
        <v>30</v>
      </c>
      <c r="BO319" s="282" t="str">
        <f t="shared" si="57"/>
        <v/>
      </c>
      <c r="BP319" s="282" t="str">
        <f t="shared" si="58"/>
        <v/>
      </c>
      <c r="BT319" s="522" t="str">
        <f>IF(AL319="A",MAX($BT$221:BV318)+0.001,"")</f>
        <v/>
      </c>
      <c r="BU319" s="522"/>
      <c r="BV319" s="522"/>
      <c r="BW319" s="282">
        <v>1.0979999999999999</v>
      </c>
      <c r="BY319" s="454" t="s">
        <v>28</v>
      </c>
      <c r="BZ319" s="282" t="str">
        <f t="shared" si="60"/>
        <v/>
      </c>
      <c r="CB319" s="282">
        <f t="shared" si="61"/>
        <v>0</v>
      </c>
      <c r="CC319" s="282">
        <f t="shared" si="62"/>
        <v>0</v>
      </c>
      <c r="CD319" s="282">
        <f t="shared" si="63"/>
        <v>0</v>
      </c>
      <c r="CE319" s="282">
        <f t="shared" si="64"/>
        <v>0</v>
      </c>
      <c r="CF319" s="282">
        <f t="shared" si="65"/>
        <v>0</v>
      </c>
      <c r="CG319" s="282">
        <f t="shared" si="66"/>
        <v>0</v>
      </c>
      <c r="CH319" s="282">
        <f t="shared" si="67"/>
        <v>0</v>
      </c>
      <c r="CI319" s="282">
        <f t="shared" si="68"/>
        <v>0</v>
      </c>
      <c r="CJ319" s="282">
        <f t="shared" si="69"/>
        <v>0</v>
      </c>
      <c r="CK319" s="282">
        <f t="shared" si="70"/>
        <v>0</v>
      </c>
      <c r="CL319" s="282">
        <f t="shared" si="71"/>
        <v>0</v>
      </c>
      <c r="CM319" s="282">
        <f t="shared" si="72"/>
        <v>0</v>
      </c>
    </row>
    <row r="320" spans="4:91" ht="15" x14ac:dyDescent="0.25">
      <c r="D320" s="455" t="str">
        <f>IF(DATA2!$C$57="","",U320&amp;":"&amp;V320)</f>
        <v/>
      </c>
      <c r="E320" s="523" t="str">
        <f>IF(DATA2!$D$57="","",W320&amp;":"&amp;X320)</f>
        <v/>
      </c>
      <c r="F320" s="523"/>
      <c r="G320" s="523"/>
      <c r="H320" s="524" t="e">
        <f t="shared" si="76"/>
        <v>#VALUE!</v>
      </c>
      <c r="I320" s="524"/>
      <c r="J320" s="524"/>
      <c r="K320" s="522" t="e">
        <f t="shared" si="51"/>
        <v>#VALUE!</v>
      </c>
      <c r="L320" s="522"/>
      <c r="M320" s="522"/>
      <c r="N320" s="525" t="e">
        <f t="shared" si="77"/>
        <v>#VALUE!</v>
      </c>
      <c r="O320" s="525"/>
      <c r="P320" s="525"/>
      <c r="Q320" s="523" t="e">
        <f t="shared" si="78"/>
        <v>#VALUE!</v>
      </c>
      <c r="R320" s="523"/>
      <c r="S320" s="523"/>
      <c r="T320" s="283">
        <v>49</v>
      </c>
      <c r="U320" s="456">
        <f>IF(HOUR(DATA2!$C$57)&lt;=6,HOUR(DATA2!$C$57)+12,HOUR(DATA2!$C$57))</f>
        <v>12</v>
      </c>
      <c r="V320" s="457" t="str">
        <f>IF(MINUTE(DATA2!$C$57)&lt;10,"0"&amp;MINUTE(DATA2!$C$57),MINUTE(DATA2!$C$57))</f>
        <v>00</v>
      </c>
      <c r="W320" s="456">
        <f>IF(HOUR(DATA2!$D$57)&lt;=6,HOUR(DATA2!$D$57)+12,HOUR(DATA2!$D$57))</f>
        <v>12</v>
      </c>
      <c r="X320" s="457" t="str">
        <f>IF(MINUTE(DATA2!$D$57)&lt;10,"0"&amp;MINUTE(DATA2!$D$57),MINUTE(DATA2!$D$57))</f>
        <v>00</v>
      </c>
      <c r="Y320" s="526" t="b">
        <f t="shared" si="74"/>
        <v>0</v>
      </c>
      <c r="Z320" s="526"/>
      <c r="AA320" s="520" t="b">
        <f t="shared" si="75"/>
        <v>0</v>
      </c>
      <c r="AB320" s="520"/>
      <c r="AC320" s="521" t="str">
        <f t="shared" si="79"/>
        <v/>
      </c>
      <c r="AD320" s="521"/>
      <c r="AE320" s="520" t="b">
        <f t="shared" si="73"/>
        <v>0</v>
      </c>
      <c r="AF320" s="520"/>
      <c r="AH320" s="422">
        <f>DATA2!$G$57</f>
        <v>0</v>
      </c>
      <c r="AI320" s="422">
        <f>DATA2!$L$57</f>
        <v>0</v>
      </c>
      <c r="AJ320" s="458">
        <f>DATA2!$Q$57</f>
        <v>0</v>
      </c>
      <c r="AK320" s="422">
        <f>DATA2!$V$57</f>
        <v>0</v>
      </c>
      <c r="AL320" s="422">
        <f>DATA2!$AA$57</f>
        <v>0</v>
      </c>
      <c r="AN320" s="522" t="str">
        <f>IF(AJ320="A",MAX($AN$221:AP319)+0.001,"")</f>
        <v/>
      </c>
      <c r="AO320" s="522"/>
      <c r="AP320" s="522"/>
      <c r="AQ320" s="282">
        <v>1.099</v>
      </c>
      <c r="AR320" s="282" t="str">
        <f>IF($AQ$320&gt;$AN$973,"",LOOKUP($AQ$320,$AN$222:$AP$971,$AH$222:$AH$971))</f>
        <v/>
      </c>
      <c r="AS320" s="282" t="str">
        <f>IF($AQ$320&gt;$AN$973,"",LOOKUP($AQ$320,$AN$222:$AP$971,$AI$222:$AI$971))</f>
        <v/>
      </c>
      <c r="AT320" s="282" t="s">
        <v>28</v>
      </c>
      <c r="AU320" s="282" t="str">
        <f>IF($AQ$320&gt;$AN$973,"",LOOKUP($AQ$320,$AN$222:$AP$971,$AK$222:$AK$971))</f>
        <v/>
      </c>
      <c r="AV320" s="282" t="str">
        <f>IF($AQ$320&gt;$AN$973,"",LOOKUP($AQ$320,$AN$222:$AP$971,$AL$222:$AL$971))</f>
        <v/>
      </c>
      <c r="AX320" s="522" t="str">
        <f>IF(AJ320="B",MAX($AX$221:AX319)+0.001,"")</f>
        <v/>
      </c>
      <c r="AY320" s="522"/>
      <c r="AZ320" s="522"/>
      <c r="BA320" s="282">
        <v>1.099</v>
      </c>
      <c r="BB320" s="282" t="str">
        <f t="shared" si="59"/>
        <v/>
      </c>
      <c r="BC320" s="282" t="str">
        <f t="shared" si="52"/>
        <v/>
      </c>
      <c r="BD320" s="282" t="s">
        <v>29</v>
      </c>
      <c r="BE320" s="282" t="str">
        <f t="shared" si="53"/>
        <v/>
      </c>
      <c r="BF320" s="282" t="str">
        <f t="shared" si="54"/>
        <v/>
      </c>
      <c r="BH320" s="522" t="str">
        <f>IF(AJ320="C",MAX($BH$221:BH319)+0.001,"")</f>
        <v/>
      </c>
      <c r="BI320" s="522"/>
      <c r="BJ320" s="522"/>
      <c r="BK320" s="282">
        <v>1.099</v>
      </c>
      <c r="BL320" s="282" t="str">
        <f t="shared" si="55"/>
        <v/>
      </c>
      <c r="BM320" s="282" t="str">
        <f t="shared" si="56"/>
        <v/>
      </c>
      <c r="BN320" s="282" t="s">
        <v>30</v>
      </c>
      <c r="BO320" s="282" t="str">
        <f t="shared" si="57"/>
        <v/>
      </c>
      <c r="BP320" s="282" t="str">
        <f t="shared" si="58"/>
        <v/>
      </c>
      <c r="BT320" s="522" t="str">
        <f>IF(AL320="A",MAX($BT$221:BV319)+0.001,"")</f>
        <v/>
      </c>
      <c r="BU320" s="522"/>
      <c r="BV320" s="522"/>
      <c r="BW320" s="282">
        <v>1.099</v>
      </c>
      <c r="BY320" s="454" t="s">
        <v>28</v>
      </c>
      <c r="BZ320" s="282" t="str">
        <f t="shared" si="60"/>
        <v/>
      </c>
      <c r="CB320" s="282">
        <f t="shared" si="61"/>
        <v>0</v>
      </c>
      <c r="CC320" s="282">
        <f t="shared" si="62"/>
        <v>0</v>
      </c>
      <c r="CD320" s="282">
        <f t="shared" si="63"/>
        <v>0</v>
      </c>
      <c r="CE320" s="282">
        <f t="shared" si="64"/>
        <v>0</v>
      </c>
      <c r="CF320" s="282">
        <f t="shared" si="65"/>
        <v>0</v>
      </c>
      <c r="CG320" s="282">
        <f t="shared" si="66"/>
        <v>0</v>
      </c>
      <c r="CH320" s="282">
        <f t="shared" si="67"/>
        <v>0</v>
      </c>
      <c r="CI320" s="282">
        <f t="shared" si="68"/>
        <v>0</v>
      </c>
      <c r="CJ320" s="282">
        <f t="shared" si="69"/>
        <v>0</v>
      </c>
      <c r="CK320" s="282">
        <f t="shared" si="70"/>
        <v>0</v>
      </c>
      <c r="CL320" s="282">
        <f t="shared" si="71"/>
        <v>0</v>
      </c>
      <c r="CM320" s="282">
        <f t="shared" si="72"/>
        <v>0</v>
      </c>
    </row>
    <row r="321" spans="1:91" ht="15" x14ac:dyDescent="0.25">
      <c r="D321" s="455" t="str">
        <f>IF(DATA2!$C$58="","",U322&amp;":"&amp;V322)</f>
        <v/>
      </c>
      <c r="E321" s="523" t="str">
        <f>IF(DATA2!$D$58="","",W322&amp;":"&amp;X322)</f>
        <v/>
      </c>
      <c r="F321" s="523"/>
      <c r="G321" s="523"/>
      <c r="H321" s="528" t="e">
        <f t="shared" si="76"/>
        <v>#VALUE!</v>
      </c>
      <c r="I321" s="528"/>
      <c r="J321" s="528"/>
      <c r="K321" s="529" t="e">
        <f t="shared" si="51"/>
        <v>#VALUE!</v>
      </c>
      <c r="L321" s="529"/>
      <c r="M321" s="529"/>
      <c r="N321" s="530" t="e">
        <f t="shared" si="77"/>
        <v>#VALUE!</v>
      </c>
      <c r="O321" s="530"/>
      <c r="P321" s="530"/>
      <c r="Q321" s="531" t="e">
        <f t="shared" si="78"/>
        <v>#VALUE!</v>
      </c>
      <c r="R321" s="531"/>
      <c r="S321" s="531"/>
      <c r="T321" s="283">
        <v>50</v>
      </c>
      <c r="U321" s="456">
        <f>IF(HOUR(DATA2!$C$58)&lt;=6,HOUR(DATA2!$C$58)+12,HOUR(DATA2!$C$58))</f>
        <v>12</v>
      </c>
      <c r="V321" s="457" t="str">
        <f>IF(MINUTE(DATA2!$C$57)&lt;10,"0"&amp;MINUTE(DATA2!$C$57),MINUTE(DATA2!$C$57))</f>
        <v>00</v>
      </c>
      <c r="W321" s="456">
        <f>IF(HOUR(DATA2!$D$57)&lt;=6,HOUR(DATA2!$D$57)+12,HOUR(DATA2!$D$57))</f>
        <v>12</v>
      </c>
      <c r="X321" s="457" t="str">
        <f>IF(MINUTE(DATA2!$D$57)&lt;10,"0"&amp;MINUTE(DATA2!$D$57),MINUTE(DATA2!$D$57))</f>
        <v>00</v>
      </c>
      <c r="Y321" s="526" t="b">
        <f t="shared" si="74"/>
        <v>0</v>
      </c>
      <c r="Z321" s="526"/>
      <c r="AA321" s="520" t="b">
        <f t="shared" si="75"/>
        <v>0</v>
      </c>
      <c r="AB321" s="520"/>
      <c r="AC321" s="521" t="str">
        <f t="shared" si="79"/>
        <v/>
      </c>
      <c r="AD321" s="521"/>
      <c r="AE321" s="520" t="b">
        <f t="shared" si="73"/>
        <v>0</v>
      </c>
      <c r="AF321" s="520"/>
      <c r="AH321" s="422">
        <f>DATA2!$G$58</f>
        <v>0</v>
      </c>
      <c r="AI321" s="422">
        <f>DATA2!$L$58</f>
        <v>0</v>
      </c>
      <c r="AJ321" s="458">
        <f>DATA2!$Q$58</f>
        <v>0</v>
      </c>
      <c r="AK321" s="422">
        <f>DATA2!$V$58</f>
        <v>0</v>
      </c>
      <c r="AL321" s="422">
        <f>DATA2!$AA$58</f>
        <v>0</v>
      </c>
      <c r="AN321" s="522" t="str">
        <f>IF(AJ321="A",MAX($AN$221:AP320)+0.001,"")</f>
        <v/>
      </c>
      <c r="AO321" s="522"/>
      <c r="AP321" s="522"/>
      <c r="AQ321" s="282">
        <v>1.1000000000000001</v>
      </c>
      <c r="AR321" s="282" t="str">
        <f>IF($AQ$321&gt;$AN$973,"",LOOKUP($AQ$321,$AN$222:$AP$971,$AH$222:$AH$971))</f>
        <v/>
      </c>
      <c r="AS321" s="282" t="str">
        <f>IF($AQ$321&gt;$AN$973,"",LOOKUP($AQ$321,$AN$222:$AP$971,$AI$222:$AI$971))</f>
        <v/>
      </c>
      <c r="AT321" s="282" t="s">
        <v>28</v>
      </c>
      <c r="AU321" s="282" t="str">
        <f>IF($AQ$321&gt;$AN$973,"",LOOKUP($AQ$321,$AN$222:$AP$971,$AK$222:$AK$971))</f>
        <v/>
      </c>
      <c r="AV321" s="282" t="str">
        <f>IF($AQ$321&gt;$AN$973,"",LOOKUP($AQ$321,$AN$222:$AP$971,$AL$222:$AL$971))</f>
        <v/>
      </c>
      <c r="AX321" s="522" t="str">
        <f>IF(AJ321="B",MAX($AX$221:AX320)+0.001,"")</f>
        <v/>
      </c>
      <c r="AY321" s="522"/>
      <c r="AZ321" s="522"/>
      <c r="BA321" s="282">
        <v>1.1000000000000001</v>
      </c>
      <c r="BB321" s="282" t="str">
        <f t="shared" si="59"/>
        <v/>
      </c>
      <c r="BC321" s="282" t="str">
        <f t="shared" si="52"/>
        <v/>
      </c>
      <c r="BD321" s="282" t="s">
        <v>29</v>
      </c>
      <c r="BE321" s="282" t="str">
        <f t="shared" si="53"/>
        <v/>
      </c>
      <c r="BF321" s="282" t="str">
        <f t="shared" si="54"/>
        <v/>
      </c>
      <c r="BH321" s="522" t="str">
        <f>IF(AJ321="C",MAX($BH$221:BH320)+0.001,"")</f>
        <v/>
      </c>
      <c r="BI321" s="522"/>
      <c r="BJ321" s="522"/>
      <c r="BK321" s="282">
        <v>1.1000000000000001</v>
      </c>
      <c r="BL321" s="282" t="str">
        <f t="shared" si="55"/>
        <v/>
      </c>
      <c r="BM321" s="282" t="str">
        <f t="shared" si="56"/>
        <v/>
      </c>
      <c r="BN321" s="282" t="s">
        <v>30</v>
      </c>
      <c r="BO321" s="282" t="str">
        <f t="shared" si="57"/>
        <v/>
      </c>
      <c r="BP321" s="282" t="str">
        <f t="shared" si="58"/>
        <v/>
      </c>
      <c r="BT321" s="522" t="str">
        <f>IF(AL321="A",MAX($BT$221:BV320)+0.001,"")</f>
        <v/>
      </c>
      <c r="BU321" s="522"/>
      <c r="BV321" s="522"/>
      <c r="BW321" s="282">
        <v>1.1000000000000001</v>
      </c>
      <c r="BY321" s="454" t="s">
        <v>28</v>
      </c>
      <c r="BZ321" s="282" t="str">
        <f t="shared" si="60"/>
        <v/>
      </c>
      <c r="CB321" s="282">
        <f t="shared" si="61"/>
        <v>0</v>
      </c>
      <c r="CC321" s="282">
        <f t="shared" si="62"/>
        <v>0</v>
      </c>
      <c r="CD321" s="282">
        <f t="shared" si="63"/>
        <v>0</v>
      </c>
      <c r="CE321" s="282">
        <f t="shared" si="64"/>
        <v>0</v>
      </c>
      <c r="CF321" s="282">
        <f t="shared" si="65"/>
        <v>0</v>
      </c>
      <c r="CG321" s="282">
        <f t="shared" si="66"/>
        <v>0</v>
      </c>
      <c r="CH321" s="282">
        <f t="shared" si="67"/>
        <v>0</v>
      </c>
      <c r="CI321" s="282">
        <f t="shared" si="68"/>
        <v>0</v>
      </c>
      <c r="CJ321" s="282">
        <f t="shared" si="69"/>
        <v>0</v>
      </c>
      <c r="CK321" s="282">
        <f t="shared" si="70"/>
        <v>0</v>
      </c>
      <c r="CL321" s="282">
        <f t="shared" si="71"/>
        <v>0</v>
      </c>
      <c r="CM321" s="282">
        <f t="shared" si="72"/>
        <v>0</v>
      </c>
    </row>
    <row r="322" spans="1:91" ht="15" x14ac:dyDescent="0.25">
      <c r="A322" s="522" t="s">
        <v>133</v>
      </c>
      <c r="B322" s="522"/>
      <c r="D322" s="455" t="str">
        <f>IF(DATA3!$C$9="","",U322&amp;":"&amp;V322)</f>
        <v/>
      </c>
      <c r="E322" s="523" t="str">
        <f>IF(DATA3!$D$9="","",W322&amp;":"&amp;X322)</f>
        <v/>
      </c>
      <c r="F322" s="523"/>
      <c r="G322" s="523"/>
      <c r="H322" s="524" t="e">
        <f t="shared" si="76"/>
        <v>#VALUE!</v>
      </c>
      <c r="I322" s="524"/>
      <c r="J322" s="524"/>
      <c r="K322" s="522" t="e">
        <f t="shared" si="51"/>
        <v>#VALUE!</v>
      </c>
      <c r="L322" s="522"/>
      <c r="M322" s="522"/>
      <c r="N322" s="525" t="e">
        <f t="shared" si="77"/>
        <v>#VALUE!</v>
      </c>
      <c r="O322" s="525"/>
      <c r="P322" s="525"/>
      <c r="Q322" s="523" t="e">
        <f t="shared" si="78"/>
        <v>#VALUE!</v>
      </c>
      <c r="R322" s="523"/>
      <c r="S322" s="523"/>
      <c r="T322" s="283">
        <v>1</v>
      </c>
      <c r="U322" s="456">
        <f>IF(HOUR(DATA3!$C$9)&lt;=6,HOUR(DATA3!$C$9)+12,HOUR(DATA3!$C$9))</f>
        <v>12</v>
      </c>
      <c r="V322" s="457" t="str">
        <f>IF(MINUTE(DATA3!$C$9)&lt;10,"0"&amp;MINUTE(DATA3!$C$9),MINUTE(DATA3!$C$9))</f>
        <v>00</v>
      </c>
      <c r="W322" s="456">
        <f>IF(HOUR(DATA3!$D$9)&lt;=6,HOUR(DATA3!$D$9)+12,HOUR(DATA3!$D$9))</f>
        <v>12</v>
      </c>
      <c r="X322" s="457" t="str">
        <f>IF(MINUTE(DATA3!$D$9)&lt;10,"0"&amp;MINUTE(DATA3!$D$9),MINUTE(DATA3!$D$9))</f>
        <v>00</v>
      </c>
      <c r="Y322" s="526" t="b">
        <f t="shared" si="74"/>
        <v>0</v>
      </c>
      <c r="Z322" s="526"/>
      <c r="AA322" s="520" t="b">
        <f t="shared" si="75"/>
        <v>0</v>
      </c>
      <c r="AB322" s="520"/>
      <c r="AC322" s="521" t="str">
        <f t="shared" si="79"/>
        <v/>
      </c>
      <c r="AD322" s="521"/>
      <c r="AE322" s="520" t="b">
        <f t="shared" si="73"/>
        <v>0</v>
      </c>
      <c r="AF322" s="520"/>
      <c r="AH322" s="422">
        <f>DATA3!$G$9</f>
        <v>0</v>
      </c>
      <c r="AI322" s="422">
        <f>DATA3!$L$9</f>
        <v>0</v>
      </c>
      <c r="AJ322" s="458">
        <f>DATA3!$Q$9</f>
        <v>0</v>
      </c>
      <c r="AK322" s="422">
        <f>DATA3!$V$9</f>
        <v>0</v>
      </c>
      <c r="AL322" s="422">
        <f>DATA3!$AA$9</f>
        <v>0</v>
      </c>
      <c r="AN322" s="522" t="str">
        <f>IF(AJ322="A",MAX($AN$221:AP321)+0.001,"")</f>
        <v/>
      </c>
      <c r="AO322" s="522"/>
      <c r="AP322" s="522"/>
      <c r="AQ322" s="282">
        <v>1.101</v>
      </c>
      <c r="AR322" s="282" t="str">
        <f>IF($AQ$322&gt;$AN$973,"",LOOKUP($AQ$322,$AN$222:$AP$971,$AH$222:$AH$971))</f>
        <v/>
      </c>
      <c r="AS322" s="282" t="str">
        <f>IF($AQ$322&gt;$AN$973,"",LOOKUP($AQ$322,$AN$222:$AP$971,$AI$222:$AI$971))</f>
        <v/>
      </c>
      <c r="AT322" s="282" t="s">
        <v>28</v>
      </c>
      <c r="AU322" s="282" t="str">
        <f>IF($AQ$322&gt;$AN$973,"",LOOKUP($AQ$322,$AN$222:$AP$971,$AK$222:$AK$971))</f>
        <v/>
      </c>
      <c r="AV322" s="282" t="str">
        <f>IF($AQ$322&gt;$AN$973,"",LOOKUP($AQ$322,$AN$222:$AP$971,$AL$222:$AL$971))</f>
        <v/>
      </c>
      <c r="AX322" s="522" t="str">
        <f>IF(AJ322="B",MAX($AX$221:AX321)+0.001,"")</f>
        <v/>
      </c>
      <c r="AY322" s="522"/>
      <c r="AZ322" s="522"/>
      <c r="BA322" s="282">
        <v>1.101</v>
      </c>
      <c r="BB322" s="282" t="str">
        <f t="shared" si="59"/>
        <v/>
      </c>
      <c r="BC322" s="282" t="str">
        <f t="shared" si="52"/>
        <v/>
      </c>
      <c r="BD322" s="282" t="s">
        <v>29</v>
      </c>
      <c r="BE322" s="282" t="str">
        <f t="shared" si="53"/>
        <v/>
      </c>
      <c r="BF322" s="282" t="str">
        <f t="shared" si="54"/>
        <v/>
      </c>
      <c r="BH322" s="522" t="str">
        <f>IF(AJ322="C",MAX($BH$221:BH321)+0.001,"")</f>
        <v/>
      </c>
      <c r="BI322" s="522"/>
      <c r="BJ322" s="522"/>
      <c r="BK322" s="282">
        <v>1.101</v>
      </c>
      <c r="BL322" s="282" t="str">
        <f t="shared" si="55"/>
        <v/>
      </c>
      <c r="BM322" s="282" t="str">
        <f t="shared" si="56"/>
        <v/>
      </c>
      <c r="BN322" s="282" t="s">
        <v>30</v>
      </c>
      <c r="BO322" s="282" t="str">
        <f t="shared" si="57"/>
        <v/>
      </c>
      <c r="BP322" s="282" t="str">
        <f t="shared" si="58"/>
        <v/>
      </c>
      <c r="BT322" s="522" t="str">
        <f>IF(AL322="A",MAX($BT$221:BV321)+0.001,"")</f>
        <v/>
      </c>
      <c r="BU322" s="522"/>
      <c r="BV322" s="522"/>
      <c r="BW322" s="282">
        <v>1.101</v>
      </c>
      <c r="BY322" s="454" t="s">
        <v>28</v>
      </c>
      <c r="BZ322" s="282" t="str">
        <f t="shared" si="60"/>
        <v/>
      </c>
      <c r="CB322" s="282">
        <f t="shared" si="61"/>
        <v>0</v>
      </c>
      <c r="CC322" s="282">
        <f t="shared" si="62"/>
        <v>0</v>
      </c>
      <c r="CD322" s="282">
        <f t="shared" si="63"/>
        <v>0</v>
      </c>
      <c r="CE322" s="282">
        <f t="shared" si="64"/>
        <v>0</v>
      </c>
      <c r="CF322" s="282">
        <f t="shared" si="65"/>
        <v>0</v>
      </c>
      <c r="CG322" s="282">
        <f t="shared" si="66"/>
        <v>0</v>
      </c>
      <c r="CH322" s="282">
        <f t="shared" si="67"/>
        <v>0</v>
      </c>
      <c r="CI322" s="282">
        <f t="shared" si="68"/>
        <v>0</v>
      </c>
      <c r="CJ322" s="282">
        <f t="shared" si="69"/>
        <v>0</v>
      </c>
      <c r="CK322" s="282">
        <f t="shared" si="70"/>
        <v>0</v>
      </c>
      <c r="CL322" s="282">
        <f t="shared" si="71"/>
        <v>0</v>
      </c>
      <c r="CM322" s="282">
        <f t="shared" si="72"/>
        <v>0</v>
      </c>
    </row>
    <row r="323" spans="1:91" ht="15" x14ac:dyDescent="0.25">
      <c r="D323" s="455" t="str">
        <f>IF(DATA3!$C$10="","",U323&amp;":"&amp;V323)</f>
        <v/>
      </c>
      <c r="E323" s="523" t="str">
        <f>IF(DATA3!$D$10="","",W323&amp;":"&amp;X323)</f>
        <v/>
      </c>
      <c r="F323" s="523"/>
      <c r="G323" s="523"/>
      <c r="H323" s="524" t="e">
        <f t="shared" si="76"/>
        <v>#VALUE!</v>
      </c>
      <c r="I323" s="524"/>
      <c r="J323" s="524"/>
      <c r="K323" s="522" t="e">
        <f t="shared" si="51"/>
        <v>#VALUE!</v>
      </c>
      <c r="L323" s="522"/>
      <c r="M323" s="522"/>
      <c r="N323" s="525" t="e">
        <f t="shared" si="77"/>
        <v>#VALUE!</v>
      </c>
      <c r="O323" s="525"/>
      <c r="P323" s="525"/>
      <c r="Q323" s="523" t="e">
        <f t="shared" si="78"/>
        <v>#VALUE!</v>
      </c>
      <c r="R323" s="523"/>
      <c r="S323" s="523"/>
      <c r="T323" s="283">
        <v>2</v>
      </c>
      <c r="U323" s="456">
        <f>IF(HOUR(DATA3!$C$10)&lt;=6,HOUR(DATA3!$C$10)+12,HOUR(DATA3!$C$10))</f>
        <v>12</v>
      </c>
      <c r="V323" s="457" t="str">
        <f>IF(MINUTE(DATA3!$C$10)&lt;10,"0"&amp;MINUTE(DATA3!$C$10),MINUTE(DATA3!$C$10))</f>
        <v>00</v>
      </c>
      <c r="W323" s="456">
        <f>IF(HOUR(DATA3!$D$10)&lt;=6,HOUR(DATA3!$D$10)+12,HOUR(DATA3!$D$10))</f>
        <v>12</v>
      </c>
      <c r="X323" s="457" t="str">
        <f>IF(MINUTE(DATA3!$D$10)&lt;10,"0"&amp;MINUTE(DATA3!$D$10),MINUTE(DATA3!$D$10))</f>
        <v>00</v>
      </c>
      <c r="Y323" s="526" t="b">
        <f t="shared" si="74"/>
        <v>0</v>
      </c>
      <c r="Z323" s="526"/>
      <c r="AA323" s="520" t="b">
        <f t="shared" si="75"/>
        <v>0</v>
      </c>
      <c r="AB323" s="520"/>
      <c r="AC323" s="521" t="str">
        <f t="shared" si="79"/>
        <v/>
      </c>
      <c r="AD323" s="521"/>
      <c r="AE323" s="520" t="b">
        <f t="shared" si="73"/>
        <v>0</v>
      </c>
      <c r="AF323" s="520"/>
      <c r="AH323" s="422">
        <f>DATA3!$G$10</f>
        <v>0</v>
      </c>
      <c r="AI323" s="422">
        <f>DATA3!$L$10</f>
        <v>0</v>
      </c>
      <c r="AJ323" s="458">
        <f>DATA3!$Q$10</f>
        <v>0</v>
      </c>
      <c r="AK323" s="422">
        <f>DATA3!$V$10</f>
        <v>0</v>
      </c>
      <c r="AL323" s="422">
        <f>DATA3!$AA$10</f>
        <v>0</v>
      </c>
      <c r="AN323" s="522" t="str">
        <f>IF(AJ323="A",MAX($AN$221:AP322)+0.001,"")</f>
        <v/>
      </c>
      <c r="AO323" s="522"/>
      <c r="AP323" s="522"/>
      <c r="AQ323" s="282">
        <v>1.1019999999999999</v>
      </c>
      <c r="AR323" s="282" t="str">
        <f>IF($AQ$323&gt;$AN$973,"",LOOKUP($AQ$323,$AN$222:$AP$971,$AH$222:$AH$971))</f>
        <v/>
      </c>
      <c r="AS323" s="282" t="str">
        <f>IF($AQ$323&gt;$AN$973,"",LOOKUP($AQ$323,$AN$222:$AP$971,$AI$222:$AI$971))</f>
        <v/>
      </c>
      <c r="AT323" s="282" t="s">
        <v>28</v>
      </c>
      <c r="AU323" s="282" t="str">
        <f>IF($AQ$323&gt;$AN$973,"",LOOKUP($AQ$323,$AN$222:$AP$971,$AK$222:$AK$971))</f>
        <v/>
      </c>
      <c r="AV323" s="282" t="str">
        <f>IF($AQ$323&gt;$AN$973,"",LOOKUP($AQ$323,$AN$222:$AP$971,$AL$222:$AL$971))</f>
        <v/>
      </c>
      <c r="AX323" s="522" t="str">
        <f>IF(AJ323="B",MAX($AX$221:AX322)+0.001,"")</f>
        <v/>
      </c>
      <c r="AY323" s="522"/>
      <c r="AZ323" s="522"/>
      <c r="BA323" s="282">
        <v>1.1019999999999999</v>
      </c>
      <c r="BB323" s="282" t="str">
        <f t="shared" si="59"/>
        <v/>
      </c>
      <c r="BC323" s="282" t="str">
        <f t="shared" si="52"/>
        <v/>
      </c>
      <c r="BD323" s="282" t="s">
        <v>29</v>
      </c>
      <c r="BE323" s="282" t="str">
        <f t="shared" si="53"/>
        <v/>
      </c>
      <c r="BF323" s="282" t="str">
        <f t="shared" si="54"/>
        <v/>
      </c>
      <c r="BH323" s="522" t="str">
        <f>IF(AJ323="C",MAX($BH$221:BH322)+0.001,"")</f>
        <v/>
      </c>
      <c r="BI323" s="522"/>
      <c r="BJ323" s="522"/>
      <c r="BK323" s="282">
        <v>1.1019999999999999</v>
      </c>
      <c r="BL323" s="282" t="str">
        <f t="shared" si="55"/>
        <v/>
      </c>
      <c r="BM323" s="282" t="str">
        <f t="shared" si="56"/>
        <v/>
      </c>
      <c r="BN323" s="282" t="s">
        <v>30</v>
      </c>
      <c r="BO323" s="282" t="str">
        <f t="shared" si="57"/>
        <v/>
      </c>
      <c r="BP323" s="282" t="str">
        <f t="shared" si="58"/>
        <v/>
      </c>
      <c r="BT323" s="522" t="str">
        <f>IF(AL323="A",MAX($BT$221:BV322)+0.001,"")</f>
        <v/>
      </c>
      <c r="BU323" s="522"/>
      <c r="BV323" s="522"/>
      <c r="BW323" s="282">
        <v>1.1019999999999999</v>
      </c>
      <c r="BY323" s="454" t="s">
        <v>28</v>
      </c>
      <c r="BZ323" s="282" t="str">
        <f t="shared" si="60"/>
        <v/>
      </c>
      <c r="CB323" s="282">
        <f t="shared" si="61"/>
        <v>0</v>
      </c>
      <c r="CC323" s="282">
        <f t="shared" si="62"/>
        <v>0</v>
      </c>
      <c r="CD323" s="282">
        <f t="shared" si="63"/>
        <v>0</v>
      </c>
      <c r="CE323" s="282">
        <f t="shared" si="64"/>
        <v>0</v>
      </c>
      <c r="CF323" s="282">
        <f t="shared" si="65"/>
        <v>0</v>
      </c>
      <c r="CG323" s="282">
        <f t="shared" si="66"/>
        <v>0</v>
      </c>
      <c r="CH323" s="282">
        <f t="shared" si="67"/>
        <v>0</v>
      </c>
      <c r="CI323" s="282">
        <f t="shared" si="68"/>
        <v>0</v>
      </c>
      <c r="CJ323" s="282">
        <f t="shared" si="69"/>
        <v>0</v>
      </c>
      <c r="CK323" s="282">
        <f t="shared" si="70"/>
        <v>0</v>
      </c>
      <c r="CL323" s="282">
        <f t="shared" si="71"/>
        <v>0</v>
      </c>
      <c r="CM323" s="282">
        <f t="shared" si="72"/>
        <v>0</v>
      </c>
    </row>
    <row r="324" spans="1:91" ht="15" x14ac:dyDescent="0.25">
      <c r="D324" s="455" t="str">
        <f>IF(DATA3!$C$11="","",U324&amp;":"&amp;V324)</f>
        <v/>
      </c>
      <c r="E324" s="523" t="str">
        <f>IF(DATA3!$D$11="","",W324&amp;":"&amp;X324)</f>
        <v/>
      </c>
      <c r="F324" s="523"/>
      <c r="G324" s="523"/>
      <c r="H324" s="524" t="e">
        <f t="shared" si="76"/>
        <v>#VALUE!</v>
      </c>
      <c r="I324" s="524"/>
      <c r="J324" s="524"/>
      <c r="K324" s="522" t="e">
        <f t="shared" si="51"/>
        <v>#VALUE!</v>
      </c>
      <c r="L324" s="522"/>
      <c r="M324" s="522"/>
      <c r="N324" s="525" t="e">
        <f t="shared" si="77"/>
        <v>#VALUE!</v>
      </c>
      <c r="O324" s="525"/>
      <c r="P324" s="525"/>
      <c r="Q324" s="523" t="e">
        <f t="shared" si="78"/>
        <v>#VALUE!</v>
      </c>
      <c r="R324" s="523"/>
      <c r="S324" s="523"/>
      <c r="T324" s="283">
        <v>3</v>
      </c>
      <c r="U324" s="456">
        <f>IF(HOUR(DATA3!$C$11)&lt;=6,HOUR(DATA3!$C$11)+12,HOUR(DATA3!$C$11))</f>
        <v>12</v>
      </c>
      <c r="V324" s="457" t="str">
        <f>IF(MINUTE(DATA3!$C$11)&lt;10,"0"&amp;MINUTE(DATA3!$C$11),MINUTE(DATA3!$C$11))</f>
        <v>00</v>
      </c>
      <c r="W324" s="456">
        <f>IF(HOUR(DATA3!$D$11)&lt;=6,HOUR(DATA3!$D$11)+12,HOUR(DATA3!$D$11))</f>
        <v>12</v>
      </c>
      <c r="X324" s="457" t="str">
        <f>IF(MINUTE(DATA3!$D$11)&lt;10,"0"&amp;MINUTE(DATA3!$D$11),MINUTE(DATA3!$D$11))</f>
        <v>00</v>
      </c>
      <c r="Y324" s="526" t="b">
        <f t="shared" si="74"/>
        <v>0</v>
      </c>
      <c r="Z324" s="526"/>
      <c r="AA324" s="520" t="b">
        <f t="shared" si="75"/>
        <v>0</v>
      </c>
      <c r="AB324" s="520"/>
      <c r="AC324" s="521" t="str">
        <f t="shared" si="79"/>
        <v/>
      </c>
      <c r="AD324" s="521"/>
      <c r="AE324" s="520" t="b">
        <f t="shared" si="73"/>
        <v>0</v>
      </c>
      <c r="AF324" s="520"/>
      <c r="AH324" s="422">
        <f>DATA3!$G$11</f>
        <v>0</v>
      </c>
      <c r="AI324" s="422">
        <f>DATA3!$L$11</f>
        <v>0</v>
      </c>
      <c r="AJ324" s="458">
        <f>DATA3!$Q$11</f>
        <v>0</v>
      </c>
      <c r="AK324" s="422">
        <f>DATA3!$V$11</f>
        <v>0</v>
      </c>
      <c r="AL324" s="422">
        <f>DATA3!$AA$11</f>
        <v>0</v>
      </c>
      <c r="AN324" s="522" t="str">
        <f>IF(AJ324="A",MAX($AN$221:AP323)+0.001,"")</f>
        <v/>
      </c>
      <c r="AO324" s="522"/>
      <c r="AP324" s="522"/>
      <c r="AQ324" s="282">
        <v>1.103</v>
      </c>
      <c r="AR324" s="282" t="str">
        <f>IF($AQ$324&gt;$AN$973,"",LOOKUP($AQ$324,$AN$222:$AP$971,$AH$222:$AH$971))</f>
        <v/>
      </c>
      <c r="AS324" s="282" t="str">
        <f>IF($AQ$324&gt;$AN$973,"",LOOKUP($AQ$324,$AN$222:$AP$971,$AI$222:$AI$971))</f>
        <v/>
      </c>
      <c r="AT324" s="282" t="s">
        <v>28</v>
      </c>
      <c r="AU324" s="282" t="str">
        <f>IF($AQ$324&gt;$AN$973,"",LOOKUP($AQ$324,$AN$222:$AP$971,$AK$222:$AK$971))</f>
        <v/>
      </c>
      <c r="AV324" s="282" t="str">
        <f>IF($AQ$324&gt;$AN$973,"",LOOKUP($AQ$324,$AN$222:$AP$971,$AL$222:$AL$971))</f>
        <v/>
      </c>
      <c r="AX324" s="522" t="str">
        <f>IF(AJ324="B",MAX($AX$221:AX323)+0.001,"")</f>
        <v/>
      </c>
      <c r="AY324" s="522"/>
      <c r="AZ324" s="522"/>
      <c r="BA324" s="282">
        <v>1.103</v>
      </c>
      <c r="BB324" s="282" t="str">
        <f t="shared" si="59"/>
        <v/>
      </c>
      <c r="BC324" s="282" t="str">
        <f t="shared" si="52"/>
        <v/>
      </c>
      <c r="BD324" s="282" t="s">
        <v>29</v>
      </c>
      <c r="BE324" s="282" t="str">
        <f t="shared" si="53"/>
        <v/>
      </c>
      <c r="BF324" s="282" t="str">
        <f t="shared" si="54"/>
        <v/>
      </c>
      <c r="BH324" s="522" t="str">
        <f>IF(AJ324="C",MAX($BH$221:BH323)+0.001,"")</f>
        <v/>
      </c>
      <c r="BI324" s="522"/>
      <c r="BJ324" s="522"/>
      <c r="BK324" s="282">
        <v>1.103</v>
      </c>
      <c r="BL324" s="282" t="str">
        <f t="shared" si="55"/>
        <v/>
      </c>
      <c r="BM324" s="282" t="str">
        <f t="shared" si="56"/>
        <v/>
      </c>
      <c r="BN324" s="282" t="s">
        <v>30</v>
      </c>
      <c r="BO324" s="282" t="str">
        <f t="shared" si="57"/>
        <v/>
      </c>
      <c r="BP324" s="282" t="str">
        <f t="shared" si="58"/>
        <v/>
      </c>
      <c r="BT324" s="522" t="str">
        <f>IF(AL324="A",MAX($BT$221:BV323)+0.001,"")</f>
        <v/>
      </c>
      <c r="BU324" s="522"/>
      <c r="BV324" s="522"/>
      <c r="BW324" s="282">
        <v>1.103</v>
      </c>
      <c r="BY324" s="454" t="s">
        <v>28</v>
      </c>
      <c r="BZ324" s="282" t="str">
        <f t="shared" si="60"/>
        <v/>
      </c>
      <c r="CB324" s="282">
        <f t="shared" si="61"/>
        <v>0</v>
      </c>
      <c r="CC324" s="282">
        <f t="shared" si="62"/>
        <v>0</v>
      </c>
      <c r="CD324" s="282">
        <f t="shared" si="63"/>
        <v>0</v>
      </c>
      <c r="CE324" s="282">
        <f t="shared" si="64"/>
        <v>0</v>
      </c>
      <c r="CF324" s="282">
        <f t="shared" si="65"/>
        <v>0</v>
      </c>
      <c r="CG324" s="282">
        <f t="shared" si="66"/>
        <v>0</v>
      </c>
      <c r="CH324" s="282">
        <f t="shared" si="67"/>
        <v>0</v>
      </c>
      <c r="CI324" s="282">
        <f t="shared" si="68"/>
        <v>0</v>
      </c>
      <c r="CJ324" s="282">
        <f t="shared" si="69"/>
        <v>0</v>
      </c>
      <c r="CK324" s="282">
        <f t="shared" si="70"/>
        <v>0</v>
      </c>
      <c r="CL324" s="282">
        <f t="shared" si="71"/>
        <v>0</v>
      </c>
      <c r="CM324" s="282">
        <f t="shared" si="72"/>
        <v>0</v>
      </c>
    </row>
    <row r="325" spans="1:91" ht="15" x14ac:dyDescent="0.25">
      <c r="D325" s="455" t="str">
        <f>IF(DATA3!$C$12="","",U325&amp;":"&amp;V325)</f>
        <v/>
      </c>
      <c r="E325" s="523" t="str">
        <f>IF(DATA3!$D$12="","",W325&amp;":"&amp;X325)</f>
        <v/>
      </c>
      <c r="F325" s="523"/>
      <c r="G325" s="523"/>
      <c r="H325" s="524" t="e">
        <f t="shared" si="76"/>
        <v>#VALUE!</v>
      </c>
      <c r="I325" s="524"/>
      <c r="J325" s="524"/>
      <c r="K325" s="522" t="e">
        <f t="shared" si="51"/>
        <v>#VALUE!</v>
      </c>
      <c r="L325" s="522"/>
      <c r="M325" s="522"/>
      <c r="N325" s="525" t="e">
        <f t="shared" si="77"/>
        <v>#VALUE!</v>
      </c>
      <c r="O325" s="525"/>
      <c r="P325" s="525"/>
      <c r="Q325" s="523" t="e">
        <f t="shared" si="78"/>
        <v>#VALUE!</v>
      </c>
      <c r="R325" s="523"/>
      <c r="S325" s="523"/>
      <c r="T325" s="283">
        <v>4</v>
      </c>
      <c r="U325" s="456">
        <f>IF(HOUR(DATA3!$C$12)&lt;=6,HOUR(DATA3!$C$12)+12,HOUR(DATA3!$C$12))</f>
        <v>12</v>
      </c>
      <c r="V325" s="457" t="str">
        <f>IF(MINUTE(DATA3!$C$12)&lt;10,"0"&amp;MINUTE(DATA3!$C$12),MINUTE(DATA3!$C$12))</f>
        <v>00</v>
      </c>
      <c r="W325" s="456">
        <f>IF(HOUR(DATA3!$D$12)&lt;=6,HOUR(DATA3!$D$12)+12,HOUR(DATA3!$D$12))</f>
        <v>12</v>
      </c>
      <c r="X325" s="457" t="str">
        <f>IF(MINUTE(DATA3!$D$12)&lt;10,"0"&amp;MINUTE(DATA3!$D$12),MINUTE(DATA3!$D$12))</f>
        <v>00</v>
      </c>
      <c r="Y325" s="526" t="b">
        <f t="shared" si="74"/>
        <v>0</v>
      </c>
      <c r="Z325" s="526"/>
      <c r="AA325" s="520" t="b">
        <f t="shared" si="75"/>
        <v>0</v>
      </c>
      <c r="AB325" s="520"/>
      <c r="AC325" s="521" t="str">
        <f t="shared" si="79"/>
        <v/>
      </c>
      <c r="AD325" s="521"/>
      <c r="AE325" s="520" t="b">
        <f t="shared" si="73"/>
        <v>0</v>
      </c>
      <c r="AF325" s="520"/>
      <c r="AH325" s="422">
        <f>DATA3!$G$12</f>
        <v>0</v>
      </c>
      <c r="AI325" s="422">
        <f>DATA3!$L$12</f>
        <v>0</v>
      </c>
      <c r="AJ325" s="458">
        <f>DATA3!$Q$12</f>
        <v>0</v>
      </c>
      <c r="AK325" s="422">
        <f>DATA3!$V$12</f>
        <v>0</v>
      </c>
      <c r="AL325" s="422">
        <f>DATA3!$AA$12</f>
        <v>0</v>
      </c>
      <c r="AN325" s="522" t="str">
        <f>IF(AJ325="A",MAX($AN$221:AP324)+0.001,"")</f>
        <v/>
      </c>
      <c r="AO325" s="522"/>
      <c r="AP325" s="522"/>
      <c r="AQ325" s="282">
        <v>1.1039999999999999</v>
      </c>
      <c r="AR325" s="282" t="str">
        <f>IF($AQ$325&gt;$AN$973,"",LOOKUP($AQ$325,$AN$222:$AP$971,$AH$222:$AH$971))</f>
        <v/>
      </c>
      <c r="AS325" s="282" t="str">
        <f>IF($AQ$325&gt;$AN$973,"",LOOKUP($AQ$325,$AN$222:$AP$971,$AI$222:$AI$971))</f>
        <v/>
      </c>
      <c r="AT325" s="282" t="s">
        <v>28</v>
      </c>
      <c r="AU325" s="282" t="str">
        <f>IF($AQ$325&gt;$AN$973,"",LOOKUP($AQ$325,$AN$222:$AP$971,$AK$222:$AK$971))</f>
        <v/>
      </c>
      <c r="AV325" s="282" t="str">
        <f>IF($AQ$325&gt;$AN$973,"",LOOKUP($AQ$325,$AN$222:$AP$971,$AL$222:$AL$971))</f>
        <v/>
      </c>
      <c r="AX325" s="522" t="str">
        <f>IF(AJ325="B",MAX($AX$221:AX324)+0.001,"")</f>
        <v/>
      </c>
      <c r="AY325" s="522"/>
      <c r="AZ325" s="522"/>
      <c r="BA325" s="282">
        <v>1.1039999999999999</v>
      </c>
      <c r="BB325" s="282" t="str">
        <f t="shared" si="59"/>
        <v/>
      </c>
      <c r="BC325" s="282" t="str">
        <f t="shared" si="52"/>
        <v/>
      </c>
      <c r="BD325" s="282" t="s">
        <v>29</v>
      </c>
      <c r="BE325" s="282" t="str">
        <f t="shared" si="53"/>
        <v/>
      </c>
      <c r="BF325" s="282" t="str">
        <f t="shared" si="54"/>
        <v/>
      </c>
      <c r="BH325" s="522" t="str">
        <f>IF(AJ325="C",MAX($BH$221:BH324)+0.001,"")</f>
        <v/>
      </c>
      <c r="BI325" s="522"/>
      <c r="BJ325" s="522"/>
      <c r="BK325" s="282">
        <v>1.1039999999999999</v>
      </c>
      <c r="BL325" s="282" t="str">
        <f t="shared" si="55"/>
        <v/>
      </c>
      <c r="BM325" s="282" t="str">
        <f t="shared" si="56"/>
        <v/>
      </c>
      <c r="BN325" s="282" t="s">
        <v>30</v>
      </c>
      <c r="BO325" s="282" t="str">
        <f t="shared" si="57"/>
        <v/>
      </c>
      <c r="BP325" s="282" t="str">
        <f t="shared" si="58"/>
        <v/>
      </c>
      <c r="BT325" s="522" t="str">
        <f>IF(AL325="A",MAX($BT$221:BV324)+0.001,"")</f>
        <v/>
      </c>
      <c r="BU325" s="522"/>
      <c r="BV325" s="522"/>
      <c r="BW325" s="282">
        <v>1.1039999999999999</v>
      </c>
      <c r="BY325" s="454" t="s">
        <v>28</v>
      </c>
      <c r="BZ325" s="282" t="str">
        <f t="shared" si="60"/>
        <v/>
      </c>
      <c r="CB325" s="282">
        <f t="shared" si="61"/>
        <v>0</v>
      </c>
      <c r="CC325" s="282">
        <f t="shared" si="62"/>
        <v>0</v>
      </c>
      <c r="CD325" s="282">
        <f t="shared" si="63"/>
        <v>0</v>
      </c>
      <c r="CE325" s="282">
        <f t="shared" si="64"/>
        <v>0</v>
      </c>
      <c r="CF325" s="282">
        <f t="shared" si="65"/>
        <v>0</v>
      </c>
      <c r="CG325" s="282">
        <f t="shared" si="66"/>
        <v>0</v>
      </c>
      <c r="CH325" s="282">
        <f t="shared" si="67"/>
        <v>0</v>
      </c>
      <c r="CI325" s="282">
        <f t="shared" si="68"/>
        <v>0</v>
      </c>
      <c r="CJ325" s="282">
        <f t="shared" si="69"/>
        <v>0</v>
      </c>
      <c r="CK325" s="282">
        <f t="shared" si="70"/>
        <v>0</v>
      </c>
      <c r="CL325" s="282">
        <f t="shared" si="71"/>
        <v>0</v>
      </c>
      <c r="CM325" s="282">
        <f t="shared" si="72"/>
        <v>0</v>
      </c>
    </row>
    <row r="326" spans="1:91" ht="15" x14ac:dyDescent="0.25">
      <c r="D326" s="455" t="str">
        <f>IF(DATA3!$C$13="","",U326&amp;":"&amp;V326)</f>
        <v/>
      </c>
      <c r="E326" s="523" t="str">
        <f>IF(DATA3!$D$13="","",W326&amp;":"&amp;X326)</f>
        <v/>
      </c>
      <c r="F326" s="523"/>
      <c r="G326" s="523"/>
      <c r="H326" s="524" t="e">
        <f t="shared" si="76"/>
        <v>#VALUE!</v>
      </c>
      <c r="I326" s="524"/>
      <c r="J326" s="524"/>
      <c r="K326" s="522" t="e">
        <f t="shared" si="51"/>
        <v>#VALUE!</v>
      </c>
      <c r="L326" s="522"/>
      <c r="M326" s="522"/>
      <c r="N326" s="525" t="e">
        <f t="shared" si="77"/>
        <v>#VALUE!</v>
      </c>
      <c r="O326" s="525"/>
      <c r="P326" s="525"/>
      <c r="Q326" s="523" t="e">
        <f t="shared" si="78"/>
        <v>#VALUE!</v>
      </c>
      <c r="R326" s="523"/>
      <c r="S326" s="523"/>
      <c r="T326" s="283">
        <v>5</v>
      </c>
      <c r="U326" s="456">
        <f>IF(HOUR(DATA3!$C$13)&lt;=6,HOUR(DATA3!$C$13)+12,HOUR(DATA3!$C$13))</f>
        <v>12</v>
      </c>
      <c r="V326" s="457" t="str">
        <f>IF(MINUTE(DATA3!$C$13)&lt;10,"0"&amp;MINUTE(DATA3!$C$13),MINUTE(DATA3!$C$13))</f>
        <v>00</v>
      </c>
      <c r="W326" s="456">
        <f>IF(HOUR(DATA3!$D$13)&lt;=6,HOUR(DATA3!$D$13)+12,HOUR(DATA3!$D$13))</f>
        <v>12</v>
      </c>
      <c r="X326" s="457" t="str">
        <f>IF(MINUTE(DATA3!$D$13)&lt;10,"0"&amp;MINUTE(DATA3!$D$13),MINUTE(DATA3!$D$13))</f>
        <v>00</v>
      </c>
      <c r="Y326" s="526" t="b">
        <f t="shared" si="74"/>
        <v>0</v>
      </c>
      <c r="Z326" s="526"/>
      <c r="AA326" s="520" t="b">
        <f t="shared" si="75"/>
        <v>0</v>
      </c>
      <c r="AB326" s="520"/>
      <c r="AC326" s="521" t="str">
        <f t="shared" si="79"/>
        <v/>
      </c>
      <c r="AD326" s="521"/>
      <c r="AE326" s="520" t="b">
        <f t="shared" si="73"/>
        <v>0</v>
      </c>
      <c r="AF326" s="520"/>
      <c r="AH326" s="422">
        <f>DATA3!$G$13</f>
        <v>0</v>
      </c>
      <c r="AI326" s="422">
        <f>DATA3!$L$13</f>
        <v>0</v>
      </c>
      <c r="AJ326" s="458">
        <f>DATA3!$Q$13</f>
        <v>0</v>
      </c>
      <c r="AK326" s="422">
        <f>DATA3!$V$13</f>
        <v>0</v>
      </c>
      <c r="AL326" s="422">
        <f>DATA3!$AA$13</f>
        <v>0</v>
      </c>
      <c r="AN326" s="522" t="str">
        <f>IF(AJ326="A",MAX($AN$221:AP325)+0.001,"")</f>
        <v/>
      </c>
      <c r="AO326" s="522"/>
      <c r="AP326" s="522"/>
      <c r="AQ326" s="282">
        <v>1.105</v>
      </c>
      <c r="AR326" s="282" t="str">
        <f>IF($AQ$326&gt;$AN$973,"",LOOKUP($AQ$326,$AN$222:$AP$971,$AH$222:$AH$971))</f>
        <v/>
      </c>
      <c r="AS326" s="282" t="str">
        <f>IF($AQ$326&gt;$AN$973,"",LOOKUP($AQ$326,$AN$222:$AP$971,$AI$222:$AI$971))</f>
        <v/>
      </c>
      <c r="AT326" s="282" t="s">
        <v>28</v>
      </c>
      <c r="AU326" s="282" t="str">
        <f>IF($AQ$326&gt;$AN$973,"",LOOKUP($AQ$326,$AN$222:$AP$971,$AK$222:$AK$971))</f>
        <v/>
      </c>
      <c r="AV326" s="282" t="str">
        <f>IF($AQ$326&gt;$AN$973,"",LOOKUP($AQ$326,$AN$222:$AP$971,$AL$222:$AL$971))</f>
        <v/>
      </c>
      <c r="AX326" s="522" t="str">
        <f>IF(AJ326="B",MAX($AX$221:AX325)+0.001,"")</f>
        <v/>
      </c>
      <c r="AY326" s="522"/>
      <c r="AZ326" s="522"/>
      <c r="BA326" s="282">
        <v>1.105</v>
      </c>
      <c r="BB326" s="282" t="str">
        <f t="shared" si="59"/>
        <v/>
      </c>
      <c r="BC326" s="282" t="str">
        <f t="shared" si="52"/>
        <v/>
      </c>
      <c r="BD326" s="282" t="s">
        <v>29</v>
      </c>
      <c r="BE326" s="282" t="str">
        <f t="shared" si="53"/>
        <v/>
      </c>
      <c r="BF326" s="282" t="str">
        <f t="shared" si="54"/>
        <v/>
      </c>
      <c r="BH326" s="522" t="str">
        <f>IF(AJ326="C",MAX($BH$221:BH325)+0.001,"")</f>
        <v/>
      </c>
      <c r="BI326" s="522"/>
      <c r="BJ326" s="522"/>
      <c r="BK326" s="282">
        <v>1.105</v>
      </c>
      <c r="BL326" s="282" t="str">
        <f t="shared" si="55"/>
        <v/>
      </c>
      <c r="BM326" s="282" t="str">
        <f t="shared" si="56"/>
        <v/>
      </c>
      <c r="BN326" s="282" t="s">
        <v>30</v>
      </c>
      <c r="BO326" s="282" t="str">
        <f t="shared" si="57"/>
        <v/>
      </c>
      <c r="BP326" s="282" t="str">
        <f t="shared" si="58"/>
        <v/>
      </c>
      <c r="BT326" s="522" t="str">
        <f>IF(AL326="A",MAX($BT$221:BV325)+0.001,"")</f>
        <v/>
      </c>
      <c r="BU326" s="522"/>
      <c r="BV326" s="522"/>
      <c r="BW326" s="282">
        <v>1.105</v>
      </c>
      <c r="BY326" s="454" t="s">
        <v>28</v>
      </c>
      <c r="BZ326" s="282" t="str">
        <f t="shared" si="60"/>
        <v/>
      </c>
      <c r="CB326" s="282">
        <f t="shared" si="61"/>
        <v>0</v>
      </c>
      <c r="CC326" s="282">
        <f t="shared" si="62"/>
        <v>0</v>
      </c>
      <c r="CD326" s="282">
        <f t="shared" si="63"/>
        <v>0</v>
      </c>
      <c r="CE326" s="282">
        <f t="shared" si="64"/>
        <v>0</v>
      </c>
      <c r="CF326" s="282">
        <f t="shared" si="65"/>
        <v>0</v>
      </c>
      <c r="CG326" s="282">
        <f t="shared" si="66"/>
        <v>0</v>
      </c>
      <c r="CH326" s="282">
        <f t="shared" si="67"/>
        <v>0</v>
      </c>
      <c r="CI326" s="282">
        <f t="shared" si="68"/>
        <v>0</v>
      </c>
      <c r="CJ326" s="282">
        <f t="shared" si="69"/>
        <v>0</v>
      </c>
      <c r="CK326" s="282">
        <f t="shared" si="70"/>
        <v>0</v>
      </c>
      <c r="CL326" s="282">
        <f t="shared" si="71"/>
        <v>0</v>
      </c>
      <c r="CM326" s="282">
        <f t="shared" si="72"/>
        <v>0</v>
      </c>
    </row>
    <row r="327" spans="1:91" ht="15" x14ac:dyDescent="0.25">
      <c r="D327" s="455" t="str">
        <f>IF(DATA3!$C$14="","",U327&amp;":"&amp;V327)</f>
        <v/>
      </c>
      <c r="E327" s="523" t="str">
        <f>IF(DATA3!$D$14="","",W327&amp;":"&amp;X327)</f>
        <v/>
      </c>
      <c r="F327" s="523"/>
      <c r="G327" s="523"/>
      <c r="H327" s="524" t="e">
        <f t="shared" si="76"/>
        <v>#VALUE!</v>
      </c>
      <c r="I327" s="524"/>
      <c r="J327" s="524"/>
      <c r="K327" s="522" t="e">
        <f t="shared" si="51"/>
        <v>#VALUE!</v>
      </c>
      <c r="L327" s="522"/>
      <c r="M327" s="522"/>
      <c r="N327" s="525" t="e">
        <f t="shared" si="77"/>
        <v>#VALUE!</v>
      </c>
      <c r="O327" s="525"/>
      <c r="P327" s="525"/>
      <c r="Q327" s="523" t="e">
        <f t="shared" si="78"/>
        <v>#VALUE!</v>
      </c>
      <c r="R327" s="523"/>
      <c r="S327" s="523"/>
      <c r="T327" s="283">
        <v>6</v>
      </c>
      <c r="U327" s="456">
        <f>IF(HOUR(DATA3!$C$14)&lt;=6,HOUR(DATA3!$C$14)+12,HOUR(DATA3!$C$14))</f>
        <v>12</v>
      </c>
      <c r="V327" s="457" t="str">
        <f>IF(MINUTE(DATA3!$C$14)&lt;10,"0"&amp;MINUTE(DATA3!$C$14),MINUTE(DATA3!$C$14))</f>
        <v>00</v>
      </c>
      <c r="W327" s="456">
        <f>IF(HOUR(DATA3!$D$14)&lt;=6,HOUR(DATA3!$D$14)+12,HOUR(DATA3!$D$14))</f>
        <v>12</v>
      </c>
      <c r="X327" s="457" t="str">
        <f>IF(MINUTE(DATA3!$D$14)&lt;10,"0"&amp;MINUTE(DATA3!$D$14),MINUTE(DATA3!$D$14))</f>
        <v>00</v>
      </c>
      <c r="Y327" s="526" t="b">
        <f t="shared" si="74"/>
        <v>0</v>
      </c>
      <c r="Z327" s="526"/>
      <c r="AA327" s="520" t="b">
        <f t="shared" si="75"/>
        <v>0</v>
      </c>
      <c r="AB327" s="520"/>
      <c r="AC327" s="521" t="str">
        <f t="shared" si="79"/>
        <v/>
      </c>
      <c r="AD327" s="521"/>
      <c r="AE327" s="520" t="b">
        <f t="shared" si="73"/>
        <v>0</v>
      </c>
      <c r="AF327" s="520"/>
      <c r="AH327" s="422">
        <f>DATA3!$G$14</f>
        <v>0</v>
      </c>
      <c r="AI327" s="422">
        <f>DATA3!$L$14</f>
        <v>0</v>
      </c>
      <c r="AJ327" s="458">
        <f>DATA3!$Q$14</f>
        <v>0</v>
      </c>
      <c r="AK327" s="422">
        <f>DATA3!$V$14</f>
        <v>0</v>
      </c>
      <c r="AL327" s="422">
        <f>DATA3!$AA$14</f>
        <v>0</v>
      </c>
      <c r="AN327" s="522" t="str">
        <f>IF(AJ327="A",MAX($AN$221:AP326)+0.001,"")</f>
        <v/>
      </c>
      <c r="AO327" s="522"/>
      <c r="AP327" s="522"/>
      <c r="AQ327" s="282">
        <v>1.1059999999999999</v>
      </c>
      <c r="AR327" s="282" t="str">
        <f>IF($AQ$327&gt;$AN$973,"",LOOKUP($AQ$327,$AN$222:$AP$971,$AH$222:$AH$971))</f>
        <v/>
      </c>
      <c r="AS327" s="282" t="str">
        <f>IF($AQ$327&gt;$AN$973,"",LOOKUP($AQ$327,$AN$222:$AP$971,$AI$222:$AI$971))</f>
        <v/>
      </c>
      <c r="AT327" s="282" t="s">
        <v>28</v>
      </c>
      <c r="AU327" s="282" t="str">
        <f>IF($AQ$327&gt;$AN$973,"",LOOKUP($AQ$327,$AN$222:$AP$971,$AK$222:$AK$971))</f>
        <v/>
      </c>
      <c r="AV327" s="282" t="str">
        <f>IF($AQ$327&gt;$AN$973,"",LOOKUP($AQ$327,$AN$222:$AP$971,$AL$222:$AL$971))</f>
        <v/>
      </c>
      <c r="AX327" s="522" t="str">
        <f>IF(AJ327="B",MAX($AX$221:AX326)+0.001,"")</f>
        <v/>
      </c>
      <c r="AY327" s="522"/>
      <c r="AZ327" s="522"/>
      <c r="BA327" s="282">
        <v>1.1059999999999999</v>
      </c>
      <c r="BB327" s="282" t="str">
        <f t="shared" si="59"/>
        <v/>
      </c>
      <c r="BC327" s="282" t="str">
        <f t="shared" si="52"/>
        <v/>
      </c>
      <c r="BD327" s="282" t="s">
        <v>29</v>
      </c>
      <c r="BE327" s="282" t="str">
        <f t="shared" si="53"/>
        <v/>
      </c>
      <c r="BF327" s="282" t="str">
        <f t="shared" si="54"/>
        <v/>
      </c>
      <c r="BH327" s="522" t="str">
        <f>IF(AJ327="C",MAX($BH$221:BH326)+0.001,"")</f>
        <v/>
      </c>
      <c r="BI327" s="522"/>
      <c r="BJ327" s="522"/>
      <c r="BK327" s="282">
        <v>1.1059999999999999</v>
      </c>
      <c r="BL327" s="282" t="str">
        <f t="shared" si="55"/>
        <v/>
      </c>
      <c r="BM327" s="282" t="str">
        <f t="shared" si="56"/>
        <v/>
      </c>
      <c r="BN327" s="282" t="s">
        <v>30</v>
      </c>
      <c r="BO327" s="282" t="str">
        <f t="shared" si="57"/>
        <v/>
      </c>
      <c r="BP327" s="282" t="str">
        <f t="shared" si="58"/>
        <v/>
      </c>
      <c r="BT327" s="522" t="str">
        <f>IF(AL327="A",MAX($BT$221:BV326)+0.001,"")</f>
        <v/>
      </c>
      <c r="BU327" s="522"/>
      <c r="BV327" s="522"/>
      <c r="BW327" s="282">
        <v>1.1059999999999999</v>
      </c>
      <c r="BY327" s="454" t="s">
        <v>28</v>
      </c>
      <c r="BZ327" s="282" t="str">
        <f t="shared" si="60"/>
        <v/>
      </c>
      <c r="CB327" s="282">
        <f t="shared" si="61"/>
        <v>0</v>
      </c>
      <c r="CC327" s="282">
        <f t="shared" si="62"/>
        <v>0</v>
      </c>
      <c r="CD327" s="282">
        <f t="shared" si="63"/>
        <v>0</v>
      </c>
      <c r="CE327" s="282">
        <f t="shared" si="64"/>
        <v>0</v>
      </c>
      <c r="CF327" s="282">
        <f t="shared" si="65"/>
        <v>0</v>
      </c>
      <c r="CG327" s="282">
        <f t="shared" si="66"/>
        <v>0</v>
      </c>
      <c r="CH327" s="282">
        <f t="shared" si="67"/>
        <v>0</v>
      </c>
      <c r="CI327" s="282">
        <f t="shared" si="68"/>
        <v>0</v>
      </c>
      <c r="CJ327" s="282">
        <f t="shared" si="69"/>
        <v>0</v>
      </c>
      <c r="CK327" s="282">
        <f t="shared" si="70"/>
        <v>0</v>
      </c>
      <c r="CL327" s="282">
        <f t="shared" si="71"/>
        <v>0</v>
      </c>
      <c r="CM327" s="282">
        <f t="shared" si="72"/>
        <v>0</v>
      </c>
    </row>
    <row r="328" spans="1:91" ht="15" x14ac:dyDescent="0.25">
      <c r="D328" s="455" t="str">
        <f>IF(DATA3!$C$15="","",U328&amp;":"&amp;V328)</f>
        <v/>
      </c>
      <c r="E328" s="523" t="str">
        <f>IF(DATA3!$D$15="","",W328&amp;":"&amp;X328)</f>
        <v/>
      </c>
      <c r="F328" s="523"/>
      <c r="G328" s="523"/>
      <c r="H328" s="524" t="e">
        <f t="shared" si="76"/>
        <v>#VALUE!</v>
      </c>
      <c r="I328" s="524"/>
      <c r="J328" s="524"/>
      <c r="K328" s="522" t="e">
        <f t="shared" si="51"/>
        <v>#VALUE!</v>
      </c>
      <c r="L328" s="522"/>
      <c r="M328" s="522"/>
      <c r="N328" s="525" t="e">
        <f t="shared" si="77"/>
        <v>#VALUE!</v>
      </c>
      <c r="O328" s="525"/>
      <c r="P328" s="525"/>
      <c r="Q328" s="523" t="e">
        <f t="shared" si="78"/>
        <v>#VALUE!</v>
      </c>
      <c r="R328" s="523"/>
      <c r="S328" s="523"/>
      <c r="T328" s="283">
        <v>7</v>
      </c>
      <c r="U328" s="456">
        <f>IF(HOUR(DATA3!$C$15)&lt;=6,HOUR(DATA3!$C$15)+12,HOUR(DATA3!$C$15))</f>
        <v>12</v>
      </c>
      <c r="V328" s="457" t="str">
        <f>IF(MINUTE(DATA3!$C$15)&lt;10,"0"&amp;MINUTE(DATA3!$C$15),MINUTE(DATA3!$C$15))</f>
        <v>00</v>
      </c>
      <c r="W328" s="456">
        <f>IF(HOUR(DATA3!$D$15)&lt;=6,HOUR(DATA3!$D$15)+12,HOUR(DATA3!$D$15))</f>
        <v>12</v>
      </c>
      <c r="X328" s="457" t="str">
        <f>IF(MINUTE(DATA3!$D$15)&lt;10,"0"&amp;MINUTE(DATA3!$D$15),MINUTE(DATA3!$D$15))</f>
        <v>00</v>
      </c>
      <c r="Y328" s="526" t="b">
        <f t="shared" si="74"/>
        <v>0</v>
      </c>
      <c r="Z328" s="526"/>
      <c r="AA328" s="520" t="b">
        <f t="shared" si="75"/>
        <v>0</v>
      </c>
      <c r="AB328" s="520"/>
      <c r="AC328" s="521" t="str">
        <f t="shared" si="79"/>
        <v/>
      </c>
      <c r="AD328" s="521"/>
      <c r="AE328" s="520" t="b">
        <f t="shared" si="73"/>
        <v>0</v>
      </c>
      <c r="AF328" s="520"/>
      <c r="AH328" s="422">
        <f>DATA3!$G$15</f>
        <v>0</v>
      </c>
      <c r="AI328" s="422">
        <f>DATA3!$L$15</f>
        <v>0</v>
      </c>
      <c r="AJ328" s="458">
        <f>DATA3!$Q$15</f>
        <v>0</v>
      </c>
      <c r="AK328" s="422">
        <f>DATA3!$V$15</f>
        <v>0</v>
      </c>
      <c r="AL328" s="422">
        <f>DATA3!$AA$15</f>
        <v>0</v>
      </c>
      <c r="AN328" s="522" t="str">
        <f>IF(AJ328="A",MAX($AN$221:AP327)+0.001,"")</f>
        <v/>
      </c>
      <c r="AO328" s="522"/>
      <c r="AP328" s="522"/>
      <c r="AQ328" s="282">
        <v>1.107</v>
      </c>
      <c r="AR328" s="282" t="str">
        <f>IF($AQ$328&gt;$AN$973,"",LOOKUP($AQ$328,$AN$222:$AP$971,$AH$222:$AH$971))</f>
        <v/>
      </c>
      <c r="AS328" s="282" t="str">
        <f>IF($AQ$328&gt;$AN$973,"",LOOKUP($AQ$328,$AN$222:$AP$971,$AI$222:$AI$971))</f>
        <v/>
      </c>
      <c r="AT328" s="282" t="s">
        <v>28</v>
      </c>
      <c r="AU328" s="282" t="str">
        <f>IF($AQ$328&gt;$AN$973,"",LOOKUP($AQ$328,$AN$222:$AP$971,$AK$222:$AK$971))</f>
        <v/>
      </c>
      <c r="AV328" s="282" t="str">
        <f>IF($AQ$328&gt;$AN$973,"",LOOKUP($AQ$328,$AN$222:$AP$971,$AL$222:$AL$971))</f>
        <v/>
      </c>
      <c r="AX328" s="522" t="str">
        <f>IF(AJ328="B",MAX($AX$221:AX327)+0.001,"")</f>
        <v/>
      </c>
      <c r="AY328" s="522"/>
      <c r="AZ328" s="522"/>
      <c r="BA328" s="282">
        <v>1.107</v>
      </c>
      <c r="BB328" s="282" t="str">
        <f t="shared" si="59"/>
        <v/>
      </c>
      <c r="BC328" s="282" t="str">
        <f t="shared" si="52"/>
        <v/>
      </c>
      <c r="BD328" s="282" t="s">
        <v>29</v>
      </c>
      <c r="BE328" s="282" t="str">
        <f t="shared" si="53"/>
        <v/>
      </c>
      <c r="BF328" s="282" t="str">
        <f t="shared" si="54"/>
        <v/>
      </c>
      <c r="BH328" s="522" t="str">
        <f>IF(AJ328="C",MAX($BH$221:BH327)+0.001,"")</f>
        <v/>
      </c>
      <c r="BI328" s="522"/>
      <c r="BJ328" s="522"/>
      <c r="BK328" s="282">
        <v>1.107</v>
      </c>
      <c r="BL328" s="282" t="str">
        <f t="shared" si="55"/>
        <v/>
      </c>
      <c r="BM328" s="282" t="str">
        <f t="shared" si="56"/>
        <v/>
      </c>
      <c r="BN328" s="282" t="s">
        <v>30</v>
      </c>
      <c r="BO328" s="282" t="str">
        <f t="shared" si="57"/>
        <v/>
      </c>
      <c r="BP328" s="282" t="str">
        <f t="shared" si="58"/>
        <v/>
      </c>
      <c r="BT328" s="522" t="str">
        <f>IF(AL328="A",MAX($BT$221:BV327)+0.001,"")</f>
        <v/>
      </c>
      <c r="BU328" s="522"/>
      <c r="BV328" s="522"/>
      <c r="BW328" s="282">
        <v>1.107</v>
      </c>
      <c r="BY328" s="454" t="s">
        <v>28</v>
      </c>
      <c r="BZ328" s="282" t="str">
        <f t="shared" si="60"/>
        <v/>
      </c>
      <c r="CB328" s="282">
        <f t="shared" si="61"/>
        <v>0</v>
      </c>
      <c r="CC328" s="282">
        <f t="shared" si="62"/>
        <v>0</v>
      </c>
      <c r="CD328" s="282">
        <f t="shared" si="63"/>
        <v>0</v>
      </c>
      <c r="CE328" s="282">
        <f t="shared" si="64"/>
        <v>0</v>
      </c>
      <c r="CF328" s="282">
        <f t="shared" si="65"/>
        <v>0</v>
      </c>
      <c r="CG328" s="282">
        <f t="shared" si="66"/>
        <v>0</v>
      </c>
      <c r="CH328" s="282">
        <f t="shared" si="67"/>
        <v>0</v>
      </c>
      <c r="CI328" s="282">
        <f t="shared" si="68"/>
        <v>0</v>
      </c>
      <c r="CJ328" s="282">
        <f t="shared" si="69"/>
        <v>0</v>
      </c>
      <c r="CK328" s="282">
        <f t="shared" si="70"/>
        <v>0</v>
      </c>
      <c r="CL328" s="282">
        <f t="shared" si="71"/>
        <v>0</v>
      </c>
      <c r="CM328" s="282">
        <f t="shared" si="72"/>
        <v>0</v>
      </c>
    </row>
    <row r="329" spans="1:91" ht="15" x14ac:dyDescent="0.25">
      <c r="D329" s="455" t="str">
        <f>IF(DATA3!$C$16="","",U329&amp;":"&amp;V329)</f>
        <v/>
      </c>
      <c r="E329" s="523" t="str">
        <f>IF(DATA3!$D$16="","",W329&amp;":"&amp;X329)</f>
        <v/>
      </c>
      <c r="F329" s="523"/>
      <c r="G329" s="523"/>
      <c r="H329" s="524" t="e">
        <f t="shared" si="76"/>
        <v>#VALUE!</v>
      </c>
      <c r="I329" s="524"/>
      <c r="J329" s="524"/>
      <c r="K329" s="522" t="e">
        <f t="shared" si="51"/>
        <v>#VALUE!</v>
      </c>
      <c r="L329" s="522"/>
      <c r="M329" s="522"/>
      <c r="N329" s="525" t="e">
        <f t="shared" si="77"/>
        <v>#VALUE!</v>
      </c>
      <c r="O329" s="525"/>
      <c r="P329" s="525"/>
      <c r="Q329" s="523" t="e">
        <f t="shared" si="78"/>
        <v>#VALUE!</v>
      </c>
      <c r="R329" s="523"/>
      <c r="S329" s="523"/>
      <c r="T329" s="283">
        <v>8</v>
      </c>
      <c r="U329" s="456">
        <f>IF(HOUR(DATA3!$C$16)&lt;=6,HOUR(DATA3!$C$16)+12,HOUR(DATA3!$C$16))</f>
        <v>12</v>
      </c>
      <c r="V329" s="457" t="str">
        <f>IF(MINUTE(DATA3!$C$16)&lt;10,"0"&amp;MINUTE(DATA3!$C$16),MINUTE(DATA3!$C$16))</f>
        <v>00</v>
      </c>
      <c r="W329" s="456">
        <f>IF(HOUR(DATA3!$D$16)&lt;=6,HOUR(DATA3!$D$16)+12,HOUR(DATA3!$D$16))</f>
        <v>12</v>
      </c>
      <c r="X329" s="457" t="str">
        <f>IF(MINUTE(DATA3!$D$16)&lt;10,"0"&amp;MINUTE(DATA3!$D$16),MINUTE(DATA3!$D$16))</f>
        <v>00</v>
      </c>
      <c r="Y329" s="526" t="b">
        <f t="shared" si="74"/>
        <v>0</v>
      </c>
      <c r="Z329" s="526"/>
      <c r="AA329" s="520" t="b">
        <f t="shared" si="75"/>
        <v>0</v>
      </c>
      <c r="AB329" s="520"/>
      <c r="AC329" s="521" t="str">
        <f t="shared" si="79"/>
        <v/>
      </c>
      <c r="AD329" s="521"/>
      <c r="AE329" s="520" t="b">
        <f t="shared" si="73"/>
        <v>0</v>
      </c>
      <c r="AF329" s="520"/>
      <c r="AH329" s="422">
        <f>DATA3!$G$16</f>
        <v>0</v>
      </c>
      <c r="AI329" s="422">
        <f>DATA3!$L$16</f>
        <v>0</v>
      </c>
      <c r="AJ329" s="458">
        <f>DATA3!$Q$16</f>
        <v>0</v>
      </c>
      <c r="AK329" s="422">
        <f>DATA3!$V$16</f>
        <v>0</v>
      </c>
      <c r="AL329" s="422">
        <f>DATA3!$AA$16</f>
        <v>0</v>
      </c>
      <c r="AN329" s="522" t="str">
        <f>IF(AJ329="A",MAX($AN$221:AP328)+0.001,"")</f>
        <v/>
      </c>
      <c r="AO329" s="522"/>
      <c r="AP329" s="522"/>
      <c r="AQ329" s="282">
        <v>1.1079999999999999</v>
      </c>
      <c r="AR329" s="282" t="str">
        <f>IF($AQ$329&gt;$AN$973,"",LOOKUP($AQ$329,$AN$222:$AP$971,$AH$222:$AH$971))</f>
        <v/>
      </c>
      <c r="AS329" s="282" t="str">
        <f>IF($AQ$329&gt;$AN$973,"",LOOKUP($AQ$329,$AN$222:$AP$971,$AI$222:$AI$971))</f>
        <v/>
      </c>
      <c r="AT329" s="282" t="s">
        <v>28</v>
      </c>
      <c r="AU329" s="282" t="str">
        <f>IF($AQ$329&gt;$AN$973,"",LOOKUP($AQ$329,$AN$222:$AP$971,$AK$222:$AK$971))</f>
        <v/>
      </c>
      <c r="AV329" s="282" t="str">
        <f>IF($AQ$329&gt;$AN$973,"",LOOKUP($AQ$329,$AN$222:$AP$971,$AL$222:$AL$971))</f>
        <v/>
      </c>
      <c r="AX329" s="522" t="str">
        <f>IF(AJ329="B",MAX($AX$221:AX328)+0.001,"")</f>
        <v/>
      </c>
      <c r="AY329" s="522"/>
      <c r="AZ329" s="522"/>
      <c r="BA329" s="282">
        <v>1.1079999999999999</v>
      </c>
      <c r="BB329" s="282" t="str">
        <f t="shared" si="59"/>
        <v/>
      </c>
      <c r="BC329" s="282" t="str">
        <f t="shared" si="52"/>
        <v/>
      </c>
      <c r="BD329" s="282" t="s">
        <v>29</v>
      </c>
      <c r="BE329" s="282" t="str">
        <f t="shared" si="53"/>
        <v/>
      </c>
      <c r="BF329" s="282" t="str">
        <f t="shared" si="54"/>
        <v/>
      </c>
      <c r="BH329" s="522" t="str">
        <f>IF(AJ329="C",MAX($BH$221:BH328)+0.001,"")</f>
        <v/>
      </c>
      <c r="BI329" s="522"/>
      <c r="BJ329" s="522"/>
      <c r="BK329" s="282">
        <v>1.1079999999999999</v>
      </c>
      <c r="BL329" s="282" t="str">
        <f t="shared" si="55"/>
        <v/>
      </c>
      <c r="BM329" s="282" t="str">
        <f t="shared" si="56"/>
        <v/>
      </c>
      <c r="BN329" s="282" t="s">
        <v>30</v>
      </c>
      <c r="BO329" s="282" t="str">
        <f t="shared" si="57"/>
        <v/>
      </c>
      <c r="BP329" s="282" t="str">
        <f t="shared" si="58"/>
        <v/>
      </c>
      <c r="BT329" s="522" t="str">
        <f>IF(AL329="A",MAX($BT$221:BV328)+0.001,"")</f>
        <v/>
      </c>
      <c r="BU329" s="522"/>
      <c r="BV329" s="522"/>
      <c r="BW329" s="282">
        <v>1.1079999999999999</v>
      </c>
      <c r="BY329" s="454" t="s">
        <v>28</v>
      </c>
      <c r="BZ329" s="282" t="str">
        <f t="shared" si="60"/>
        <v/>
      </c>
      <c r="CB329" s="282">
        <f t="shared" si="61"/>
        <v>0</v>
      </c>
      <c r="CC329" s="282">
        <f t="shared" si="62"/>
        <v>0</v>
      </c>
      <c r="CD329" s="282">
        <f t="shared" si="63"/>
        <v>0</v>
      </c>
      <c r="CE329" s="282">
        <f t="shared" si="64"/>
        <v>0</v>
      </c>
      <c r="CF329" s="282">
        <f t="shared" si="65"/>
        <v>0</v>
      </c>
      <c r="CG329" s="282">
        <f t="shared" si="66"/>
        <v>0</v>
      </c>
      <c r="CH329" s="282">
        <f t="shared" si="67"/>
        <v>0</v>
      </c>
      <c r="CI329" s="282">
        <f t="shared" si="68"/>
        <v>0</v>
      </c>
      <c r="CJ329" s="282">
        <f t="shared" si="69"/>
        <v>0</v>
      </c>
      <c r="CK329" s="282">
        <f t="shared" si="70"/>
        <v>0</v>
      </c>
      <c r="CL329" s="282">
        <f t="shared" si="71"/>
        <v>0</v>
      </c>
      <c r="CM329" s="282">
        <f t="shared" si="72"/>
        <v>0</v>
      </c>
    </row>
    <row r="330" spans="1:91" ht="15" x14ac:dyDescent="0.25">
      <c r="D330" s="455" t="str">
        <f>IF(DATA3!$C$17="","",U330&amp;":"&amp;V330)</f>
        <v/>
      </c>
      <c r="E330" s="523" t="str">
        <f>IF(DATA3!$D$17="","",W330&amp;":"&amp;X330)</f>
        <v/>
      </c>
      <c r="F330" s="523"/>
      <c r="G330" s="523"/>
      <c r="H330" s="524" t="e">
        <f t="shared" si="76"/>
        <v>#VALUE!</v>
      </c>
      <c r="I330" s="524"/>
      <c r="J330" s="524"/>
      <c r="K330" s="522" t="e">
        <f t="shared" si="51"/>
        <v>#VALUE!</v>
      </c>
      <c r="L330" s="522"/>
      <c r="M330" s="522"/>
      <c r="N330" s="525" t="e">
        <f t="shared" si="77"/>
        <v>#VALUE!</v>
      </c>
      <c r="O330" s="525"/>
      <c r="P330" s="525"/>
      <c r="Q330" s="523" t="e">
        <f t="shared" si="78"/>
        <v>#VALUE!</v>
      </c>
      <c r="R330" s="523"/>
      <c r="S330" s="523"/>
      <c r="T330" s="283">
        <v>9</v>
      </c>
      <c r="U330" s="456">
        <f>IF(HOUR(DATA3!$C$17)&lt;=6,HOUR(DATA3!$C$17)+12,HOUR(DATA3!$C$17))</f>
        <v>12</v>
      </c>
      <c r="V330" s="457" t="str">
        <f>IF(MINUTE(DATA3!$C$17)&lt;10,"0"&amp;MINUTE(DATA3!$C$17),MINUTE(DATA3!$C$17))</f>
        <v>00</v>
      </c>
      <c r="W330" s="456">
        <f>IF(HOUR(DATA3!$D$17)&lt;=6,HOUR(DATA3!$D$17)+12,HOUR(DATA3!$D$17))</f>
        <v>12</v>
      </c>
      <c r="X330" s="457" t="str">
        <f>IF(MINUTE(DATA3!$D$17)&lt;10,"0"&amp;MINUTE(DATA3!$D$17),MINUTE(DATA3!$D$17))</f>
        <v>00</v>
      </c>
      <c r="Y330" s="526" t="b">
        <f t="shared" si="74"/>
        <v>0</v>
      </c>
      <c r="Z330" s="526"/>
      <c r="AA330" s="520" t="b">
        <f t="shared" si="75"/>
        <v>0</v>
      </c>
      <c r="AB330" s="520"/>
      <c r="AC330" s="521" t="str">
        <f t="shared" si="79"/>
        <v/>
      </c>
      <c r="AD330" s="521"/>
      <c r="AE330" s="520" t="b">
        <f t="shared" si="73"/>
        <v>0</v>
      </c>
      <c r="AF330" s="520"/>
      <c r="AH330" s="422">
        <f>DATA3!$G$17</f>
        <v>0</v>
      </c>
      <c r="AI330" s="422">
        <f>DATA3!$L$17</f>
        <v>0</v>
      </c>
      <c r="AJ330" s="458">
        <f>DATA3!$Q$17</f>
        <v>0</v>
      </c>
      <c r="AK330" s="422">
        <f>DATA3!$V$17</f>
        <v>0</v>
      </c>
      <c r="AL330" s="422">
        <f>DATA3!$AA$17</f>
        <v>0</v>
      </c>
      <c r="AN330" s="522" t="str">
        <f>IF(AJ330="A",MAX($AN$221:AP329)+0.001,"")</f>
        <v/>
      </c>
      <c r="AO330" s="522"/>
      <c r="AP330" s="522"/>
      <c r="AQ330" s="282">
        <v>1.109</v>
      </c>
      <c r="AR330" s="282" t="str">
        <f>IF($AQ$330&gt;$AN$973,"",LOOKUP($AQ$330,$AN$222:$AP$971,$AH$222:$AH$971))</f>
        <v/>
      </c>
      <c r="AS330" s="282" t="str">
        <f>IF($AQ$330&gt;$AN$973,"",LOOKUP($AQ$330,$AN$222:$AP$971,$AI$222:$AI$971))</f>
        <v/>
      </c>
      <c r="AT330" s="282" t="s">
        <v>28</v>
      </c>
      <c r="AU330" s="282" t="str">
        <f>IF($AQ$330&gt;$AN$973,"",LOOKUP($AQ$330,$AN$222:$AP$971,$AK$222:$AK$971))</f>
        <v/>
      </c>
      <c r="AV330" s="282" t="str">
        <f>IF($AQ$330&gt;$AN$973,"",LOOKUP($AQ$330,$AN$222:$AP$971,$AL$222:$AL$971))</f>
        <v/>
      </c>
      <c r="AX330" s="522" t="str">
        <f>IF(AJ330="B",MAX($AX$221:AX329)+0.001,"")</f>
        <v/>
      </c>
      <c r="AY330" s="522"/>
      <c r="AZ330" s="522"/>
      <c r="BA330" s="282">
        <v>1.109</v>
      </c>
      <c r="BB330" s="282" t="str">
        <f t="shared" si="59"/>
        <v/>
      </c>
      <c r="BC330" s="282" t="str">
        <f t="shared" si="52"/>
        <v/>
      </c>
      <c r="BD330" s="282" t="s">
        <v>29</v>
      </c>
      <c r="BE330" s="282" t="str">
        <f t="shared" si="53"/>
        <v/>
      </c>
      <c r="BF330" s="282" t="str">
        <f t="shared" si="54"/>
        <v/>
      </c>
      <c r="BH330" s="522" t="str">
        <f>IF(AJ330="C",MAX($BH$221:BH329)+0.001,"")</f>
        <v/>
      </c>
      <c r="BI330" s="522"/>
      <c r="BJ330" s="522"/>
      <c r="BK330" s="282">
        <v>1.109</v>
      </c>
      <c r="BL330" s="282" t="str">
        <f t="shared" si="55"/>
        <v/>
      </c>
      <c r="BM330" s="282" t="str">
        <f t="shared" si="56"/>
        <v/>
      </c>
      <c r="BN330" s="282" t="s">
        <v>30</v>
      </c>
      <c r="BO330" s="282" t="str">
        <f t="shared" si="57"/>
        <v/>
      </c>
      <c r="BP330" s="282" t="str">
        <f t="shared" si="58"/>
        <v/>
      </c>
      <c r="BT330" s="522" t="str">
        <f>IF(AL330="A",MAX($BT$221:BV329)+0.001,"")</f>
        <v/>
      </c>
      <c r="BU330" s="522"/>
      <c r="BV330" s="522"/>
      <c r="BW330" s="282">
        <v>1.109</v>
      </c>
      <c r="BY330" s="454" t="s">
        <v>28</v>
      </c>
      <c r="BZ330" s="282" t="str">
        <f t="shared" si="60"/>
        <v/>
      </c>
      <c r="CB330" s="282">
        <f t="shared" si="61"/>
        <v>0</v>
      </c>
      <c r="CC330" s="282">
        <f t="shared" si="62"/>
        <v>0</v>
      </c>
      <c r="CD330" s="282">
        <f t="shared" si="63"/>
        <v>0</v>
      </c>
      <c r="CE330" s="282">
        <f t="shared" si="64"/>
        <v>0</v>
      </c>
      <c r="CF330" s="282">
        <f t="shared" si="65"/>
        <v>0</v>
      </c>
      <c r="CG330" s="282">
        <f t="shared" si="66"/>
        <v>0</v>
      </c>
      <c r="CH330" s="282">
        <f t="shared" si="67"/>
        <v>0</v>
      </c>
      <c r="CI330" s="282">
        <f t="shared" si="68"/>
        <v>0</v>
      </c>
      <c r="CJ330" s="282">
        <f t="shared" si="69"/>
        <v>0</v>
      </c>
      <c r="CK330" s="282">
        <f t="shared" si="70"/>
        <v>0</v>
      </c>
      <c r="CL330" s="282">
        <f t="shared" si="71"/>
        <v>0</v>
      </c>
      <c r="CM330" s="282">
        <f t="shared" si="72"/>
        <v>0</v>
      </c>
    </row>
    <row r="331" spans="1:91" ht="15" x14ac:dyDescent="0.25">
      <c r="D331" s="455" t="str">
        <f>IF(DATA3!$C$18="","",U331&amp;":"&amp;V331)</f>
        <v/>
      </c>
      <c r="E331" s="523" t="str">
        <f>IF(DATA3!$D$18="","",W331&amp;":"&amp;X331)</f>
        <v/>
      </c>
      <c r="F331" s="523"/>
      <c r="G331" s="523"/>
      <c r="H331" s="524" t="e">
        <f t="shared" si="76"/>
        <v>#VALUE!</v>
      </c>
      <c r="I331" s="524"/>
      <c r="J331" s="524"/>
      <c r="K331" s="522" t="e">
        <f t="shared" si="51"/>
        <v>#VALUE!</v>
      </c>
      <c r="L331" s="522"/>
      <c r="M331" s="522"/>
      <c r="N331" s="525" t="e">
        <f t="shared" si="77"/>
        <v>#VALUE!</v>
      </c>
      <c r="O331" s="525"/>
      <c r="P331" s="525"/>
      <c r="Q331" s="523" t="e">
        <f t="shared" si="78"/>
        <v>#VALUE!</v>
      </c>
      <c r="R331" s="523"/>
      <c r="S331" s="523"/>
      <c r="T331" s="283">
        <v>10</v>
      </c>
      <c r="U331" s="456">
        <f>IF(HOUR(DATA3!$C$18)&lt;=6,HOUR(DATA3!$C$18)+12,HOUR(DATA3!$C$18))</f>
        <v>12</v>
      </c>
      <c r="V331" s="457" t="str">
        <f>IF(MINUTE(DATA3!$C$18)&lt;10,"0"&amp;MINUTE(DATA3!$C$18),MINUTE(DATA3!$C$18))</f>
        <v>00</v>
      </c>
      <c r="W331" s="456">
        <f>IF(HOUR(DATA3!$D$18)&lt;=6,HOUR(DATA3!$D$18)+12,HOUR(DATA3!$D$18))</f>
        <v>12</v>
      </c>
      <c r="X331" s="457" t="str">
        <f>IF(MINUTE(DATA3!$D$18)&lt;10,"0"&amp;MINUTE(DATA3!$D$18),MINUTE(DATA3!$D$18))</f>
        <v>00</v>
      </c>
      <c r="Y331" s="526" t="b">
        <f t="shared" si="74"/>
        <v>0</v>
      </c>
      <c r="Z331" s="526"/>
      <c r="AA331" s="520" t="b">
        <f t="shared" si="75"/>
        <v>0</v>
      </c>
      <c r="AB331" s="520"/>
      <c r="AC331" s="521" t="str">
        <f t="shared" si="79"/>
        <v/>
      </c>
      <c r="AD331" s="521"/>
      <c r="AE331" s="520" t="b">
        <f t="shared" si="73"/>
        <v>0</v>
      </c>
      <c r="AF331" s="520"/>
      <c r="AH331" s="422">
        <f>DATA3!$G$18</f>
        <v>0</v>
      </c>
      <c r="AI331" s="422">
        <f>DATA3!$L$18</f>
        <v>0</v>
      </c>
      <c r="AJ331" s="458">
        <f>DATA3!$Q$18</f>
        <v>0</v>
      </c>
      <c r="AK331" s="422">
        <f>DATA3!$V$18</f>
        <v>0</v>
      </c>
      <c r="AL331" s="422">
        <f>DATA3!$AA$18</f>
        <v>0</v>
      </c>
      <c r="AN331" s="522" t="str">
        <f>IF(AJ331="A",MAX($AN$221:AP330)+0.001,"")</f>
        <v/>
      </c>
      <c r="AO331" s="522"/>
      <c r="AP331" s="522"/>
      <c r="AQ331" s="282">
        <v>1.1100000000000001</v>
      </c>
      <c r="AR331" s="282" t="str">
        <f>IF($AQ$331&gt;$AN$973,"",LOOKUP($AQ$331,$AN$222:$AP$971,$AH$222:$AH$971))</f>
        <v/>
      </c>
      <c r="AS331" s="282" t="str">
        <f>IF($AQ$331&gt;$AN$973,"",LOOKUP($AQ$331,$AN$222:$AP$971,$AI$222:$AI$971))</f>
        <v/>
      </c>
      <c r="AT331" s="282" t="s">
        <v>28</v>
      </c>
      <c r="AU331" s="282" t="str">
        <f>IF($AQ$331&gt;$AN$973,"",LOOKUP($AQ$331,$AN$222:$AP$971,$AK$222:$AK$971))</f>
        <v/>
      </c>
      <c r="AV331" s="282" t="str">
        <f>IF($AQ$331&gt;$AN$973,"",LOOKUP($AQ$331,$AN$222:$AP$971,$AL$222:$AL$971))</f>
        <v/>
      </c>
      <c r="AX331" s="522" t="str">
        <f>IF(AJ331="B",MAX($AX$221:AX330)+0.001,"")</f>
        <v/>
      </c>
      <c r="AY331" s="522"/>
      <c r="AZ331" s="522"/>
      <c r="BA331" s="282">
        <v>1.1100000000000001</v>
      </c>
      <c r="BB331" s="282" t="str">
        <f t="shared" si="59"/>
        <v/>
      </c>
      <c r="BC331" s="282" t="str">
        <f t="shared" si="52"/>
        <v/>
      </c>
      <c r="BD331" s="282" t="s">
        <v>29</v>
      </c>
      <c r="BE331" s="282" t="str">
        <f t="shared" si="53"/>
        <v/>
      </c>
      <c r="BF331" s="282" t="str">
        <f t="shared" si="54"/>
        <v/>
      </c>
      <c r="BH331" s="522" t="str">
        <f>IF(AJ331="C",MAX($BH$221:BH330)+0.001,"")</f>
        <v/>
      </c>
      <c r="BI331" s="522"/>
      <c r="BJ331" s="522"/>
      <c r="BK331" s="282">
        <v>1.1100000000000001</v>
      </c>
      <c r="BL331" s="282" t="str">
        <f t="shared" si="55"/>
        <v/>
      </c>
      <c r="BM331" s="282" t="str">
        <f t="shared" si="56"/>
        <v/>
      </c>
      <c r="BN331" s="282" t="s">
        <v>30</v>
      </c>
      <c r="BO331" s="282" t="str">
        <f t="shared" si="57"/>
        <v/>
      </c>
      <c r="BP331" s="282" t="str">
        <f t="shared" si="58"/>
        <v/>
      </c>
      <c r="BT331" s="522" t="str">
        <f>IF(AL331="A",MAX($BT$221:BV330)+0.001,"")</f>
        <v/>
      </c>
      <c r="BU331" s="522"/>
      <c r="BV331" s="522"/>
      <c r="BW331" s="282">
        <v>1.1100000000000001</v>
      </c>
      <c r="BY331" s="454" t="s">
        <v>28</v>
      </c>
      <c r="BZ331" s="282" t="str">
        <f t="shared" si="60"/>
        <v/>
      </c>
      <c r="CB331" s="282">
        <f t="shared" si="61"/>
        <v>0</v>
      </c>
      <c r="CC331" s="282">
        <f t="shared" si="62"/>
        <v>0</v>
      </c>
      <c r="CD331" s="282">
        <f t="shared" si="63"/>
        <v>0</v>
      </c>
      <c r="CE331" s="282">
        <f t="shared" si="64"/>
        <v>0</v>
      </c>
      <c r="CF331" s="282">
        <f t="shared" si="65"/>
        <v>0</v>
      </c>
      <c r="CG331" s="282">
        <f t="shared" si="66"/>
        <v>0</v>
      </c>
      <c r="CH331" s="282">
        <f t="shared" si="67"/>
        <v>0</v>
      </c>
      <c r="CI331" s="282">
        <f t="shared" si="68"/>
        <v>0</v>
      </c>
      <c r="CJ331" s="282">
        <f t="shared" si="69"/>
        <v>0</v>
      </c>
      <c r="CK331" s="282">
        <f t="shared" si="70"/>
        <v>0</v>
      </c>
      <c r="CL331" s="282">
        <f t="shared" si="71"/>
        <v>0</v>
      </c>
      <c r="CM331" s="282">
        <f t="shared" si="72"/>
        <v>0</v>
      </c>
    </row>
    <row r="332" spans="1:91" ht="15" x14ac:dyDescent="0.25">
      <c r="D332" s="455" t="str">
        <f>IF(DATA3!$C$19="","",U332&amp;":"&amp;V332)</f>
        <v/>
      </c>
      <c r="E332" s="523" t="str">
        <f>IF(DATA3!$D$19="","",W332&amp;":"&amp;X332)</f>
        <v/>
      </c>
      <c r="F332" s="523"/>
      <c r="G332" s="523"/>
      <c r="H332" s="524" t="e">
        <f t="shared" si="76"/>
        <v>#VALUE!</v>
      </c>
      <c r="I332" s="524"/>
      <c r="J332" s="524"/>
      <c r="K332" s="522" t="e">
        <f t="shared" si="51"/>
        <v>#VALUE!</v>
      </c>
      <c r="L332" s="522"/>
      <c r="M332" s="522"/>
      <c r="N332" s="525" t="e">
        <f t="shared" si="77"/>
        <v>#VALUE!</v>
      </c>
      <c r="O332" s="525"/>
      <c r="P332" s="525"/>
      <c r="Q332" s="523" t="e">
        <f t="shared" si="78"/>
        <v>#VALUE!</v>
      </c>
      <c r="R332" s="523"/>
      <c r="S332" s="523"/>
      <c r="T332" s="283">
        <v>11</v>
      </c>
      <c r="U332" s="456">
        <f>IF(HOUR(DATA3!$C$19)&lt;=6,HOUR(DATA3!$C$19)+12,HOUR(DATA3!$C$19))</f>
        <v>12</v>
      </c>
      <c r="V332" s="457" t="str">
        <f>IF(MINUTE(DATA3!$C$19)&lt;10,"0"&amp;MINUTE(DATA3!$C$19),MINUTE(DATA3!$C$19))</f>
        <v>00</v>
      </c>
      <c r="W332" s="456">
        <f>IF(HOUR(DATA3!$D$19)&lt;=6,HOUR(DATA3!$D$19)+12,HOUR(DATA3!$D$19))</f>
        <v>12</v>
      </c>
      <c r="X332" s="457" t="str">
        <f>IF(MINUTE(DATA3!$D$19)&lt;10,"0"&amp;MINUTE(DATA3!$D$19),MINUTE(DATA3!$D$19))</f>
        <v>00</v>
      </c>
      <c r="Y332" s="526" t="b">
        <f t="shared" si="74"/>
        <v>0</v>
      </c>
      <c r="Z332" s="526"/>
      <c r="AA332" s="520" t="b">
        <f t="shared" si="75"/>
        <v>0</v>
      </c>
      <c r="AB332" s="520"/>
      <c r="AC332" s="521" t="str">
        <f t="shared" si="79"/>
        <v/>
      </c>
      <c r="AD332" s="521"/>
      <c r="AE332" s="520" t="b">
        <f t="shared" si="73"/>
        <v>0</v>
      </c>
      <c r="AF332" s="520"/>
      <c r="AH332" s="422">
        <f>DATA3!$G$19</f>
        <v>0</v>
      </c>
      <c r="AI332" s="422">
        <f>DATA3!$L$19</f>
        <v>0</v>
      </c>
      <c r="AJ332" s="458">
        <f>DATA3!$Q$19</f>
        <v>0</v>
      </c>
      <c r="AK332" s="422">
        <f>DATA3!$V$19</f>
        <v>0</v>
      </c>
      <c r="AL332" s="422">
        <f>DATA3!$AA$19</f>
        <v>0</v>
      </c>
      <c r="AN332" s="522" t="str">
        <f>IF(AJ332="A",MAX($AN$221:AP331)+0.001,"")</f>
        <v/>
      </c>
      <c r="AO332" s="522"/>
      <c r="AP332" s="522"/>
      <c r="AQ332" s="282">
        <v>1.111</v>
      </c>
      <c r="AR332" s="282" t="str">
        <f>IF($AQ$332&gt;$AN$973,"",LOOKUP($AQ$332,$AN$222:$AP$971,$AH$222:$AH$971))</f>
        <v/>
      </c>
      <c r="AS332" s="282" t="str">
        <f>IF($AQ$332&gt;$AN$973,"",LOOKUP($AQ$332,$AN$222:$AP$971,$AI$222:$AI$971))</f>
        <v/>
      </c>
      <c r="AT332" s="282" t="s">
        <v>28</v>
      </c>
      <c r="AU332" s="282" t="str">
        <f>IF($AQ$332&gt;$AN$973,"",LOOKUP($AQ$332,$AN$222:$AP$971,$AK$222:$AK$971))</f>
        <v/>
      </c>
      <c r="AV332" s="282" t="str">
        <f>IF($AQ$332&gt;$AN$973,"",LOOKUP($AQ$332,$AN$222:$AP$971,$AL$222:$AL$971))</f>
        <v/>
      </c>
      <c r="AX332" s="522" t="str">
        <f>IF(AJ332="B",MAX($AX$221:AX331)+0.001,"")</f>
        <v/>
      </c>
      <c r="AY332" s="522"/>
      <c r="AZ332" s="522"/>
      <c r="BA332" s="282">
        <v>1.111</v>
      </c>
      <c r="BB332" s="282" t="str">
        <f t="shared" si="59"/>
        <v/>
      </c>
      <c r="BC332" s="282" t="str">
        <f t="shared" si="52"/>
        <v/>
      </c>
      <c r="BD332" s="282" t="s">
        <v>29</v>
      </c>
      <c r="BE332" s="282" t="str">
        <f t="shared" si="53"/>
        <v/>
      </c>
      <c r="BF332" s="282" t="str">
        <f t="shared" si="54"/>
        <v/>
      </c>
      <c r="BH332" s="522" t="str">
        <f>IF(AJ332="C",MAX($BH$221:BH331)+0.001,"")</f>
        <v/>
      </c>
      <c r="BI332" s="522"/>
      <c r="BJ332" s="522"/>
      <c r="BK332" s="282">
        <v>1.111</v>
      </c>
      <c r="BL332" s="282" t="str">
        <f t="shared" si="55"/>
        <v/>
      </c>
      <c r="BM332" s="282" t="str">
        <f t="shared" si="56"/>
        <v/>
      </c>
      <c r="BN332" s="282" t="s">
        <v>30</v>
      </c>
      <c r="BO332" s="282" t="str">
        <f t="shared" si="57"/>
        <v/>
      </c>
      <c r="BP332" s="282" t="str">
        <f t="shared" si="58"/>
        <v/>
      </c>
      <c r="BT332" s="522" t="str">
        <f>IF(AL332="A",MAX($BT$221:BV331)+0.001,"")</f>
        <v/>
      </c>
      <c r="BU332" s="522"/>
      <c r="BV332" s="522"/>
      <c r="BW332" s="282">
        <v>1.111</v>
      </c>
      <c r="BY332" s="454" t="s">
        <v>28</v>
      </c>
      <c r="BZ332" s="282" t="str">
        <f t="shared" si="60"/>
        <v/>
      </c>
      <c r="CB332" s="282">
        <f t="shared" si="61"/>
        <v>0</v>
      </c>
      <c r="CC332" s="282">
        <f t="shared" si="62"/>
        <v>0</v>
      </c>
      <c r="CD332" s="282">
        <f t="shared" si="63"/>
        <v>0</v>
      </c>
      <c r="CE332" s="282">
        <f t="shared" si="64"/>
        <v>0</v>
      </c>
      <c r="CF332" s="282">
        <f t="shared" si="65"/>
        <v>0</v>
      </c>
      <c r="CG332" s="282">
        <f t="shared" si="66"/>
        <v>0</v>
      </c>
      <c r="CH332" s="282">
        <f t="shared" si="67"/>
        <v>0</v>
      </c>
      <c r="CI332" s="282">
        <f t="shared" si="68"/>
        <v>0</v>
      </c>
      <c r="CJ332" s="282">
        <f t="shared" si="69"/>
        <v>0</v>
      </c>
      <c r="CK332" s="282">
        <f t="shared" si="70"/>
        <v>0</v>
      </c>
      <c r="CL332" s="282">
        <f t="shared" si="71"/>
        <v>0</v>
      </c>
      <c r="CM332" s="282">
        <f t="shared" si="72"/>
        <v>0</v>
      </c>
    </row>
    <row r="333" spans="1:91" ht="15" x14ac:dyDescent="0.25">
      <c r="D333" s="455" t="str">
        <f>IF(DATA3!$C$20="","",U333&amp;":"&amp;V333)</f>
        <v/>
      </c>
      <c r="E333" s="523" t="str">
        <f>IF(DATA3!$D$20="","",W333&amp;":"&amp;X333)</f>
        <v/>
      </c>
      <c r="F333" s="523"/>
      <c r="G333" s="523"/>
      <c r="H333" s="524" t="e">
        <f t="shared" si="76"/>
        <v>#VALUE!</v>
      </c>
      <c r="I333" s="524"/>
      <c r="J333" s="524"/>
      <c r="K333" s="522" t="e">
        <f t="shared" si="51"/>
        <v>#VALUE!</v>
      </c>
      <c r="L333" s="522"/>
      <c r="M333" s="522"/>
      <c r="N333" s="525" t="e">
        <f t="shared" si="77"/>
        <v>#VALUE!</v>
      </c>
      <c r="O333" s="525"/>
      <c r="P333" s="525"/>
      <c r="Q333" s="523" t="e">
        <f t="shared" si="78"/>
        <v>#VALUE!</v>
      </c>
      <c r="R333" s="523"/>
      <c r="S333" s="523"/>
      <c r="T333" s="283">
        <v>12</v>
      </c>
      <c r="U333" s="456">
        <f>IF(HOUR(DATA3!$C$20)&lt;=6,HOUR(DATA3!$C$20)+12,HOUR(DATA3!$C$20))</f>
        <v>12</v>
      </c>
      <c r="V333" s="457" t="str">
        <f>IF(MINUTE(DATA3!$C$20)&lt;10,"0"&amp;MINUTE(DATA3!$C$20),MINUTE(DATA3!$C$20))</f>
        <v>00</v>
      </c>
      <c r="W333" s="456">
        <f>IF(HOUR(DATA3!$D$20)&lt;=6,HOUR(DATA3!$D$20)+12,HOUR(DATA3!$D$20))</f>
        <v>12</v>
      </c>
      <c r="X333" s="457" t="str">
        <f>IF(MINUTE(DATA3!$D$20)&lt;10,"0"&amp;MINUTE(DATA3!$D$20),MINUTE(DATA3!$D$20))</f>
        <v>00</v>
      </c>
      <c r="Y333" s="526" t="b">
        <f t="shared" si="74"/>
        <v>0</v>
      </c>
      <c r="Z333" s="526"/>
      <c r="AA333" s="520" t="b">
        <f t="shared" si="75"/>
        <v>0</v>
      </c>
      <c r="AB333" s="520"/>
      <c r="AC333" s="521" t="str">
        <f t="shared" si="79"/>
        <v/>
      </c>
      <c r="AD333" s="521"/>
      <c r="AE333" s="520" t="b">
        <f t="shared" si="73"/>
        <v>0</v>
      </c>
      <c r="AF333" s="520"/>
      <c r="AH333" s="422">
        <f>DATA3!$G$20</f>
        <v>0</v>
      </c>
      <c r="AI333" s="422">
        <f>DATA3!$L$20</f>
        <v>0</v>
      </c>
      <c r="AJ333" s="458">
        <f>DATA3!$Q$20</f>
        <v>0</v>
      </c>
      <c r="AK333" s="422">
        <f>DATA3!$V$20</f>
        <v>0</v>
      </c>
      <c r="AL333" s="422">
        <f>DATA3!$AA$20</f>
        <v>0</v>
      </c>
      <c r="AN333" s="522" t="str">
        <f>IF(AJ333="A",MAX($AN$221:AP332)+0.001,"")</f>
        <v/>
      </c>
      <c r="AO333" s="522"/>
      <c r="AP333" s="522"/>
      <c r="AQ333" s="282">
        <v>1.1119999999999999</v>
      </c>
      <c r="AR333" s="282" t="str">
        <f>IF($AQ$333&gt;$AN$973,"",LOOKUP($AQ$333,$AN$222:$AP$971,$AH$222:$AH$971))</f>
        <v/>
      </c>
      <c r="AS333" s="282" t="str">
        <f>IF($AQ$333&gt;$AN$973,"",LOOKUP($AQ$333,$AN$222:$AP$971,$AI$222:$AI$971))</f>
        <v/>
      </c>
      <c r="AT333" s="282" t="s">
        <v>28</v>
      </c>
      <c r="AU333" s="282" t="str">
        <f>IF($AQ$333&gt;$AN$973,"",LOOKUP($AQ$333,$AN$222:$AP$971,$AK$222:$AK$971))</f>
        <v/>
      </c>
      <c r="AV333" s="282" t="str">
        <f>IF($AQ$333&gt;$AN$973,"",LOOKUP($AQ$333,$AN$222:$AP$971,$AL$222:$AL$971))</f>
        <v/>
      </c>
      <c r="AX333" s="522" t="str">
        <f>IF(AJ333="B",MAX($AX$221:AX332)+0.001,"")</f>
        <v/>
      </c>
      <c r="AY333" s="522"/>
      <c r="AZ333" s="522"/>
      <c r="BA333" s="282">
        <v>1.1119999999999999</v>
      </c>
      <c r="BB333" s="282" t="str">
        <f t="shared" si="59"/>
        <v/>
      </c>
      <c r="BC333" s="282" t="str">
        <f t="shared" si="52"/>
        <v/>
      </c>
      <c r="BD333" s="282" t="s">
        <v>29</v>
      </c>
      <c r="BE333" s="282" t="str">
        <f t="shared" si="53"/>
        <v/>
      </c>
      <c r="BF333" s="282" t="str">
        <f t="shared" si="54"/>
        <v/>
      </c>
      <c r="BH333" s="522" t="str">
        <f>IF(AJ333="C",MAX($BH$221:BH332)+0.001,"")</f>
        <v/>
      </c>
      <c r="BI333" s="522"/>
      <c r="BJ333" s="522"/>
      <c r="BK333" s="282">
        <v>1.1119999999999999</v>
      </c>
      <c r="BL333" s="282" t="str">
        <f t="shared" si="55"/>
        <v/>
      </c>
      <c r="BM333" s="282" t="str">
        <f t="shared" si="56"/>
        <v/>
      </c>
      <c r="BN333" s="282" t="s">
        <v>30</v>
      </c>
      <c r="BO333" s="282" t="str">
        <f t="shared" si="57"/>
        <v/>
      </c>
      <c r="BP333" s="282" t="str">
        <f t="shared" si="58"/>
        <v/>
      </c>
      <c r="BT333" s="522" t="str">
        <f>IF(AL333="A",MAX($BT$221:BV332)+0.001,"")</f>
        <v/>
      </c>
      <c r="BU333" s="522"/>
      <c r="BV333" s="522"/>
      <c r="BW333" s="282">
        <v>1.1119999999999999</v>
      </c>
      <c r="BY333" s="454" t="s">
        <v>28</v>
      </c>
      <c r="BZ333" s="282" t="str">
        <f t="shared" si="60"/>
        <v/>
      </c>
      <c r="CB333" s="282">
        <f t="shared" si="61"/>
        <v>0</v>
      </c>
      <c r="CC333" s="282">
        <f t="shared" si="62"/>
        <v>0</v>
      </c>
      <c r="CD333" s="282">
        <f t="shared" si="63"/>
        <v>0</v>
      </c>
      <c r="CE333" s="282">
        <f t="shared" si="64"/>
        <v>0</v>
      </c>
      <c r="CF333" s="282">
        <f t="shared" si="65"/>
        <v>0</v>
      </c>
      <c r="CG333" s="282">
        <f t="shared" si="66"/>
        <v>0</v>
      </c>
      <c r="CH333" s="282">
        <f t="shared" si="67"/>
        <v>0</v>
      </c>
      <c r="CI333" s="282">
        <f t="shared" si="68"/>
        <v>0</v>
      </c>
      <c r="CJ333" s="282">
        <f t="shared" si="69"/>
        <v>0</v>
      </c>
      <c r="CK333" s="282">
        <f t="shared" si="70"/>
        <v>0</v>
      </c>
      <c r="CL333" s="282">
        <f t="shared" si="71"/>
        <v>0</v>
      </c>
      <c r="CM333" s="282">
        <f t="shared" si="72"/>
        <v>0</v>
      </c>
    </row>
    <row r="334" spans="1:91" ht="15" x14ac:dyDescent="0.25">
      <c r="D334" s="455" t="str">
        <f>IF(DATA3!$C$21="","",U334&amp;":"&amp;V334)</f>
        <v/>
      </c>
      <c r="E334" s="523" t="str">
        <f>IF(DATA3!$D$21="","",W334&amp;":"&amp;X334)</f>
        <v/>
      </c>
      <c r="F334" s="523"/>
      <c r="G334" s="523"/>
      <c r="H334" s="524" t="e">
        <f t="shared" si="76"/>
        <v>#VALUE!</v>
      </c>
      <c r="I334" s="524"/>
      <c r="J334" s="524"/>
      <c r="K334" s="522" t="e">
        <f t="shared" si="51"/>
        <v>#VALUE!</v>
      </c>
      <c r="L334" s="522"/>
      <c r="M334" s="522"/>
      <c r="N334" s="525" t="e">
        <f t="shared" si="77"/>
        <v>#VALUE!</v>
      </c>
      <c r="O334" s="525"/>
      <c r="P334" s="525"/>
      <c r="Q334" s="523" t="e">
        <f t="shared" si="78"/>
        <v>#VALUE!</v>
      </c>
      <c r="R334" s="523"/>
      <c r="S334" s="523"/>
      <c r="T334" s="283">
        <v>13</v>
      </c>
      <c r="U334" s="456">
        <f>IF(HOUR(DATA3!$C$21)&lt;=6,HOUR(DATA3!$C$21)+12,HOUR(DATA3!$C$21))</f>
        <v>12</v>
      </c>
      <c r="V334" s="457" t="str">
        <f>IF(MINUTE(DATA3!$C$21)&lt;10,"0"&amp;MINUTE(DATA3!$C$21),MINUTE(DATA3!$C$21))</f>
        <v>00</v>
      </c>
      <c r="W334" s="456">
        <f>IF(HOUR(DATA3!$D$21)&lt;=6,HOUR(DATA3!$D$21)+12,HOUR(DATA3!$D$21))</f>
        <v>12</v>
      </c>
      <c r="X334" s="457" t="str">
        <f>IF(MINUTE(DATA3!$D$21)&lt;10,"0"&amp;MINUTE(DATA3!$D$21),MINUTE(DATA3!$D$21))</f>
        <v>00</v>
      </c>
      <c r="Y334" s="526" t="b">
        <f t="shared" si="74"/>
        <v>0</v>
      </c>
      <c r="Z334" s="526"/>
      <c r="AA334" s="520" t="b">
        <f t="shared" si="75"/>
        <v>0</v>
      </c>
      <c r="AB334" s="520"/>
      <c r="AC334" s="521" t="str">
        <f t="shared" si="79"/>
        <v/>
      </c>
      <c r="AD334" s="521"/>
      <c r="AE334" s="520" t="b">
        <f t="shared" si="73"/>
        <v>0</v>
      </c>
      <c r="AF334" s="520"/>
      <c r="AH334" s="422">
        <f>DATA3!$G$21</f>
        <v>0</v>
      </c>
      <c r="AI334" s="422">
        <f>DATA3!$L$21</f>
        <v>0</v>
      </c>
      <c r="AJ334" s="458">
        <f>DATA3!$Q$21</f>
        <v>0</v>
      </c>
      <c r="AK334" s="422">
        <f>DATA3!$V$21</f>
        <v>0</v>
      </c>
      <c r="AL334" s="422">
        <f>DATA3!$AA$21</f>
        <v>0</v>
      </c>
      <c r="AN334" s="522" t="str">
        <f>IF(AJ334="A",MAX($AN$221:AP333)+0.001,"")</f>
        <v/>
      </c>
      <c r="AO334" s="522"/>
      <c r="AP334" s="522"/>
      <c r="AQ334" s="282">
        <v>1.113</v>
      </c>
      <c r="AR334" s="282" t="str">
        <f>IF($AQ$334&gt;$AN$973,"",LOOKUP($AQ$334,$AN$222:$AP$971,$AH$222:$AH$971))</f>
        <v/>
      </c>
      <c r="AS334" s="282" t="str">
        <f>IF($AQ$334&gt;$AN$973,"",LOOKUP($AQ$334,$AN$222:$AP$971,$AI$222:$AI$971))</f>
        <v/>
      </c>
      <c r="AT334" s="282" t="s">
        <v>28</v>
      </c>
      <c r="AU334" s="282" t="str">
        <f>IF($AQ$334&gt;$AN$973,"",LOOKUP($AQ$334,$AN$222:$AP$971,$AK$222:$AK$971))</f>
        <v/>
      </c>
      <c r="AV334" s="282" t="str">
        <f>IF($AQ$334&gt;$AN$973,"",LOOKUP($AQ$334,$AN$222:$AP$971,$AL$222:$AL$971))</f>
        <v/>
      </c>
      <c r="AX334" s="522" t="str">
        <f>IF(AJ334="B",MAX($AX$221:AX333)+0.001,"")</f>
        <v/>
      </c>
      <c r="AY334" s="522"/>
      <c r="AZ334" s="522"/>
      <c r="BA334" s="282">
        <v>1.113</v>
      </c>
      <c r="BB334" s="282" t="str">
        <f t="shared" si="59"/>
        <v/>
      </c>
      <c r="BC334" s="282" t="str">
        <f t="shared" si="52"/>
        <v/>
      </c>
      <c r="BD334" s="282" t="s">
        <v>29</v>
      </c>
      <c r="BE334" s="282" t="str">
        <f t="shared" si="53"/>
        <v/>
      </c>
      <c r="BF334" s="282" t="str">
        <f t="shared" si="54"/>
        <v/>
      </c>
      <c r="BH334" s="522" t="str">
        <f>IF(AJ334="C",MAX($BH$221:BH333)+0.001,"")</f>
        <v/>
      </c>
      <c r="BI334" s="522"/>
      <c r="BJ334" s="522"/>
      <c r="BK334" s="282">
        <v>1.113</v>
      </c>
      <c r="BL334" s="282" t="str">
        <f t="shared" si="55"/>
        <v/>
      </c>
      <c r="BM334" s="282" t="str">
        <f t="shared" si="56"/>
        <v/>
      </c>
      <c r="BN334" s="282" t="s">
        <v>30</v>
      </c>
      <c r="BO334" s="282" t="str">
        <f t="shared" si="57"/>
        <v/>
      </c>
      <c r="BP334" s="282" t="str">
        <f t="shared" si="58"/>
        <v/>
      </c>
      <c r="BT334" s="522" t="str">
        <f>IF(AL334="A",MAX($BT$221:BV333)+0.001,"")</f>
        <v/>
      </c>
      <c r="BU334" s="522"/>
      <c r="BV334" s="522"/>
      <c r="BW334" s="282">
        <v>1.113</v>
      </c>
      <c r="BY334" s="454" t="s">
        <v>28</v>
      </c>
      <c r="BZ334" s="282" t="str">
        <f t="shared" si="60"/>
        <v/>
      </c>
      <c r="CB334" s="282">
        <f t="shared" si="61"/>
        <v>0</v>
      </c>
      <c r="CC334" s="282">
        <f t="shared" si="62"/>
        <v>0</v>
      </c>
      <c r="CD334" s="282">
        <f t="shared" si="63"/>
        <v>0</v>
      </c>
      <c r="CE334" s="282">
        <f t="shared" si="64"/>
        <v>0</v>
      </c>
      <c r="CF334" s="282">
        <f t="shared" si="65"/>
        <v>0</v>
      </c>
      <c r="CG334" s="282">
        <f t="shared" si="66"/>
        <v>0</v>
      </c>
      <c r="CH334" s="282">
        <f t="shared" si="67"/>
        <v>0</v>
      </c>
      <c r="CI334" s="282">
        <f t="shared" si="68"/>
        <v>0</v>
      </c>
      <c r="CJ334" s="282">
        <f t="shared" si="69"/>
        <v>0</v>
      </c>
      <c r="CK334" s="282">
        <f t="shared" si="70"/>
        <v>0</v>
      </c>
      <c r="CL334" s="282">
        <f t="shared" si="71"/>
        <v>0</v>
      </c>
      <c r="CM334" s="282">
        <f t="shared" si="72"/>
        <v>0</v>
      </c>
    </row>
    <row r="335" spans="1:91" ht="15" x14ac:dyDescent="0.25">
      <c r="D335" s="455" t="str">
        <f>IF(DATA3!$C$22="","",U335&amp;":"&amp;V335)</f>
        <v/>
      </c>
      <c r="E335" s="523" t="str">
        <f>IF(DATA3!$D$22="","",W335&amp;":"&amp;X335)</f>
        <v/>
      </c>
      <c r="F335" s="523"/>
      <c r="G335" s="523"/>
      <c r="H335" s="524" t="e">
        <f t="shared" si="76"/>
        <v>#VALUE!</v>
      </c>
      <c r="I335" s="524"/>
      <c r="J335" s="524"/>
      <c r="K335" s="522" t="e">
        <f t="shared" si="51"/>
        <v>#VALUE!</v>
      </c>
      <c r="L335" s="522"/>
      <c r="M335" s="522"/>
      <c r="N335" s="525" t="e">
        <f t="shared" si="77"/>
        <v>#VALUE!</v>
      </c>
      <c r="O335" s="525"/>
      <c r="P335" s="525"/>
      <c r="Q335" s="523" t="e">
        <f t="shared" si="78"/>
        <v>#VALUE!</v>
      </c>
      <c r="R335" s="523"/>
      <c r="S335" s="523"/>
      <c r="T335" s="283">
        <v>14</v>
      </c>
      <c r="U335" s="456">
        <f>IF(HOUR(DATA3!$C$22)&lt;=6,HOUR(DATA3!$C$22)+12,HOUR(DATA3!$C$22))</f>
        <v>12</v>
      </c>
      <c r="V335" s="457" t="str">
        <f>IF(MINUTE(DATA3!$C$22)&lt;10,"0"&amp;MINUTE(DATA3!$C$22),MINUTE(DATA3!$C$22))</f>
        <v>00</v>
      </c>
      <c r="W335" s="456">
        <f>IF(HOUR(DATA3!$D$22)&lt;=6,HOUR(DATA3!$D$22)+12,HOUR(DATA3!$D$22))</f>
        <v>12</v>
      </c>
      <c r="X335" s="457" t="str">
        <f>IF(MINUTE(DATA3!$D$22)&lt;10,"0"&amp;MINUTE(DATA3!$D$22),MINUTE(DATA3!$D$22))</f>
        <v>00</v>
      </c>
      <c r="Y335" s="526" t="b">
        <f t="shared" si="74"/>
        <v>0</v>
      </c>
      <c r="Z335" s="526"/>
      <c r="AA335" s="520" t="b">
        <f t="shared" si="75"/>
        <v>0</v>
      </c>
      <c r="AB335" s="520"/>
      <c r="AC335" s="521" t="str">
        <f t="shared" si="79"/>
        <v/>
      </c>
      <c r="AD335" s="521"/>
      <c r="AE335" s="520" t="b">
        <f t="shared" si="73"/>
        <v>0</v>
      </c>
      <c r="AF335" s="520"/>
      <c r="AH335" s="422">
        <f>DATA3!$G$22</f>
        <v>0</v>
      </c>
      <c r="AI335" s="422">
        <f>DATA3!$L$22</f>
        <v>0</v>
      </c>
      <c r="AJ335" s="458">
        <f>DATA3!$Q$22</f>
        <v>0</v>
      </c>
      <c r="AK335" s="422">
        <f>DATA3!$V$22</f>
        <v>0</v>
      </c>
      <c r="AL335" s="422">
        <f>DATA3!$AA$22</f>
        <v>0</v>
      </c>
      <c r="AN335" s="522" t="str">
        <f>IF(AJ335="A",MAX($AN$221:AP334)+0.001,"")</f>
        <v/>
      </c>
      <c r="AO335" s="522"/>
      <c r="AP335" s="522"/>
      <c r="AQ335" s="282">
        <v>1.1139999999999999</v>
      </c>
      <c r="AR335" s="282" t="str">
        <f>IF($AQ$335&gt;$AN$973,"",LOOKUP($AQ$335,$AN$222:$AP$971,$AH$222:$AH$971))</f>
        <v/>
      </c>
      <c r="AS335" s="282" t="str">
        <f>IF($AQ$335&gt;$AN$973,"",LOOKUP($AQ$335,$AN$222:$AP$971,$AI$222:$AI$971))</f>
        <v/>
      </c>
      <c r="AT335" s="282" t="s">
        <v>28</v>
      </c>
      <c r="AU335" s="282" t="str">
        <f>IF($AQ$335&gt;$AN$973,"",LOOKUP($AQ$335,$AN$222:$AP$971,$AK$222:$AK$971))</f>
        <v/>
      </c>
      <c r="AV335" s="282" t="str">
        <f>IF($AQ$335&gt;$AN$973,"",LOOKUP($AQ$335,$AN$222:$AP$971,$AL$222:$AL$971))</f>
        <v/>
      </c>
      <c r="AX335" s="522" t="str">
        <f>IF(AJ335="B",MAX($AX$221:AX334)+0.001,"")</f>
        <v/>
      </c>
      <c r="AY335" s="522"/>
      <c r="AZ335" s="522"/>
      <c r="BA335" s="282">
        <v>1.1139999999999999</v>
      </c>
      <c r="BB335" s="282" t="str">
        <f t="shared" si="59"/>
        <v/>
      </c>
      <c r="BC335" s="282" t="str">
        <f t="shared" si="52"/>
        <v/>
      </c>
      <c r="BD335" s="282" t="s">
        <v>29</v>
      </c>
      <c r="BE335" s="282" t="str">
        <f t="shared" si="53"/>
        <v/>
      </c>
      <c r="BF335" s="282" t="str">
        <f t="shared" si="54"/>
        <v/>
      </c>
      <c r="BH335" s="522" t="str">
        <f>IF(AJ335="C",MAX($BH$221:BH334)+0.001,"")</f>
        <v/>
      </c>
      <c r="BI335" s="522"/>
      <c r="BJ335" s="522"/>
      <c r="BK335" s="282">
        <v>1.1139999999999999</v>
      </c>
      <c r="BL335" s="282" t="str">
        <f t="shared" si="55"/>
        <v/>
      </c>
      <c r="BM335" s="282" t="str">
        <f t="shared" si="56"/>
        <v/>
      </c>
      <c r="BN335" s="282" t="s">
        <v>30</v>
      </c>
      <c r="BO335" s="282" t="str">
        <f t="shared" si="57"/>
        <v/>
      </c>
      <c r="BP335" s="282" t="str">
        <f t="shared" si="58"/>
        <v/>
      </c>
      <c r="BT335" s="522" t="str">
        <f>IF(AL335="A",MAX($BT$221:BV334)+0.001,"")</f>
        <v/>
      </c>
      <c r="BU335" s="522"/>
      <c r="BV335" s="522"/>
      <c r="BW335" s="282">
        <v>1.1139999999999999</v>
      </c>
      <c r="BY335" s="454" t="s">
        <v>28</v>
      </c>
      <c r="BZ335" s="282" t="str">
        <f t="shared" si="60"/>
        <v/>
      </c>
      <c r="CB335" s="282">
        <f t="shared" si="61"/>
        <v>0</v>
      </c>
      <c r="CC335" s="282">
        <f t="shared" si="62"/>
        <v>0</v>
      </c>
      <c r="CD335" s="282">
        <f t="shared" si="63"/>
        <v>0</v>
      </c>
      <c r="CE335" s="282">
        <f t="shared" si="64"/>
        <v>0</v>
      </c>
      <c r="CF335" s="282">
        <f t="shared" si="65"/>
        <v>0</v>
      </c>
      <c r="CG335" s="282">
        <f t="shared" si="66"/>
        <v>0</v>
      </c>
      <c r="CH335" s="282">
        <f t="shared" si="67"/>
        <v>0</v>
      </c>
      <c r="CI335" s="282">
        <f t="shared" si="68"/>
        <v>0</v>
      </c>
      <c r="CJ335" s="282">
        <f t="shared" si="69"/>
        <v>0</v>
      </c>
      <c r="CK335" s="282">
        <f t="shared" si="70"/>
        <v>0</v>
      </c>
      <c r="CL335" s="282">
        <f t="shared" si="71"/>
        <v>0</v>
      </c>
      <c r="CM335" s="282">
        <f t="shared" si="72"/>
        <v>0</v>
      </c>
    </row>
    <row r="336" spans="1:91" ht="15" x14ac:dyDescent="0.25">
      <c r="D336" s="455" t="str">
        <f>IF(DATA3!$C$23="","",U336&amp;":"&amp;V336)</f>
        <v/>
      </c>
      <c r="E336" s="523" t="str">
        <f>IF(DATA3!$D$23="","",W336&amp;":"&amp;X336)</f>
        <v/>
      </c>
      <c r="F336" s="523"/>
      <c r="G336" s="523"/>
      <c r="H336" s="524" t="e">
        <f t="shared" si="76"/>
        <v>#VALUE!</v>
      </c>
      <c r="I336" s="524"/>
      <c r="J336" s="524"/>
      <c r="K336" s="522" t="e">
        <f t="shared" si="51"/>
        <v>#VALUE!</v>
      </c>
      <c r="L336" s="522"/>
      <c r="M336" s="522"/>
      <c r="N336" s="525" t="e">
        <f t="shared" si="77"/>
        <v>#VALUE!</v>
      </c>
      <c r="O336" s="525"/>
      <c r="P336" s="525"/>
      <c r="Q336" s="523" t="e">
        <f t="shared" si="78"/>
        <v>#VALUE!</v>
      </c>
      <c r="R336" s="523"/>
      <c r="S336" s="523"/>
      <c r="T336" s="283">
        <v>15</v>
      </c>
      <c r="U336" s="456">
        <f>IF(HOUR(DATA3!$C$23)&lt;=6,HOUR(DATA3!$C$23)+12,HOUR(DATA3!$C$23))</f>
        <v>12</v>
      </c>
      <c r="V336" s="457" t="str">
        <f>IF(MINUTE(DATA3!$C$23)&lt;10,"0"&amp;MINUTE(DATA3!$C$23),MINUTE(DATA3!$C$23))</f>
        <v>00</v>
      </c>
      <c r="W336" s="456">
        <f>IF(HOUR(DATA3!$D$23)&lt;=6,HOUR(DATA3!$D$23)+12,HOUR(DATA3!$D$23))</f>
        <v>12</v>
      </c>
      <c r="X336" s="457" t="str">
        <f>IF(MINUTE(DATA3!$D$23)&lt;10,"0"&amp;MINUTE(DATA3!$D$23),MINUTE(DATA3!$D$23))</f>
        <v>00</v>
      </c>
      <c r="Y336" s="526" t="b">
        <f t="shared" si="74"/>
        <v>0</v>
      </c>
      <c r="Z336" s="526"/>
      <c r="AA336" s="520" t="b">
        <f t="shared" si="75"/>
        <v>0</v>
      </c>
      <c r="AB336" s="520"/>
      <c r="AC336" s="521" t="str">
        <f t="shared" si="79"/>
        <v/>
      </c>
      <c r="AD336" s="521"/>
      <c r="AE336" s="520" t="b">
        <f t="shared" si="73"/>
        <v>0</v>
      </c>
      <c r="AF336" s="520"/>
      <c r="AH336" s="422">
        <f>DATA3!$G$23</f>
        <v>0</v>
      </c>
      <c r="AI336" s="422">
        <f>DATA3!$L$23</f>
        <v>0</v>
      </c>
      <c r="AJ336" s="458">
        <f>DATA3!$Q$23</f>
        <v>0</v>
      </c>
      <c r="AK336" s="422">
        <f>DATA3!$V$23</f>
        <v>0</v>
      </c>
      <c r="AL336" s="422">
        <f>DATA3!$AA$23</f>
        <v>0</v>
      </c>
      <c r="AN336" s="522" t="str">
        <f>IF(AJ336="A",MAX($AN$221:AP335)+0.001,"")</f>
        <v/>
      </c>
      <c r="AO336" s="522"/>
      <c r="AP336" s="522"/>
      <c r="AQ336" s="282">
        <v>1.115</v>
      </c>
      <c r="AR336" s="282" t="str">
        <f>IF($AQ$336&gt;$AN$973,"",LOOKUP($AQ$336,$AN$222:$AP$971,$AH$222:$AH$971))</f>
        <v/>
      </c>
      <c r="AS336" s="282" t="str">
        <f>IF($AQ$336&gt;$AN$973,"",LOOKUP($AQ$336,$AN$222:$AP$971,$AI$222:$AI$971))</f>
        <v/>
      </c>
      <c r="AT336" s="282" t="s">
        <v>28</v>
      </c>
      <c r="AU336" s="282" t="str">
        <f>IF($AQ$336&gt;$AN$973,"",LOOKUP($AQ$336,$AN$222:$AP$971,$AK$222:$AK$971))</f>
        <v/>
      </c>
      <c r="AV336" s="282" t="str">
        <f>IF($AQ$336&gt;$AN$973,"",LOOKUP($AQ$336,$AN$222:$AP$971,$AL$222:$AL$971))</f>
        <v/>
      </c>
      <c r="AX336" s="522" t="str">
        <f>IF(AJ336="B",MAX($AX$221:AX335)+0.001,"")</f>
        <v/>
      </c>
      <c r="AY336" s="522"/>
      <c r="AZ336" s="522"/>
      <c r="BA336" s="282">
        <v>1.115</v>
      </c>
      <c r="BB336" s="282" t="str">
        <f t="shared" si="59"/>
        <v/>
      </c>
      <c r="BC336" s="282" t="str">
        <f t="shared" si="52"/>
        <v/>
      </c>
      <c r="BD336" s="282" t="s">
        <v>29</v>
      </c>
      <c r="BE336" s="282" t="str">
        <f t="shared" si="53"/>
        <v/>
      </c>
      <c r="BF336" s="282" t="str">
        <f t="shared" si="54"/>
        <v/>
      </c>
      <c r="BH336" s="522" t="str">
        <f>IF(AJ336="C",MAX($BH$221:BH335)+0.001,"")</f>
        <v/>
      </c>
      <c r="BI336" s="522"/>
      <c r="BJ336" s="522"/>
      <c r="BK336" s="282">
        <v>1.115</v>
      </c>
      <c r="BL336" s="282" t="str">
        <f t="shared" si="55"/>
        <v/>
      </c>
      <c r="BM336" s="282" t="str">
        <f t="shared" si="56"/>
        <v/>
      </c>
      <c r="BN336" s="282" t="s">
        <v>30</v>
      </c>
      <c r="BO336" s="282" t="str">
        <f t="shared" si="57"/>
        <v/>
      </c>
      <c r="BP336" s="282" t="str">
        <f t="shared" si="58"/>
        <v/>
      </c>
      <c r="BT336" s="522" t="str">
        <f>IF(AL336="A",MAX($BT$221:BV335)+0.001,"")</f>
        <v/>
      </c>
      <c r="BU336" s="522"/>
      <c r="BV336" s="522"/>
      <c r="BW336" s="282">
        <v>1.115</v>
      </c>
      <c r="BY336" s="454" t="s">
        <v>28</v>
      </c>
      <c r="BZ336" s="282" t="str">
        <f t="shared" si="60"/>
        <v/>
      </c>
      <c r="CB336" s="282">
        <f t="shared" si="61"/>
        <v>0</v>
      </c>
      <c r="CC336" s="282">
        <f t="shared" si="62"/>
        <v>0</v>
      </c>
      <c r="CD336" s="282">
        <f t="shared" si="63"/>
        <v>0</v>
      </c>
      <c r="CE336" s="282">
        <f t="shared" si="64"/>
        <v>0</v>
      </c>
      <c r="CF336" s="282">
        <f t="shared" si="65"/>
        <v>0</v>
      </c>
      <c r="CG336" s="282">
        <f t="shared" si="66"/>
        <v>0</v>
      </c>
      <c r="CH336" s="282">
        <f t="shared" si="67"/>
        <v>0</v>
      </c>
      <c r="CI336" s="282">
        <f t="shared" si="68"/>
        <v>0</v>
      </c>
      <c r="CJ336" s="282">
        <f t="shared" si="69"/>
        <v>0</v>
      </c>
      <c r="CK336" s="282">
        <f t="shared" si="70"/>
        <v>0</v>
      </c>
      <c r="CL336" s="282">
        <f t="shared" si="71"/>
        <v>0</v>
      </c>
      <c r="CM336" s="282">
        <f t="shared" si="72"/>
        <v>0</v>
      </c>
    </row>
    <row r="337" spans="4:91" ht="15" x14ac:dyDescent="0.25">
      <c r="D337" s="455" t="str">
        <f>IF(DATA3!$C$24="","",U337&amp;":"&amp;V337)</f>
        <v/>
      </c>
      <c r="E337" s="523" t="str">
        <f>IF(DATA3!$D$24="","",W337&amp;":"&amp;X337)</f>
        <v/>
      </c>
      <c r="F337" s="523"/>
      <c r="G337" s="523"/>
      <c r="H337" s="524" t="e">
        <f t="shared" si="76"/>
        <v>#VALUE!</v>
      </c>
      <c r="I337" s="524"/>
      <c r="J337" s="524"/>
      <c r="K337" s="522" t="e">
        <f t="shared" si="51"/>
        <v>#VALUE!</v>
      </c>
      <c r="L337" s="522"/>
      <c r="M337" s="522"/>
      <c r="N337" s="525" t="e">
        <f t="shared" si="77"/>
        <v>#VALUE!</v>
      </c>
      <c r="O337" s="525"/>
      <c r="P337" s="525"/>
      <c r="Q337" s="523" t="e">
        <f t="shared" si="78"/>
        <v>#VALUE!</v>
      </c>
      <c r="R337" s="523"/>
      <c r="S337" s="523"/>
      <c r="T337" s="283">
        <v>16</v>
      </c>
      <c r="U337" s="456">
        <f>IF(HOUR(DATA3!$C$24)&lt;=6,HOUR(DATA3!$C$24)+12,HOUR(DATA3!$C$24))</f>
        <v>12</v>
      </c>
      <c r="V337" s="457" t="str">
        <f>IF(MINUTE(DATA3!$C$24)&lt;10,"0"&amp;MINUTE(DATA3!$C$24),MINUTE(DATA3!$C$24))</f>
        <v>00</v>
      </c>
      <c r="W337" s="456">
        <f>IF(HOUR(DATA3!$D$24)&lt;=6,HOUR(DATA3!$D$24)+12,HOUR(DATA3!$D$24))</f>
        <v>12</v>
      </c>
      <c r="X337" s="457" t="str">
        <f>IF(MINUTE(DATA3!$D$24)&lt;10,"0"&amp;MINUTE(DATA3!$D$24),MINUTE(DATA3!$D$24))</f>
        <v>00</v>
      </c>
      <c r="Y337" s="526" t="b">
        <f t="shared" si="74"/>
        <v>0</v>
      </c>
      <c r="Z337" s="526"/>
      <c r="AA337" s="520" t="b">
        <f t="shared" si="75"/>
        <v>0</v>
      </c>
      <c r="AB337" s="520"/>
      <c r="AC337" s="521" t="str">
        <f t="shared" si="79"/>
        <v/>
      </c>
      <c r="AD337" s="521"/>
      <c r="AE337" s="520" t="b">
        <f t="shared" si="73"/>
        <v>0</v>
      </c>
      <c r="AF337" s="520"/>
      <c r="AH337" s="422">
        <f>DATA3!$G$24</f>
        <v>0</v>
      </c>
      <c r="AI337" s="422">
        <f>DATA3!$L$24</f>
        <v>0</v>
      </c>
      <c r="AJ337" s="458">
        <f>DATA3!$Q$24</f>
        <v>0</v>
      </c>
      <c r="AK337" s="422">
        <f>DATA3!$V$24</f>
        <v>0</v>
      </c>
      <c r="AL337" s="422">
        <f>DATA3!$AA$24</f>
        <v>0</v>
      </c>
      <c r="AN337" s="522" t="str">
        <f>IF(AJ337="A",MAX($AN$221:AP336)+0.001,"")</f>
        <v/>
      </c>
      <c r="AO337" s="522"/>
      <c r="AP337" s="522"/>
      <c r="AQ337" s="282">
        <v>1.1159999999999999</v>
      </c>
      <c r="AR337" s="282" t="str">
        <f>IF($AQ$337&gt;$AN$973,"",LOOKUP($AQ$337,$AN$222:$AP$971,$AH$222:$AH$971))</f>
        <v/>
      </c>
      <c r="AS337" s="282" t="str">
        <f>IF($AQ$337&gt;$AN$973,"",LOOKUP($AQ$337,$AN$222:$AP$971,$AI$222:$AI$971))</f>
        <v/>
      </c>
      <c r="AT337" s="282" t="s">
        <v>28</v>
      </c>
      <c r="AU337" s="282" t="str">
        <f>IF($AQ$337&gt;$AN$973,"",LOOKUP($AQ$337,$AN$222:$AP$971,$AK$222:$AK$971))</f>
        <v/>
      </c>
      <c r="AV337" s="282" t="str">
        <f>IF($AQ$337&gt;$AN$973,"",LOOKUP($AQ$337,$AN$222:$AP$971,$AL$222:$AL$971))</f>
        <v/>
      </c>
      <c r="AX337" s="522" t="str">
        <f>IF(AJ337="B",MAX($AX$221:AX336)+0.001,"")</f>
        <v/>
      </c>
      <c r="AY337" s="522"/>
      <c r="AZ337" s="522"/>
      <c r="BA337" s="282">
        <v>1.1159999999999999</v>
      </c>
      <c r="BB337" s="282" t="str">
        <f t="shared" si="59"/>
        <v/>
      </c>
      <c r="BC337" s="282" t="str">
        <f t="shared" si="52"/>
        <v/>
      </c>
      <c r="BD337" s="282" t="s">
        <v>29</v>
      </c>
      <c r="BE337" s="282" t="str">
        <f t="shared" si="53"/>
        <v/>
      </c>
      <c r="BF337" s="282" t="str">
        <f t="shared" si="54"/>
        <v/>
      </c>
      <c r="BH337" s="522" t="str">
        <f>IF(AJ337="C",MAX($BH$221:BH336)+0.001,"")</f>
        <v/>
      </c>
      <c r="BI337" s="522"/>
      <c r="BJ337" s="522"/>
      <c r="BK337" s="282">
        <v>1.1159999999999999</v>
      </c>
      <c r="BL337" s="282" t="str">
        <f t="shared" si="55"/>
        <v/>
      </c>
      <c r="BM337" s="282" t="str">
        <f t="shared" si="56"/>
        <v/>
      </c>
      <c r="BN337" s="282" t="s">
        <v>30</v>
      </c>
      <c r="BO337" s="282" t="str">
        <f t="shared" si="57"/>
        <v/>
      </c>
      <c r="BP337" s="282" t="str">
        <f t="shared" si="58"/>
        <v/>
      </c>
      <c r="BT337" s="522" t="str">
        <f>IF(AL337="A",MAX($BT$221:BV336)+0.001,"")</f>
        <v/>
      </c>
      <c r="BU337" s="522"/>
      <c r="BV337" s="522"/>
      <c r="BW337" s="282">
        <v>1.1159999999999999</v>
      </c>
      <c r="BY337" s="454" t="s">
        <v>28</v>
      </c>
      <c r="BZ337" s="282" t="str">
        <f t="shared" si="60"/>
        <v/>
      </c>
      <c r="CB337" s="282">
        <f t="shared" si="61"/>
        <v>0</v>
      </c>
      <c r="CC337" s="282">
        <f t="shared" si="62"/>
        <v>0</v>
      </c>
      <c r="CD337" s="282">
        <f t="shared" si="63"/>
        <v>0</v>
      </c>
      <c r="CE337" s="282">
        <f t="shared" si="64"/>
        <v>0</v>
      </c>
      <c r="CF337" s="282">
        <f t="shared" si="65"/>
        <v>0</v>
      </c>
      <c r="CG337" s="282">
        <f t="shared" si="66"/>
        <v>0</v>
      </c>
      <c r="CH337" s="282">
        <f t="shared" si="67"/>
        <v>0</v>
      </c>
      <c r="CI337" s="282">
        <f t="shared" si="68"/>
        <v>0</v>
      </c>
      <c r="CJ337" s="282">
        <f t="shared" si="69"/>
        <v>0</v>
      </c>
      <c r="CK337" s="282">
        <f t="shared" si="70"/>
        <v>0</v>
      </c>
      <c r="CL337" s="282">
        <f t="shared" si="71"/>
        <v>0</v>
      </c>
      <c r="CM337" s="282">
        <f t="shared" si="72"/>
        <v>0</v>
      </c>
    </row>
    <row r="338" spans="4:91" ht="15" x14ac:dyDescent="0.25">
      <c r="D338" s="455" t="str">
        <f>IF(DATA3!$C$25="","",U338&amp;":"&amp;V338)</f>
        <v/>
      </c>
      <c r="E338" s="523" t="str">
        <f>IF(DATA3!$D$25="","",W338&amp;":"&amp;X338)</f>
        <v/>
      </c>
      <c r="F338" s="523"/>
      <c r="G338" s="523"/>
      <c r="H338" s="524" t="e">
        <f t="shared" si="76"/>
        <v>#VALUE!</v>
      </c>
      <c r="I338" s="524"/>
      <c r="J338" s="524"/>
      <c r="K338" s="522" t="e">
        <f t="shared" si="51"/>
        <v>#VALUE!</v>
      </c>
      <c r="L338" s="522"/>
      <c r="M338" s="522"/>
      <c r="N338" s="525" t="e">
        <f t="shared" si="77"/>
        <v>#VALUE!</v>
      </c>
      <c r="O338" s="525"/>
      <c r="P338" s="525"/>
      <c r="Q338" s="523" t="e">
        <f t="shared" si="78"/>
        <v>#VALUE!</v>
      </c>
      <c r="R338" s="523"/>
      <c r="S338" s="523"/>
      <c r="T338" s="283">
        <v>17</v>
      </c>
      <c r="U338" s="456">
        <f>IF(HOUR(DATA3!$C$25)&lt;=6,HOUR(DATA3!$C$25)+12,HOUR(DATA3!$C$25))</f>
        <v>12</v>
      </c>
      <c r="V338" s="457" t="str">
        <f>IF(MINUTE(DATA3!$C$25)&lt;10,"0"&amp;MINUTE(DATA3!$C$25),MINUTE(DATA3!$C$25))</f>
        <v>00</v>
      </c>
      <c r="W338" s="456">
        <f>IF(HOUR(DATA3!$D$25)&lt;=6,HOUR(DATA3!$D$25)+12,HOUR(DATA3!$D$25))</f>
        <v>12</v>
      </c>
      <c r="X338" s="457" t="str">
        <f>IF(MINUTE(DATA3!$D$25)&lt;10,"0"&amp;MINUTE(DATA3!$D$25),MINUTE(DATA3!$D$25))</f>
        <v>00</v>
      </c>
      <c r="Y338" s="526" t="b">
        <f t="shared" si="74"/>
        <v>0</v>
      </c>
      <c r="Z338" s="526"/>
      <c r="AA338" s="520" t="b">
        <f t="shared" si="75"/>
        <v>0</v>
      </c>
      <c r="AB338" s="520"/>
      <c r="AC338" s="521" t="str">
        <f t="shared" si="79"/>
        <v/>
      </c>
      <c r="AD338" s="521"/>
      <c r="AE338" s="520" t="b">
        <f t="shared" si="73"/>
        <v>0</v>
      </c>
      <c r="AF338" s="520"/>
      <c r="AH338" s="422">
        <f>DATA3!$G$25</f>
        <v>0</v>
      </c>
      <c r="AI338" s="422">
        <f>DATA3!$L$25</f>
        <v>0</v>
      </c>
      <c r="AJ338" s="458">
        <f>DATA3!$Q$25</f>
        <v>0</v>
      </c>
      <c r="AK338" s="422">
        <f>DATA3!$V$25</f>
        <v>0</v>
      </c>
      <c r="AL338" s="422">
        <f>DATA3!$AA$25</f>
        <v>0</v>
      </c>
      <c r="AN338" s="522" t="str">
        <f>IF(AJ338="A",MAX($AN$221:AP337)+0.001,"")</f>
        <v/>
      </c>
      <c r="AO338" s="522"/>
      <c r="AP338" s="522"/>
      <c r="AQ338" s="282">
        <v>1.117</v>
      </c>
      <c r="AR338" s="282" t="str">
        <f>IF($AQ$338&gt;$AN$973,"",LOOKUP($AQ$338,$AN$222:$AP$971,$AH$222:$AH$971))</f>
        <v/>
      </c>
      <c r="AS338" s="282" t="str">
        <f>IF($AQ$338&gt;$AN$973,"",LOOKUP($AQ$338,$AN$222:$AP$971,$AI$222:$AI$971))</f>
        <v/>
      </c>
      <c r="AT338" s="282" t="s">
        <v>28</v>
      </c>
      <c r="AU338" s="282" t="str">
        <f>IF($AQ$338&gt;$AN$973,"",LOOKUP($AQ$338,$AN$222:$AP$971,$AK$222:$AK$971))</f>
        <v/>
      </c>
      <c r="AV338" s="282" t="str">
        <f>IF($AQ$338&gt;$AN$973,"",LOOKUP($AQ$338,$AN$222:$AP$971,$AL$222:$AL$971))</f>
        <v/>
      </c>
      <c r="AX338" s="522" t="str">
        <f>IF(AJ338="B",MAX($AX$221:AX337)+0.001,"")</f>
        <v/>
      </c>
      <c r="AY338" s="522"/>
      <c r="AZ338" s="522"/>
      <c r="BA338" s="282">
        <v>1.117</v>
      </c>
      <c r="BB338" s="282" t="str">
        <f t="shared" si="59"/>
        <v/>
      </c>
      <c r="BC338" s="282" t="str">
        <f t="shared" si="52"/>
        <v/>
      </c>
      <c r="BD338" s="282" t="s">
        <v>29</v>
      </c>
      <c r="BE338" s="282" t="str">
        <f t="shared" si="53"/>
        <v/>
      </c>
      <c r="BF338" s="282" t="str">
        <f t="shared" si="54"/>
        <v/>
      </c>
      <c r="BH338" s="522" t="str">
        <f>IF(AJ338="C",MAX($BH$221:BH337)+0.001,"")</f>
        <v/>
      </c>
      <c r="BI338" s="522"/>
      <c r="BJ338" s="522"/>
      <c r="BK338" s="282">
        <v>1.117</v>
      </c>
      <c r="BL338" s="282" t="str">
        <f t="shared" si="55"/>
        <v/>
      </c>
      <c r="BM338" s="282" t="str">
        <f t="shared" si="56"/>
        <v/>
      </c>
      <c r="BN338" s="282" t="s">
        <v>30</v>
      </c>
      <c r="BO338" s="282" t="str">
        <f t="shared" si="57"/>
        <v/>
      </c>
      <c r="BP338" s="282" t="str">
        <f t="shared" si="58"/>
        <v/>
      </c>
      <c r="BT338" s="522" t="str">
        <f>IF(AL338="A",MAX($BT$221:BV337)+0.001,"")</f>
        <v/>
      </c>
      <c r="BU338" s="522"/>
      <c r="BV338" s="522"/>
      <c r="BW338" s="282">
        <v>1.117</v>
      </c>
      <c r="BY338" s="454" t="s">
        <v>28</v>
      </c>
      <c r="BZ338" s="282" t="str">
        <f t="shared" si="60"/>
        <v/>
      </c>
      <c r="CB338" s="282">
        <f t="shared" si="61"/>
        <v>0</v>
      </c>
      <c r="CC338" s="282">
        <f t="shared" si="62"/>
        <v>0</v>
      </c>
      <c r="CD338" s="282">
        <f t="shared" si="63"/>
        <v>0</v>
      </c>
      <c r="CE338" s="282">
        <f t="shared" si="64"/>
        <v>0</v>
      </c>
      <c r="CF338" s="282">
        <f t="shared" si="65"/>
        <v>0</v>
      </c>
      <c r="CG338" s="282">
        <f t="shared" si="66"/>
        <v>0</v>
      </c>
      <c r="CH338" s="282">
        <f t="shared" si="67"/>
        <v>0</v>
      </c>
      <c r="CI338" s="282">
        <f t="shared" si="68"/>
        <v>0</v>
      </c>
      <c r="CJ338" s="282">
        <f t="shared" si="69"/>
        <v>0</v>
      </c>
      <c r="CK338" s="282">
        <f t="shared" si="70"/>
        <v>0</v>
      </c>
      <c r="CL338" s="282">
        <f t="shared" si="71"/>
        <v>0</v>
      </c>
      <c r="CM338" s="282">
        <f t="shared" si="72"/>
        <v>0</v>
      </c>
    </row>
    <row r="339" spans="4:91" ht="15" x14ac:dyDescent="0.25">
      <c r="D339" s="455" t="str">
        <f>IF(DATA3!$C$26="","",U339&amp;":"&amp;V339)</f>
        <v/>
      </c>
      <c r="E339" s="523" t="str">
        <f>IF(DATA3!$D$26="","",W339&amp;":"&amp;X339)</f>
        <v/>
      </c>
      <c r="F339" s="523"/>
      <c r="G339" s="523"/>
      <c r="H339" s="524" t="e">
        <f t="shared" si="76"/>
        <v>#VALUE!</v>
      </c>
      <c r="I339" s="524"/>
      <c r="J339" s="524"/>
      <c r="K339" s="522" t="e">
        <f t="shared" si="51"/>
        <v>#VALUE!</v>
      </c>
      <c r="L339" s="522"/>
      <c r="M339" s="522"/>
      <c r="N339" s="525" t="e">
        <f t="shared" si="77"/>
        <v>#VALUE!</v>
      </c>
      <c r="O339" s="525"/>
      <c r="P339" s="525"/>
      <c r="Q339" s="523" t="e">
        <f t="shared" si="78"/>
        <v>#VALUE!</v>
      </c>
      <c r="R339" s="523"/>
      <c r="S339" s="523"/>
      <c r="T339" s="283">
        <v>18</v>
      </c>
      <c r="U339" s="456">
        <f>IF(HOUR(DATA3!$C$26)&lt;=6,HOUR(DATA3!$C$26)+12,HOUR(DATA3!$C$26))</f>
        <v>12</v>
      </c>
      <c r="V339" s="457" t="str">
        <f>IF(MINUTE(DATA3!$C$26)&lt;10,"0"&amp;MINUTE(DATA3!$C$26),MINUTE(DATA3!$C$26))</f>
        <v>00</v>
      </c>
      <c r="W339" s="456">
        <f>IF(HOUR(DATA3!$D$26)&lt;=6,HOUR(DATA3!$D$26)+12,HOUR(DATA3!$D$26))</f>
        <v>12</v>
      </c>
      <c r="X339" s="457" t="str">
        <f>IF(MINUTE(DATA3!$D$26)&lt;10,"0"&amp;MINUTE(DATA3!$D$26),MINUTE(DATA3!$D$26))</f>
        <v>00</v>
      </c>
      <c r="Y339" s="526" t="b">
        <f t="shared" si="74"/>
        <v>0</v>
      </c>
      <c r="Z339" s="526"/>
      <c r="AA339" s="520" t="b">
        <f t="shared" si="75"/>
        <v>0</v>
      </c>
      <c r="AB339" s="520"/>
      <c r="AC339" s="521" t="str">
        <f t="shared" si="79"/>
        <v/>
      </c>
      <c r="AD339" s="521"/>
      <c r="AE339" s="520" t="b">
        <f t="shared" si="73"/>
        <v>0</v>
      </c>
      <c r="AF339" s="520"/>
      <c r="AH339" s="422">
        <f>DATA3!$G$26</f>
        <v>0</v>
      </c>
      <c r="AI339" s="422">
        <f>DATA3!$L$26</f>
        <v>0</v>
      </c>
      <c r="AJ339" s="458">
        <f>DATA3!$Q$26</f>
        <v>0</v>
      </c>
      <c r="AK339" s="422">
        <f>DATA3!$V$26</f>
        <v>0</v>
      </c>
      <c r="AL339" s="422">
        <f>DATA3!$AA$26</f>
        <v>0</v>
      </c>
      <c r="AN339" s="522" t="str">
        <f>IF(AJ339="A",MAX($AN$221:AP338)+0.001,"")</f>
        <v/>
      </c>
      <c r="AO339" s="522"/>
      <c r="AP339" s="522"/>
      <c r="AQ339" s="282">
        <v>1.1179999999999999</v>
      </c>
      <c r="AR339" s="282" t="str">
        <f>IF($AQ$339&gt;$AN$973,"",LOOKUP($AQ$339,$AN$222:$AP$971,$AH$222:$AH$971))</f>
        <v/>
      </c>
      <c r="AS339" s="282" t="str">
        <f>IF($AQ$339&gt;$AN$973,"",LOOKUP($AQ$339,$AN$222:$AP$971,$AI$222:$AI$971))</f>
        <v/>
      </c>
      <c r="AT339" s="282" t="s">
        <v>28</v>
      </c>
      <c r="AU339" s="282" t="str">
        <f>IF($AQ$339&gt;$AN$973,"",LOOKUP($AQ$339,$AN$222:$AP$971,$AK$222:$AK$971))</f>
        <v/>
      </c>
      <c r="AV339" s="282" t="str">
        <f>IF($AQ$339&gt;$AN$973,"",LOOKUP($AQ$339,$AN$222:$AP$971,$AL$222:$AL$971))</f>
        <v/>
      </c>
      <c r="AX339" s="522" t="str">
        <f>IF(AJ339="B",MAX($AX$221:AX338)+0.001,"")</f>
        <v/>
      </c>
      <c r="AY339" s="522"/>
      <c r="AZ339" s="522"/>
      <c r="BA339" s="282">
        <v>1.1179999999999999</v>
      </c>
      <c r="BB339" s="282" t="str">
        <f t="shared" si="59"/>
        <v/>
      </c>
      <c r="BC339" s="282" t="str">
        <f t="shared" si="52"/>
        <v/>
      </c>
      <c r="BD339" s="282" t="s">
        <v>29</v>
      </c>
      <c r="BE339" s="282" t="str">
        <f t="shared" si="53"/>
        <v/>
      </c>
      <c r="BF339" s="282" t="str">
        <f t="shared" si="54"/>
        <v/>
      </c>
      <c r="BH339" s="522" t="str">
        <f>IF(AJ339="C",MAX($BH$221:BH338)+0.001,"")</f>
        <v/>
      </c>
      <c r="BI339" s="522"/>
      <c r="BJ339" s="522"/>
      <c r="BK339" s="282">
        <v>1.1179999999999999</v>
      </c>
      <c r="BL339" s="282" t="str">
        <f t="shared" si="55"/>
        <v/>
      </c>
      <c r="BM339" s="282" t="str">
        <f t="shared" si="56"/>
        <v/>
      </c>
      <c r="BN339" s="282" t="s">
        <v>30</v>
      </c>
      <c r="BO339" s="282" t="str">
        <f t="shared" si="57"/>
        <v/>
      </c>
      <c r="BP339" s="282" t="str">
        <f t="shared" si="58"/>
        <v/>
      </c>
      <c r="BT339" s="522" t="str">
        <f>IF(AL339="A",MAX($BT$221:BV338)+0.001,"")</f>
        <v/>
      </c>
      <c r="BU339" s="522"/>
      <c r="BV339" s="522"/>
      <c r="BW339" s="282">
        <v>1.1179999999999999</v>
      </c>
      <c r="BY339" s="454" t="s">
        <v>28</v>
      </c>
      <c r="BZ339" s="282" t="str">
        <f t="shared" si="60"/>
        <v/>
      </c>
      <c r="CB339" s="282">
        <f t="shared" si="61"/>
        <v>0</v>
      </c>
      <c r="CC339" s="282">
        <f t="shared" si="62"/>
        <v>0</v>
      </c>
      <c r="CD339" s="282">
        <f t="shared" si="63"/>
        <v>0</v>
      </c>
      <c r="CE339" s="282">
        <f t="shared" si="64"/>
        <v>0</v>
      </c>
      <c r="CF339" s="282">
        <f t="shared" si="65"/>
        <v>0</v>
      </c>
      <c r="CG339" s="282">
        <f t="shared" si="66"/>
        <v>0</v>
      </c>
      <c r="CH339" s="282">
        <f t="shared" si="67"/>
        <v>0</v>
      </c>
      <c r="CI339" s="282">
        <f t="shared" si="68"/>
        <v>0</v>
      </c>
      <c r="CJ339" s="282">
        <f t="shared" si="69"/>
        <v>0</v>
      </c>
      <c r="CK339" s="282">
        <f t="shared" si="70"/>
        <v>0</v>
      </c>
      <c r="CL339" s="282">
        <f t="shared" si="71"/>
        <v>0</v>
      </c>
      <c r="CM339" s="282">
        <f t="shared" si="72"/>
        <v>0</v>
      </c>
    </row>
    <row r="340" spans="4:91" ht="15" x14ac:dyDescent="0.25">
      <c r="D340" s="455" t="str">
        <f>IF(DATA3!$C$27="","",U340&amp;":"&amp;V340)</f>
        <v/>
      </c>
      <c r="E340" s="523" t="str">
        <f>IF(DATA3!$D$27="","",W340&amp;":"&amp;X340)</f>
        <v/>
      </c>
      <c r="F340" s="523"/>
      <c r="G340" s="523"/>
      <c r="H340" s="524" t="e">
        <f t="shared" si="76"/>
        <v>#VALUE!</v>
      </c>
      <c r="I340" s="524"/>
      <c r="J340" s="524"/>
      <c r="K340" s="522" t="e">
        <f t="shared" si="51"/>
        <v>#VALUE!</v>
      </c>
      <c r="L340" s="522"/>
      <c r="M340" s="522"/>
      <c r="N340" s="525" t="e">
        <f t="shared" si="77"/>
        <v>#VALUE!</v>
      </c>
      <c r="O340" s="525"/>
      <c r="P340" s="525"/>
      <c r="Q340" s="523" t="e">
        <f t="shared" si="78"/>
        <v>#VALUE!</v>
      </c>
      <c r="R340" s="523"/>
      <c r="S340" s="523"/>
      <c r="T340" s="283">
        <v>19</v>
      </c>
      <c r="U340" s="456">
        <f>IF(HOUR(DATA3!$C$27)&lt;=6,HOUR(DATA3!$C$27)+12,HOUR(DATA3!$C$27))</f>
        <v>12</v>
      </c>
      <c r="V340" s="457" t="str">
        <f>IF(MINUTE(DATA3!$C$27)&lt;10,"0"&amp;MINUTE(DATA3!$C$27),MINUTE(DATA3!$C$27))</f>
        <v>00</v>
      </c>
      <c r="W340" s="456">
        <f>IF(HOUR(DATA3!$D$27)&lt;=6,HOUR(DATA3!$D$27)+12,HOUR(DATA3!$D$27))</f>
        <v>12</v>
      </c>
      <c r="X340" s="457" t="str">
        <f>IF(MINUTE(DATA3!$D$27)&lt;10,"0"&amp;MINUTE(DATA3!$D$27),MINUTE(DATA3!$D$27))</f>
        <v>00</v>
      </c>
      <c r="Y340" s="526" t="b">
        <f t="shared" si="74"/>
        <v>0</v>
      </c>
      <c r="Z340" s="526"/>
      <c r="AA340" s="520" t="b">
        <f t="shared" si="75"/>
        <v>0</v>
      </c>
      <c r="AB340" s="520"/>
      <c r="AC340" s="521" t="str">
        <f t="shared" si="79"/>
        <v/>
      </c>
      <c r="AD340" s="521"/>
      <c r="AE340" s="520" t="b">
        <f t="shared" ref="AE340:AE403" si="80">IF(AC340&lt;0,TRUE,FALSE)</f>
        <v>0</v>
      </c>
      <c r="AF340" s="520"/>
      <c r="AH340" s="422">
        <f>DATA3!$G$27</f>
        <v>0</v>
      </c>
      <c r="AI340" s="422">
        <f>DATA3!$L$27</f>
        <v>0</v>
      </c>
      <c r="AJ340" s="458">
        <f>DATA3!$Q$27</f>
        <v>0</v>
      </c>
      <c r="AK340" s="422">
        <f>DATA3!$V$27</f>
        <v>0</v>
      </c>
      <c r="AL340" s="422">
        <f>DATA3!$AA$27</f>
        <v>0</v>
      </c>
      <c r="AN340" s="522" t="str">
        <f>IF(AJ340="A",MAX($AN$221:AP339)+0.001,"")</f>
        <v/>
      </c>
      <c r="AO340" s="522"/>
      <c r="AP340" s="522"/>
      <c r="AQ340" s="282">
        <v>1.119</v>
      </c>
      <c r="AR340" s="282" t="str">
        <f>IF($AQ$340&gt;$AN$973,"",LOOKUP($AQ$340,$AN$222:$AP$971,$AH$222:$AH$971))</f>
        <v/>
      </c>
      <c r="AS340" s="282" t="str">
        <f>IF($AQ$340&gt;$AN$973,"",LOOKUP($AQ$340,$AN$222:$AP$971,$AI$222:$AI$971))</f>
        <v/>
      </c>
      <c r="AT340" s="282" t="s">
        <v>28</v>
      </c>
      <c r="AU340" s="282" t="str">
        <f>IF($AQ$340&gt;$AN$973,"",LOOKUP($AQ$340,$AN$222:$AP$971,$AK$222:$AK$971))</f>
        <v/>
      </c>
      <c r="AV340" s="282" t="str">
        <f>IF($AQ$340&gt;$AN$973,"",LOOKUP($AQ$340,$AN$222:$AP$971,$AL$222:$AL$971))</f>
        <v/>
      </c>
      <c r="AX340" s="522" t="str">
        <f>IF(AJ340="B",MAX($AX$221:AX339)+0.001,"")</f>
        <v/>
      </c>
      <c r="AY340" s="522"/>
      <c r="AZ340" s="522"/>
      <c r="BA340" s="282">
        <v>1.119</v>
      </c>
      <c r="BB340" s="282" t="str">
        <f t="shared" si="59"/>
        <v/>
      </c>
      <c r="BC340" s="282" t="str">
        <f t="shared" si="52"/>
        <v/>
      </c>
      <c r="BD340" s="282" t="s">
        <v>29</v>
      </c>
      <c r="BE340" s="282" t="str">
        <f t="shared" si="53"/>
        <v/>
      </c>
      <c r="BF340" s="282" t="str">
        <f t="shared" si="54"/>
        <v/>
      </c>
      <c r="BH340" s="522" t="str">
        <f>IF(AJ340="C",MAX($BH$221:BH339)+0.001,"")</f>
        <v/>
      </c>
      <c r="BI340" s="522"/>
      <c r="BJ340" s="522"/>
      <c r="BK340" s="282">
        <v>1.119</v>
      </c>
      <c r="BL340" s="282" t="str">
        <f t="shared" si="55"/>
        <v/>
      </c>
      <c r="BM340" s="282" t="str">
        <f t="shared" si="56"/>
        <v/>
      </c>
      <c r="BN340" s="282" t="s">
        <v>30</v>
      </c>
      <c r="BO340" s="282" t="str">
        <f t="shared" si="57"/>
        <v/>
      </c>
      <c r="BP340" s="282" t="str">
        <f t="shared" si="58"/>
        <v/>
      </c>
      <c r="BT340" s="522" t="str">
        <f>IF(AL340="A",MAX($BT$221:BV339)+0.001,"")</f>
        <v/>
      </c>
      <c r="BU340" s="522"/>
      <c r="BV340" s="522"/>
      <c r="BW340" s="282">
        <v>1.119</v>
      </c>
      <c r="BY340" s="454" t="s">
        <v>28</v>
      </c>
      <c r="BZ340" s="282" t="str">
        <f t="shared" si="60"/>
        <v/>
      </c>
      <c r="CB340" s="282">
        <f t="shared" si="61"/>
        <v>0</v>
      </c>
      <c r="CC340" s="282">
        <f t="shared" si="62"/>
        <v>0</v>
      </c>
      <c r="CD340" s="282">
        <f t="shared" si="63"/>
        <v>0</v>
      </c>
      <c r="CE340" s="282">
        <f t="shared" si="64"/>
        <v>0</v>
      </c>
      <c r="CF340" s="282">
        <f t="shared" si="65"/>
        <v>0</v>
      </c>
      <c r="CG340" s="282">
        <f t="shared" si="66"/>
        <v>0</v>
      </c>
      <c r="CH340" s="282">
        <f t="shared" si="67"/>
        <v>0</v>
      </c>
      <c r="CI340" s="282">
        <f t="shared" si="68"/>
        <v>0</v>
      </c>
      <c r="CJ340" s="282">
        <f t="shared" si="69"/>
        <v>0</v>
      </c>
      <c r="CK340" s="282">
        <f t="shared" si="70"/>
        <v>0</v>
      </c>
      <c r="CL340" s="282">
        <f t="shared" si="71"/>
        <v>0</v>
      </c>
      <c r="CM340" s="282">
        <f t="shared" si="72"/>
        <v>0</v>
      </c>
    </row>
    <row r="341" spans="4:91" ht="15" x14ac:dyDescent="0.25">
      <c r="D341" s="455" t="str">
        <f>IF(DATA3!$C$28="","",U341&amp;":"&amp;V341)</f>
        <v/>
      </c>
      <c r="E341" s="523" t="str">
        <f>IF(DATA3!$D$28="","",W341&amp;":"&amp;X341)</f>
        <v/>
      </c>
      <c r="F341" s="523"/>
      <c r="G341" s="523"/>
      <c r="H341" s="524" t="e">
        <f t="shared" si="76"/>
        <v>#VALUE!</v>
      </c>
      <c r="I341" s="524"/>
      <c r="J341" s="524"/>
      <c r="K341" s="522" t="e">
        <f t="shared" si="51"/>
        <v>#VALUE!</v>
      </c>
      <c r="L341" s="522"/>
      <c r="M341" s="522"/>
      <c r="N341" s="525" t="e">
        <f t="shared" si="77"/>
        <v>#VALUE!</v>
      </c>
      <c r="O341" s="525"/>
      <c r="P341" s="525"/>
      <c r="Q341" s="523" t="e">
        <f t="shared" si="78"/>
        <v>#VALUE!</v>
      </c>
      <c r="R341" s="523"/>
      <c r="S341" s="523"/>
      <c r="T341" s="283">
        <v>20</v>
      </c>
      <c r="U341" s="456">
        <f>IF(HOUR(DATA3!$C$28)&lt;=6,HOUR(DATA3!$C$28)+12,HOUR(DATA3!$C$28))</f>
        <v>12</v>
      </c>
      <c r="V341" s="457" t="str">
        <f>IF(MINUTE(DATA3!$C$28)&lt;10,"0"&amp;MINUTE(DATA3!$C$28),MINUTE(DATA3!$C$28))</f>
        <v>00</v>
      </c>
      <c r="W341" s="456">
        <f>IF(HOUR(DATA3!$D$28)&lt;=6,HOUR(DATA3!$D$28)+12,HOUR(DATA3!$D$28))</f>
        <v>12</v>
      </c>
      <c r="X341" s="457" t="str">
        <f>IF(MINUTE(DATA3!$D$28)&lt;10,"0"&amp;MINUTE(DATA3!$D$28),MINUTE(DATA3!$D$28))</f>
        <v>00</v>
      </c>
      <c r="Y341" s="526" t="b">
        <f t="shared" ref="Y341:Y404" si="81">IF(AND(D341=0,E341=0),TRUE,FALSE)</f>
        <v>0</v>
      </c>
      <c r="Z341" s="526"/>
      <c r="AA341" s="520" t="b">
        <f t="shared" ref="AA341:AA404" si="82">IF(Y341=TRUE,FALSE,IF(D341="",FALSE,IF(D341=E341,TRUE,FALSE)))</f>
        <v>0</v>
      </c>
      <c r="AB341" s="520"/>
      <c r="AC341" s="521" t="str">
        <f t="shared" si="79"/>
        <v/>
      </c>
      <c r="AD341" s="521"/>
      <c r="AE341" s="520" t="b">
        <f t="shared" si="80"/>
        <v>0</v>
      </c>
      <c r="AF341" s="520"/>
      <c r="AH341" s="422">
        <f>DATA3!$G$28</f>
        <v>0</v>
      </c>
      <c r="AI341" s="422">
        <f>DATA3!$L$28</f>
        <v>0</v>
      </c>
      <c r="AJ341" s="458">
        <f>DATA3!$Q$28</f>
        <v>0</v>
      </c>
      <c r="AK341" s="422">
        <f>DATA3!$V$28</f>
        <v>0</v>
      </c>
      <c r="AL341" s="422">
        <f>DATA3!$AA$28</f>
        <v>0</v>
      </c>
      <c r="AN341" s="522" t="str">
        <f>IF(AJ341="A",MAX($AN$221:AP340)+0.001,"")</f>
        <v/>
      </c>
      <c r="AO341" s="522"/>
      <c r="AP341" s="522"/>
      <c r="AQ341" s="282">
        <v>1.1200000000000001</v>
      </c>
      <c r="AR341" s="282" t="str">
        <f>IF($AQ$341&gt;$AN$973,"",LOOKUP($AQ$341,$AN$222:$AP$971,$AH$222:$AH$971))</f>
        <v/>
      </c>
      <c r="AS341" s="282" t="str">
        <f>IF($AQ$341&gt;$AN$973,"",LOOKUP($AQ$341,$AN$222:$AP$971,$AI$222:$AI$971))</f>
        <v/>
      </c>
      <c r="AT341" s="282" t="s">
        <v>28</v>
      </c>
      <c r="AU341" s="282" t="str">
        <f>IF($AQ$341&gt;$AN$973,"",LOOKUP($AQ$341,$AN$222:$AP$971,$AK$222:$AK$971))</f>
        <v/>
      </c>
      <c r="AV341" s="282" t="str">
        <f>IF($AQ$341&gt;$AN$973,"",LOOKUP($AQ$341,$AN$222:$AP$971,$AL$222:$AL$971))</f>
        <v/>
      </c>
      <c r="AX341" s="522" t="str">
        <f>IF(AJ341="B",MAX($AX$221:AX340)+0.001,"")</f>
        <v/>
      </c>
      <c r="AY341" s="522"/>
      <c r="AZ341" s="522"/>
      <c r="BA341" s="282">
        <v>1.1200000000000001</v>
      </c>
      <c r="BB341" s="282" t="str">
        <f t="shared" si="59"/>
        <v/>
      </c>
      <c r="BC341" s="282" t="str">
        <f t="shared" si="52"/>
        <v/>
      </c>
      <c r="BD341" s="282" t="s">
        <v>29</v>
      </c>
      <c r="BE341" s="282" t="str">
        <f t="shared" si="53"/>
        <v/>
      </c>
      <c r="BF341" s="282" t="str">
        <f t="shared" si="54"/>
        <v/>
      </c>
      <c r="BH341" s="522" t="str">
        <f>IF(AJ341="C",MAX($BH$221:BH340)+0.001,"")</f>
        <v/>
      </c>
      <c r="BI341" s="522"/>
      <c r="BJ341" s="522"/>
      <c r="BK341" s="282">
        <v>1.1200000000000001</v>
      </c>
      <c r="BL341" s="282" t="str">
        <f t="shared" si="55"/>
        <v/>
      </c>
      <c r="BM341" s="282" t="str">
        <f t="shared" si="56"/>
        <v/>
      </c>
      <c r="BN341" s="282" t="s">
        <v>30</v>
      </c>
      <c r="BO341" s="282" t="str">
        <f t="shared" si="57"/>
        <v/>
      </c>
      <c r="BP341" s="282" t="str">
        <f t="shared" si="58"/>
        <v/>
      </c>
      <c r="BT341" s="522" t="str">
        <f>IF(AL341="A",MAX($BT$221:BV340)+0.001,"")</f>
        <v/>
      </c>
      <c r="BU341" s="522"/>
      <c r="BV341" s="522"/>
      <c r="BW341" s="282">
        <v>1.1200000000000001</v>
      </c>
      <c r="BY341" s="454" t="s">
        <v>28</v>
      </c>
      <c r="BZ341" s="282" t="str">
        <f t="shared" si="60"/>
        <v/>
      </c>
      <c r="CB341" s="282">
        <f t="shared" si="61"/>
        <v>0</v>
      </c>
      <c r="CC341" s="282">
        <f t="shared" si="62"/>
        <v>0</v>
      </c>
      <c r="CD341" s="282">
        <f t="shared" si="63"/>
        <v>0</v>
      </c>
      <c r="CE341" s="282">
        <f t="shared" si="64"/>
        <v>0</v>
      </c>
      <c r="CF341" s="282">
        <f t="shared" si="65"/>
        <v>0</v>
      </c>
      <c r="CG341" s="282">
        <f t="shared" si="66"/>
        <v>0</v>
      </c>
      <c r="CH341" s="282">
        <f t="shared" si="67"/>
        <v>0</v>
      </c>
      <c r="CI341" s="282">
        <f t="shared" si="68"/>
        <v>0</v>
      </c>
      <c r="CJ341" s="282">
        <f t="shared" si="69"/>
        <v>0</v>
      </c>
      <c r="CK341" s="282">
        <f t="shared" si="70"/>
        <v>0</v>
      </c>
      <c r="CL341" s="282">
        <f t="shared" si="71"/>
        <v>0</v>
      </c>
      <c r="CM341" s="282">
        <f t="shared" si="72"/>
        <v>0</v>
      </c>
    </row>
    <row r="342" spans="4:91" ht="15" x14ac:dyDescent="0.25">
      <c r="D342" s="455" t="str">
        <f>IF(DATA3!$C$29="","",U342&amp;":"&amp;V342)</f>
        <v/>
      </c>
      <c r="E342" s="523" t="str">
        <f>IF(DATA3!$D$29="","",W342&amp;":"&amp;X342)</f>
        <v/>
      </c>
      <c r="F342" s="523"/>
      <c r="G342" s="523"/>
      <c r="H342" s="524" t="e">
        <f t="shared" ref="H342:H405" si="83">HOUR(D342)</f>
        <v>#VALUE!</v>
      </c>
      <c r="I342" s="524"/>
      <c r="J342" s="524"/>
      <c r="K342" s="522" t="e">
        <f t="shared" si="51"/>
        <v>#VALUE!</v>
      </c>
      <c r="L342" s="522"/>
      <c r="M342" s="522"/>
      <c r="N342" s="525" t="e">
        <f t="shared" ref="N342:N405" si="84">D342-K342</f>
        <v>#VALUE!</v>
      </c>
      <c r="O342" s="525"/>
      <c r="P342" s="525"/>
      <c r="Q342" s="523" t="e">
        <f t="shared" ref="Q342:Q405" si="85">IF(N342&gt;=0.0208333,H342&amp;":30",H342&amp;":00")</f>
        <v>#VALUE!</v>
      </c>
      <c r="R342" s="523"/>
      <c r="S342" s="523"/>
      <c r="T342" s="283">
        <v>21</v>
      </c>
      <c r="U342" s="456">
        <f>IF(HOUR(DATA3!$C$29)&lt;=6,HOUR(DATA3!$C$29)+12,HOUR(DATA3!$C$29))</f>
        <v>12</v>
      </c>
      <c r="V342" s="457" t="str">
        <f>IF(MINUTE(DATA3!$C$29)&lt;10,"0"&amp;MINUTE(DATA3!$C$29),MINUTE(DATA3!$C$29))</f>
        <v>00</v>
      </c>
      <c r="W342" s="456">
        <f>IF(HOUR(DATA3!$D$29)&lt;=6,HOUR(DATA3!$D$29)+12,HOUR(DATA3!$D$29))</f>
        <v>12</v>
      </c>
      <c r="X342" s="457" t="str">
        <f>IF(MINUTE(DATA3!$D$29)&lt;10,"0"&amp;MINUTE(DATA3!$D$29),MINUTE(DATA3!$D$29))</f>
        <v>00</v>
      </c>
      <c r="Y342" s="526" t="b">
        <f t="shared" si="81"/>
        <v>0</v>
      </c>
      <c r="Z342" s="526"/>
      <c r="AA342" s="520" t="b">
        <f t="shared" si="82"/>
        <v>0</v>
      </c>
      <c r="AB342" s="520"/>
      <c r="AC342" s="521" t="str">
        <f t="shared" si="79"/>
        <v/>
      </c>
      <c r="AD342" s="521"/>
      <c r="AE342" s="520" t="b">
        <f t="shared" si="80"/>
        <v>0</v>
      </c>
      <c r="AF342" s="520"/>
      <c r="AH342" s="422">
        <f>DATA3!$G$29</f>
        <v>0</v>
      </c>
      <c r="AI342" s="422">
        <f>DATA3!$L$29</f>
        <v>0</v>
      </c>
      <c r="AJ342" s="458">
        <f>DATA3!$Q$29</f>
        <v>0</v>
      </c>
      <c r="AK342" s="422">
        <f>DATA3!$V$29</f>
        <v>0</v>
      </c>
      <c r="AL342" s="422">
        <f>DATA3!$AA$29</f>
        <v>0</v>
      </c>
      <c r="AN342" s="522" t="str">
        <f>IF(AJ342="A",MAX($AN$221:AP341)+0.001,"")</f>
        <v/>
      </c>
      <c r="AO342" s="522"/>
      <c r="AP342" s="522"/>
      <c r="AQ342" s="282">
        <v>1.121</v>
      </c>
      <c r="AR342" s="282" t="str">
        <f>IF($AQ$342&gt;$AN$973,"",LOOKUP($AQ$342,$AN$222:$AP$971,$AH$222:$AH$971))</f>
        <v/>
      </c>
      <c r="AS342" s="282" t="str">
        <f>IF($AQ$342&gt;$AN$973,"",LOOKUP($AQ$342,$AN$222:$AP$971,$AI$222:$AI$971))</f>
        <v/>
      </c>
      <c r="AT342" s="282" t="s">
        <v>28</v>
      </c>
      <c r="AU342" s="282" t="str">
        <f>IF($AQ$342&gt;$AN$973,"",LOOKUP($AQ$342,$AN$222:$AP$971,$AK$222:$AK$971))</f>
        <v/>
      </c>
      <c r="AV342" s="282" t="str">
        <f>IF($AQ$342&gt;$AN$973,"",LOOKUP($AQ$342,$AN$222:$AP$971,$AL$222:$AL$971))</f>
        <v/>
      </c>
      <c r="AX342" s="522" t="str">
        <f>IF(AJ342="B",MAX($AX$221:AX341)+0.001,"")</f>
        <v/>
      </c>
      <c r="AY342" s="522"/>
      <c r="AZ342" s="522"/>
      <c r="BA342" s="282">
        <v>1.121</v>
      </c>
      <c r="BB342" s="282" t="str">
        <f t="shared" si="59"/>
        <v/>
      </c>
      <c r="BC342" s="282" t="str">
        <f t="shared" si="52"/>
        <v/>
      </c>
      <c r="BD342" s="282" t="s">
        <v>29</v>
      </c>
      <c r="BE342" s="282" t="str">
        <f t="shared" si="53"/>
        <v/>
      </c>
      <c r="BF342" s="282" t="str">
        <f t="shared" si="54"/>
        <v/>
      </c>
      <c r="BH342" s="522" t="str">
        <f>IF(AJ342="C",MAX($BH$221:BH341)+0.001,"")</f>
        <v/>
      </c>
      <c r="BI342" s="522"/>
      <c r="BJ342" s="522"/>
      <c r="BK342" s="282">
        <v>1.121</v>
      </c>
      <c r="BL342" s="282" t="str">
        <f t="shared" si="55"/>
        <v/>
      </c>
      <c r="BM342" s="282" t="str">
        <f t="shared" si="56"/>
        <v/>
      </c>
      <c r="BN342" s="282" t="s">
        <v>30</v>
      </c>
      <c r="BO342" s="282" t="str">
        <f t="shared" si="57"/>
        <v/>
      </c>
      <c r="BP342" s="282" t="str">
        <f t="shared" si="58"/>
        <v/>
      </c>
      <c r="BT342" s="522" t="str">
        <f>IF(AL342="A",MAX($BT$221:BV341)+0.001,"")</f>
        <v/>
      </c>
      <c r="BU342" s="522"/>
      <c r="BV342" s="522"/>
      <c r="BW342" s="282">
        <v>1.121</v>
      </c>
      <c r="BY342" s="454" t="s">
        <v>28</v>
      </c>
      <c r="BZ342" s="282" t="str">
        <f t="shared" si="60"/>
        <v/>
      </c>
      <c r="CB342" s="282">
        <f t="shared" si="61"/>
        <v>0</v>
      </c>
      <c r="CC342" s="282">
        <f t="shared" si="62"/>
        <v>0</v>
      </c>
      <c r="CD342" s="282">
        <f t="shared" si="63"/>
        <v>0</v>
      </c>
      <c r="CE342" s="282">
        <f t="shared" si="64"/>
        <v>0</v>
      </c>
      <c r="CF342" s="282">
        <f t="shared" si="65"/>
        <v>0</v>
      </c>
      <c r="CG342" s="282">
        <f t="shared" si="66"/>
        <v>0</v>
      </c>
      <c r="CH342" s="282">
        <f t="shared" si="67"/>
        <v>0</v>
      </c>
      <c r="CI342" s="282">
        <f t="shared" si="68"/>
        <v>0</v>
      </c>
      <c r="CJ342" s="282">
        <f t="shared" si="69"/>
        <v>0</v>
      </c>
      <c r="CK342" s="282">
        <f t="shared" si="70"/>
        <v>0</v>
      </c>
      <c r="CL342" s="282">
        <f t="shared" si="71"/>
        <v>0</v>
      </c>
      <c r="CM342" s="282">
        <f t="shared" si="72"/>
        <v>0</v>
      </c>
    </row>
    <row r="343" spans="4:91" ht="15" x14ac:dyDescent="0.25">
      <c r="D343" s="455" t="str">
        <f>IF(DATA3!$C$30="","",U343&amp;":"&amp;V343)</f>
        <v/>
      </c>
      <c r="E343" s="523" t="str">
        <f>IF(DATA3!$D$30="","",W343&amp;":"&amp;X343)</f>
        <v/>
      </c>
      <c r="F343" s="523"/>
      <c r="G343" s="523"/>
      <c r="H343" s="524" t="e">
        <f t="shared" si="83"/>
        <v>#VALUE!</v>
      </c>
      <c r="I343" s="524"/>
      <c r="J343" s="524"/>
      <c r="K343" s="522" t="e">
        <f t="shared" si="51"/>
        <v>#VALUE!</v>
      </c>
      <c r="L343" s="522"/>
      <c r="M343" s="522"/>
      <c r="N343" s="525" t="e">
        <f t="shared" si="84"/>
        <v>#VALUE!</v>
      </c>
      <c r="O343" s="525"/>
      <c r="P343" s="525"/>
      <c r="Q343" s="523" t="e">
        <f t="shared" si="85"/>
        <v>#VALUE!</v>
      </c>
      <c r="R343" s="523"/>
      <c r="S343" s="523"/>
      <c r="T343" s="283">
        <v>22</v>
      </c>
      <c r="U343" s="456">
        <f>IF(HOUR(DATA3!$C$30)&lt;=6,HOUR(DATA3!$C$30)+12,HOUR(DATA3!$C$30))</f>
        <v>12</v>
      </c>
      <c r="V343" s="457" t="str">
        <f>IF(MINUTE(DATA3!$C$30)&lt;10,"0"&amp;MINUTE(DATA3!$C$30),MINUTE(DATA3!$C$30))</f>
        <v>00</v>
      </c>
      <c r="W343" s="456">
        <f>IF(HOUR(DATA3!$D$30)&lt;=6,HOUR(DATA3!$D$30)+12,HOUR(DATA3!$D$30))</f>
        <v>12</v>
      </c>
      <c r="X343" s="457" t="str">
        <f>IF(MINUTE(DATA3!$D$30)&lt;10,"0"&amp;MINUTE(DATA3!$D$30),MINUTE(DATA3!$D$30))</f>
        <v>00</v>
      </c>
      <c r="Y343" s="526" t="b">
        <f t="shared" si="81"/>
        <v>0</v>
      </c>
      <c r="Z343" s="526"/>
      <c r="AA343" s="520" t="b">
        <f t="shared" si="82"/>
        <v>0</v>
      </c>
      <c r="AB343" s="520"/>
      <c r="AC343" s="521" t="str">
        <f t="shared" si="79"/>
        <v/>
      </c>
      <c r="AD343" s="521"/>
      <c r="AE343" s="520" t="b">
        <f t="shared" si="80"/>
        <v>0</v>
      </c>
      <c r="AF343" s="520"/>
      <c r="AH343" s="422">
        <f>DATA3!$G$30</f>
        <v>0</v>
      </c>
      <c r="AI343" s="422">
        <f>DATA3!$L$30</f>
        <v>0</v>
      </c>
      <c r="AJ343" s="458">
        <f>DATA3!$Q$30</f>
        <v>0</v>
      </c>
      <c r="AK343" s="422">
        <f>DATA3!$V$30</f>
        <v>0</v>
      </c>
      <c r="AL343" s="422">
        <f>DATA3!$AA$30</f>
        <v>0</v>
      </c>
      <c r="AN343" s="522" t="str">
        <f>IF(AJ343="A",MAX($AN$221:AP342)+0.001,"")</f>
        <v/>
      </c>
      <c r="AO343" s="522"/>
      <c r="AP343" s="522"/>
      <c r="AQ343" s="282">
        <v>1.1219999999999999</v>
      </c>
      <c r="AR343" s="282" t="str">
        <f>IF($AQ$343&gt;$AN$973,"",LOOKUP($AQ$343,$AN$222:$AP$971,$AH$222:$AH$971))</f>
        <v/>
      </c>
      <c r="AS343" s="282" t="str">
        <f>IF($AQ$343&gt;$AN$973,"",LOOKUP($AQ$343,$AN$222:$AP$971,$AI$222:$AI$971))</f>
        <v/>
      </c>
      <c r="AT343" s="282" t="s">
        <v>28</v>
      </c>
      <c r="AU343" s="282" t="str">
        <f>IF($AQ$343&gt;$AN$973,"",LOOKUP($AQ$343,$AN$222:$AP$971,$AK$222:$AK$971))</f>
        <v/>
      </c>
      <c r="AV343" s="282" t="str">
        <f>IF($AQ$343&gt;$AN$973,"",LOOKUP($AQ$343,$AN$222:$AP$971,$AL$222:$AL$971))</f>
        <v/>
      </c>
      <c r="AX343" s="522" t="str">
        <f>IF(AJ343="B",MAX($AX$221:AX342)+0.001,"")</f>
        <v/>
      </c>
      <c r="AY343" s="522"/>
      <c r="AZ343" s="522"/>
      <c r="BA343" s="282">
        <v>1.1219999999999999</v>
      </c>
      <c r="BB343" s="282" t="str">
        <f t="shared" si="59"/>
        <v/>
      </c>
      <c r="BC343" s="282" t="str">
        <f t="shared" si="52"/>
        <v/>
      </c>
      <c r="BD343" s="282" t="s">
        <v>29</v>
      </c>
      <c r="BE343" s="282" t="str">
        <f t="shared" si="53"/>
        <v/>
      </c>
      <c r="BF343" s="282" t="str">
        <f t="shared" si="54"/>
        <v/>
      </c>
      <c r="BH343" s="522" t="str">
        <f>IF(AJ343="C",MAX($BH$221:BH342)+0.001,"")</f>
        <v/>
      </c>
      <c r="BI343" s="522"/>
      <c r="BJ343" s="522"/>
      <c r="BK343" s="282">
        <v>1.1219999999999999</v>
      </c>
      <c r="BL343" s="282" t="str">
        <f t="shared" si="55"/>
        <v/>
      </c>
      <c r="BM343" s="282" t="str">
        <f t="shared" si="56"/>
        <v/>
      </c>
      <c r="BN343" s="282" t="s">
        <v>30</v>
      </c>
      <c r="BO343" s="282" t="str">
        <f t="shared" si="57"/>
        <v/>
      </c>
      <c r="BP343" s="282" t="str">
        <f t="shared" si="58"/>
        <v/>
      </c>
      <c r="BT343" s="522" t="str">
        <f>IF(AL343="A",MAX($BT$221:BV342)+0.001,"")</f>
        <v/>
      </c>
      <c r="BU343" s="522"/>
      <c r="BV343" s="522"/>
      <c r="BW343" s="282">
        <v>1.1219999999999999</v>
      </c>
      <c r="BY343" s="454" t="s">
        <v>28</v>
      </c>
      <c r="BZ343" s="282" t="str">
        <f t="shared" si="60"/>
        <v/>
      </c>
      <c r="CB343" s="282">
        <f t="shared" si="61"/>
        <v>0</v>
      </c>
      <c r="CC343" s="282">
        <f t="shared" si="62"/>
        <v>0</v>
      </c>
      <c r="CD343" s="282">
        <f t="shared" si="63"/>
        <v>0</v>
      </c>
      <c r="CE343" s="282">
        <f t="shared" si="64"/>
        <v>0</v>
      </c>
      <c r="CF343" s="282">
        <f t="shared" si="65"/>
        <v>0</v>
      </c>
      <c r="CG343" s="282">
        <f t="shared" si="66"/>
        <v>0</v>
      </c>
      <c r="CH343" s="282">
        <f t="shared" si="67"/>
        <v>0</v>
      </c>
      <c r="CI343" s="282">
        <f t="shared" si="68"/>
        <v>0</v>
      </c>
      <c r="CJ343" s="282">
        <f t="shared" si="69"/>
        <v>0</v>
      </c>
      <c r="CK343" s="282">
        <f t="shared" si="70"/>
        <v>0</v>
      </c>
      <c r="CL343" s="282">
        <f t="shared" si="71"/>
        <v>0</v>
      </c>
      <c r="CM343" s="282">
        <f t="shared" si="72"/>
        <v>0</v>
      </c>
    </row>
    <row r="344" spans="4:91" ht="15" x14ac:dyDescent="0.25">
      <c r="D344" s="455" t="str">
        <f>IF(DATA3!$C$31="","",U344&amp;":"&amp;V344)</f>
        <v/>
      </c>
      <c r="E344" s="523" t="str">
        <f>IF(DATA3!$D$31="","",W344&amp;":"&amp;X344)</f>
        <v/>
      </c>
      <c r="F344" s="523"/>
      <c r="G344" s="523"/>
      <c r="H344" s="524" t="e">
        <f t="shared" si="83"/>
        <v>#VALUE!</v>
      </c>
      <c r="I344" s="524"/>
      <c r="J344" s="524"/>
      <c r="K344" s="522" t="e">
        <f t="shared" si="51"/>
        <v>#VALUE!</v>
      </c>
      <c r="L344" s="522"/>
      <c r="M344" s="522"/>
      <c r="N344" s="525" t="e">
        <f t="shared" si="84"/>
        <v>#VALUE!</v>
      </c>
      <c r="O344" s="525"/>
      <c r="P344" s="525"/>
      <c r="Q344" s="523" t="e">
        <f t="shared" si="85"/>
        <v>#VALUE!</v>
      </c>
      <c r="R344" s="523"/>
      <c r="S344" s="523"/>
      <c r="T344" s="283">
        <v>23</v>
      </c>
      <c r="U344" s="456">
        <f>IF(HOUR(DATA3!$C$31)&lt;=6,HOUR(DATA3!$C$31)+12,HOUR(DATA3!$C$31))</f>
        <v>12</v>
      </c>
      <c r="V344" s="457" t="str">
        <f>IF(MINUTE(DATA3!$C$31)&lt;10,"0"&amp;MINUTE(DATA3!$C$31),MINUTE(DATA3!$C$31))</f>
        <v>00</v>
      </c>
      <c r="W344" s="456">
        <f>IF(HOUR(DATA3!$D$31)&lt;=6,HOUR(DATA3!$D$31)+12,HOUR(DATA3!$D$31))</f>
        <v>12</v>
      </c>
      <c r="X344" s="457" t="str">
        <f>IF(MINUTE(DATA3!$D$31)&lt;10,"0"&amp;MINUTE(DATA3!$D$31),MINUTE(DATA3!$D$31))</f>
        <v>00</v>
      </c>
      <c r="Y344" s="526" t="b">
        <f t="shared" si="81"/>
        <v>0</v>
      </c>
      <c r="Z344" s="526"/>
      <c r="AA344" s="520" t="b">
        <f t="shared" si="82"/>
        <v>0</v>
      </c>
      <c r="AB344" s="520"/>
      <c r="AC344" s="521" t="str">
        <f t="shared" si="79"/>
        <v/>
      </c>
      <c r="AD344" s="521"/>
      <c r="AE344" s="520" t="b">
        <f t="shared" si="80"/>
        <v>0</v>
      </c>
      <c r="AF344" s="520"/>
      <c r="AH344" s="422">
        <f>DATA3!$G$31</f>
        <v>0</v>
      </c>
      <c r="AI344" s="422">
        <f>DATA3!$L$31</f>
        <v>0</v>
      </c>
      <c r="AJ344" s="458">
        <f>DATA3!$Q$31</f>
        <v>0</v>
      </c>
      <c r="AK344" s="422">
        <f>DATA3!$V$31</f>
        <v>0</v>
      </c>
      <c r="AL344" s="422">
        <f>DATA3!$AA$31</f>
        <v>0</v>
      </c>
      <c r="AN344" s="522" t="str">
        <f>IF(AJ344="A",MAX($AN$221:AP343)+0.001,"")</f>
        <v/>
      </c>
      <c r="AO344" s="522"/>
      <c r="AP344" s="522"/>
      <c r="AQ344" s="282">
        <v>1.1229999999999998</v>
      </c>
      <c r="AR344" s="282" t="str">
        <f>IF($AQ$344&gt;$AN$973,"",LOOKUP($AQ$344,$AN$222:$AP$971,$AH$222:$AH$971))</f>
        <v/>
      </c>
      <c r="AS344" s="282" t="str">
        <f>IF($AQ$344&gt;$AN$973,"",LOOKUP($AQ$344,$AN$222:$AP$971,$AI$222:$AI$971))</f>
        <v/>
      </c>
      <c r="AT344" s="282" t="s">
        <v>28</v>
      </c>
      <c r="AU344" s="282" t="str">
        <f>IF($AQ$344&gt;$AN$973,"",LOOKUP($AQ$344,$AN$222:$AP$971,$AK$222:$AK$971))</f>
        <v/>
      </c>
      <c r="AV344" s="282" t="str">
        <f>IF($AQ$344&gt;$AN$973,"",LOOKUP($AQ$344,$AN$222:$AP$971,$AL$222:$AL$971))</f>
        <v/>
      </c>
      <c r="AX344" s="522" t="str">
        <f>IF(AJ344="B",MAX($AX$221:AX343)+0.001,"")</f>
        <v/>
      </c>
      <c r="AY344" s="522"/>
      <c r="AZ344" s="522"/>
      <c r="BA344" s="282">
        <v>1.1229999999999998</v>
      </c>
      <c r="BB344" s="282" t="str">
        <f t="shared" si="59"/>
        <v/>
      </c>
      <c r="BC344" s="282" t="str">
        <f t="shared" si="52"/>
        <v/>
      </c>
      <c r="BD344" s="282" t="s">
        <v>29</v>
      </c>
      <c r="BE344" s="282" t="str">
        <f t="shared" si="53"/>
        <v/>
      </c>
      <c r="BF344" s="282" t="str">
        <f t="shared" si="54"/>
        <v/>
      </c>
      <c r="BH344" s="522" t="str">
        <f>IF(AJ344="C",MAX($BH$221:BH343)+0.001,"")</f>
        <v/>
      </c>
      <c r="BI344" s="522"/>
      <c r="BJ344" s="522"/>
      <c r="BK344" s="282">
        <v>1.1229999999999998</v>
      </c>
      <c r="BL344" s="282" t="str">
        <f t="shared" si="55"/>
        <v/>
      </c>
      <c r="BM344" s="282" t="str">
        <f t="shared" si="56"/>
        <v/>
      </c>
      <c r="BN344" s="282" t="s">
        <v>30</v>
      </c>
      <c r="BO344" s="282" t="str">
        <f t="shared" si="57"/>
        <v/>
      </c>
      <c r="BP344" s="282" t="str">
        <f t="shared" si="58"/>
        <v/>
      </c>
      <c r="BT344" s="522" t="str">
        <f>IF(AL344="A",MAX($BT$221:BV343)+0.001,"")</f>
        <v/>
      </c>
      <c r="BU344" s="522"/>
      <c r="BV344" s="522"/>
      <c r="BW344" s="282">
        <v>1.1229999999999998</v>
      </c>
      <c r="BY344" s="454" t="s">
        <v>28</v>
      </c>
      <c r="BZ344" s="282" t="str">
        <f t="shared" si="60"/>
        <v/>
      </c>
      <c r="CB344" s="282">
        <f t="shared" si="61"/>
        <v>0</v>
      </c>
      <c r="CC344" s="282">
        <f t="shared" si="62"/>
        <v>0</v>
      </c>
      <c r="CD344" s="282">
        <f t="shared" si="63"/>
        <v>0</v>
      </c>
      <c r="CE344" s="282">
        <f t="shared" si="64"/>
        <v>0</v>
      </c>
      <c r="CF344" s="282">
        <f t="shared" si="65"/>
        <v>0</v>
      </c>
      <c r="CG344" s="282">
        <f t="shared" si="66"/>
        <v>0</v>
      </c>
      <c r="CH344" s="282">
        <f t="shared" si="67"/>
        <v>0</v>
      </c>
      <c r="CI344" s="282">
        <f t="shared" si="68"/>
        <v>0</v>
      </c>
      <c r="CJ344" s="282">
        <f t="shared" si="69"/>
        <v>0</v>
      </c>
      <c r="CK344" s="282">
        <f t="shared" si="70"/>
        <v>0</v>
      </c>
      <c r="CL344" s="282">
        <f t="shared" si="71"/>
        <v>0</v>
      </c>
      <c r="CM344" s="282">
        <f t="shared" si="72"/>
        <v>0</v>
      </c>
    </row>
    <row r="345" spans="4:91" ht="15" x14ac:dyDescent="0.25">
      <c r="D345" s="455" t="str">
        <f>IF(DATA3!$C$32="","",U345&amp;":"&amp;V345)</f>
        <v/>
      </c>
      <c r="E345" s="523" t="str">
        <f>IF(DATA3!$D$32="","",W345&amp;":"&amp;X345)</f>
        <v/>
      </c>
      <c r="F345" s="523"/>
      <c r="G345" s="523"/>
      <c r="H345" s="524" t="e">
        <f t="shared" si="83"/>
        <v>#VALUE!</v>
      </c>
      <c r="I345" s="524"/>
      <c r="J345" s="524"/>
      <c r="K345" s="522" t="e">
        <f t="shared" si="51"/>
        <v>#VALUE!</v>
      </c>
      <c r="L345" s="522"/>
      <c r="M345" s="522"/>
      <c r="N345" s="525" t="e">
        <f t="shared" si="84"/>
        <v>#VALUE!</v>
      </c>
      <c r="O345" s="525"/>
      <c r="P345" s="525"/>
      <c r="Q345" s="523" t="e">
        <f t="shared" si="85"/>
        <v>#VALUE!</v>
      </c>
      <c r="R345" s="523"/>
      <c r="S345" s="523"/>
      <c r="T345" s="283">
        <v>24</v>
      </c>
      <c r="U345" s="456">
        <f>IF(HOUR(DATA3!$C$32)&lt;=6,HOUR(DATA3!$C$32)+12,HOUR(DATA3!$C$32))</f>
        <v>12</v>
      </c>
      <c r="V345" s="457" t="str">
        <f>IF(MINUTE(DATA3!$C$32)&lt;10,"0"&amp;MINUTE(DATA3!$C$32),MINUTE(DATA3!$C$32))</f>
        <v>00</v>
      </c>
      <c r="W345" s="456">
        <f>IF(HOUR(DATA3!$D$32)&lt;=6,HOUR(DATA3!$D$32)+12,HOUR(DATA3!$D$32))</f>
        <v>12</v>
      </c>
      <c r="X345" s="457" t="str">
        <f>IF(MINUTE(DATA3!$D$32)&lt;10,"0"&amp;MINUTE(DATA3!$D$32),MINUTE(DATA3!$D$32))</f>
        <v>00</v>
      </c>
      <c r="Y345" s="526" t="b">
        <f t="shared" si="81"/>
        <v>0</v>
      </c>
      <c r="Z345" s="526"/>
      <c r="AA345" s="520" t="b">
        <f t="shared" si="82"/>
        <v>0</v>
      </c>
      <c r="AB345" s="520"/>
      <c r="AC345" s="521" t="str">
        <f t="shared" ref="AC345:AC408" si="86">IF(D345="","",E345-D345)</f>
        <v/>
      </c>
      <c r="AD345" s="521"/>
      <c r="AE345" s="520" t="b">
        <f t="shared" si="80"/>
        <v>0</v>
      </c>
      <c r="AF345" s="520"/>
      <c r="AH345" s="422">
        <f>DATA3!$G$32</f>
        <v>0</v>
      </c>
      <c r="AI345" s="422">
        <f>DATA3!$L$32</f>
        <v>0</v>
      </c>
      <c r="AJ345" s="458">
        <f>DATA3!$Q$32</f>
        <v>0</v>
      </c>
      <c r="AK345" s="422">
        <f>DATA3!$V$32</f>
        <v>0</v>
      </c>
      <c r="AL345" s="422">
        <f>DATA3!$AA$32</f>
        <v>0</v>
      </c>
      <c r="AN345" s="522" t="str">
        <f>IF(AJ345="A",MAX($AN$221:AP344)+0.001,"")</f>
        <v/>
      </c>
      <c r="AO345" s="522"/>
      <c r="AP345" s="522"/>
      <c r="AQ345" s="282">
        <v>1.1239999999999999</v>
      </c>
      <c r="AR345" s="282" t="str">
        <f>IF($AQ$345&gt;$AN$973,"",LOOKUP($AQ$345,$AN$222:$AP$971,$AH$222:$AH$971))</f>
        <v/>
      </c>
      <c r="AS345" s="282" t="str">
        <f>IF($AQ$345&gt;$AN$973,"",LOOKUP($AQ$345,$AN$222:$AP$971,$AI$222:$AI$971))</f>
        <v/>
      </c>
      <c r="AT345" s="282" t="s">
        <v>28</v>
      </c>
      <c r="AU345" s="282" t="str">
        <f>IF($AQ$345&gt;$AN$973,"",LOOKUP($AQ$345,$AN$222:$AP$971,$AK$222:$AK$971))</f>
        <v/>
      </c>
      <c r="AV345" s="282" t="str">
        <f>IF($AQ$345&gt;$AN$973,"",LOOKUP($AQ$345,$AN$222:$AP$971,$AL$222:$AL$971))</f>
        <v/>
      </c>
      <c r="AX345" s="522" t="str">
        <f>IF(AJ345="B",MAX($AX$221:AX344)+0.001,"")</f>
        <v/>
      </c>
      <c r="AY345" s="522"/>
      <c r="AZ345" s="522"/>
      <c r="BA345" s="282">
        <v>1.1239999999999999</v>
      </c>
      <c r="BB345" s="282" t="str">
        <f t="shared" si="59"/>
        <v/>
      </c>
      <c r="BC345" s="282" t="str">
        <f t="shared" si="52"/>
        <v/>
      </c>
      <c r="BD345" s="282" t="s">
        <v>29</v>
      </c>
      <c r="BE345" s="282" t="str">
        <f t="shared" si="53"/>
        <v/>
      </c>
      <c r="BF345" s="282" t="str">
        <f t="shared" si="54"/>
        <v/>
      </c>
      <c r="BH345" s="522" t="str">
        <f>IF(AJ345="C",MAX($BH$221:BH344)+0.001,"")</f>
        <v/>
      </c>
      <c r="BI345" s="522"/>
      <c r="BJ345" s="522"/>
      <c r="BK345" s="282">
        <v>1.1239999999999999</v>
      </c>
      <c r="BL345" s="282" t="str">
        <f t="shared" si="55"/>
        <v/>
      </c>
      <c r="BM345" s="282" t="str">
        <f t="shared" si="56"/>
        <v/>
      </c>
      <c r="BN345" s="282" t="s">
        <v>30</v>
      </c>
      <c r="BO345" s="282" t="str">
        <f t="shared" si="57"/>
        <v/>
      </c>
      <c r="BP345" s="282" t="str">
        <f t="shared" si="58"/>
        <v/>
      </c>
      <c r="BT345" s="522" t="str">
        <f>IF(AL345="A",MAX($BT$221:BV344)+0.001,"")</f>
        <v/>
      </c>
      <c r="BU345" s="522"/>
      <c r="BV345" s="522"/>
      <c r="BW345" s="282">
        <v>1.1239999999999999</v>
      </c>
      <c r="BY345" s="454" t="s">
        <v>28</v>
      </c>
      <c r="BZ345" s="282" t="str">
        <f t="shared" si="60"/>
        <v/>
      </c>
      <c r="CB345" s="282">
        <f t="shared" si="61"/>
        <v>0</v>
      </c>
      <c r="CC345" s="282">
        <f t="shared" si="62"/>
        <v>0</v>
      </c>
      <c r="CD345" s="282">
        <f t="shared" si="63"/>
        <v>0</v>
      </c>
      <c r="CE345" s="282">
        <f t="shared" si="64"/>
        <v>0</v>
      </c>
      <c r="CF345" s="282">
        <f t="shared" si="65"/>
        <v>0</v>
      </c>
      <c r="CG345" s="282">
        <f t="shared" si="66"/>
        <v>0</v>
      </c>
      <c r="CH345" s="282">
        <f t="shared" si="67"/>
        <v>0</v>
      </c>
      <c r="CI345" s="282">
        <f t="shared" si="68"/>
        <v>0</v>
      </c>
      <c r="CJ345" s="282">
        <f t="shared" si="69"/>
        <v>0</v>
      </c>
      <c r="CK345" s="282">
        <f t="shared" si="70"/>
        <v>0</v>
      </c>
      <c r="CL345" s="282">
        <f t="shared" si="71"/>
        <v>0</v>
      </c>
      <c r="CM345" s="282">
        <f t="shared" si="72"/>
        <v>0</v>
      </c>
    </row>
    <row r="346" spans="4:91" ht="15" x14ac:dyDescent="0.25">
      <c r="D346" s="455" t="str">
        <f>IF(DATA3!$C$33="","",U346&amp;":"&amp;V346)</f>
        <v/>
      </c>
      <c r="E346" s="523" t="str">
        <f>IF(DATA3!$D$33="","",W346&amp;":"&amp;X346)</f>
        <v/>
      </c>
      <c r="F346" s="523"/>
      <c r="G346" s="523"/>
      <c r="H346" s="524" t="e">
        <f t="shared" si="83"/>
        <v>#VALUE!</v>
      </c>
      <c r="I346" s="524"/>
      <c r="J346" s="524"/>
      <c r="K346" s="522" t="e">
        <f t="shared" si="51"/>
        <v>#VALUE!</v>
      </c>
      <c r="L346" s="522"/>
      <c r="M346" s="522"/>
      <c r="N346" s="525" t="e">
        <f t="shared" si="84"/>
        <v>#VALUE!</v>
      </c>
      <c r="O346" s="525"/>
      <c r="P346" s="525"/>
      <c r="Q346" s="523" t="e">
        <f t="shared" si="85"/>
        <v>#VALUE!</v>
      </c>
      <c r="R346" s="523"/>
      <c r="S346" s="523"/>
      <c r="T346" s="283">
        <v>25</v>
      </c>
      <c r="U346" s="456">
        <f>IF(HOUR(DATA3!$C$33)&lt;=6,HOUR(DATA3!$C$33)+12,HOUR(DATA3!$C$33))</f>
        <v>12</v>
      </c>
      <c r="V346" s="457" t="str">
        <f>IF(MINUTE(DATA3!$C$33)&lt;10,"0"&amp;MINUTE(DATA3!$C$33),MINUTE(DATA3!$C$33))</f>
        <v>00</v>
      </c>
      <c r="W346" s="456">
        <f>IF(HOUR(DATA3!$D$33)&lt;=6,HOUR(DATA3!$D$33)+12,HOUR(DATA3!$D$33))</f>
        <v>12</v>
      </c>
      <c r="X346" s="457" t="str">
        <f>IF(MINUTE(DATA3!$D$33)&lt;10,"0"&amp;MINUTE(DATA3!$D$33),MINUTE(DATA3!$D$33))</f>
        <v>00</v>
      </c>
      <c r="Y346" s="526" t="b">
        <f t="shared" si="81"/>
        <v>0</v>
      </c>
      <c r="Z346" s="526"/>
      <c r="AA346" s="520" t="b">
        <f t="shared" si="82"/>
        <v>0</v>
      </c>
      <c r="AB346" s="520"/>
      <c r="AC346" s="521" t="str">
        <f t="shared" si="86"/>
        <v/>
      </c>
      <c r="AD346" s="521"/>
      <c r="AE346" s="520" t="b">
        <f t="shared" si="80"/>
        <v>0</v>
      </c>
      <c r="AF346" s="520"/>
      <c r="AH346" s="422">
        <f>DATA3!$G$33</f>
        <v>0</v>
      </c>
      <c r="AI346" s="422">
        <f>DATA3!$L$33</f>
        <v>0</v>
      </c>
      <c r="AJ346" s="458">
        <f>DATA3!$Q$33</f>
        <v>0</v>
      </c>
      <c r="AK346" s="422">
        <f>DATA3!$V$33</f>
        <v>0</v>
      </c>
      <c r="AL346" s="422">
        <f>DATA3!$AA$33</f>
        <v>0</v>
      </c>
      <c r="AN346" s="522" t="str">
        <f>IF(AJ346="A",MAX($AN$221:AP345)+0.001,"")</f>
        <v/>
      </c>
      <c r="AO346" s="522"/>
      <c r="AP346" s="522"/>
      <c r="AQ346" s="282">
        <v>1.125</v>
      </c>
      <c r="AR346" s="282" t="str">
        <f>IF($AQ$346&gt;$AN$973,"",LOOKUP($AQ$346,$AN$222:$AP$971,$AH$222:$AH$971))</f>
        <v/>
      </c>
      <c r="AS346" s="282" t="str">
        <f>IF($AQ$346&gt;$AN$973,"",LOOKUP($AQ$346,$AN$222:$AP$971,$AI$222:$AI$971))</f>
        <v/>
      </c>
      <c r="AT346" s="282" t="s">
        <v>28</v>
      </c>
      <c r="AU346" s="282" t="str">
        <f>IF($AQ$346&gt;$AN$973,"",LOOKUP($AQ$346,$AN$222:$AP$971,$AK$222:$AK$971))</f>
        <v/>
      </c>
      <c r="AV346" s="282" t="str">
        <f>IF($AQ$346&gt;$AN$973,"",LOOKUP($AQ$346,$AN$222:$AP$971,$AL$222:$AL$971))</f>
        <v/>
      </c>
      <c r="AX346" s="522" t="str">
        <f>IF(AJ346="B",MAX($AX$221:AX345)+0.001,"")</f>
        <v/>
      </c>
      <c r="AY346" s="522"/>
      <c r="AZ346" s="522"/>
      <c r="BA346" s="282">
        <v>1.125</v>
      </c>
      <c r="BB346" s="282" t="str">
        <f t="shared" si="59"/>
        <v/>
      </c>
      <c r="BC346" s="282" t="str">
        <f t="shared" si="52"/>
        <v/>
      </c>
      <c r="BD346" s="282" t="s">
        <v>29</v>
      </c>
      <c r="BE346" s="282" t="str">
        <f t="shared" si="53"/>
        <v/>
      </c>
      <c r="BF346" s="282" t="str">
        <f t="shared" si="54"/>
        <v/>
      </c>
      <c r="BH346" s="522" t="str">
        <f>IF(AJ346="C",MAX($BH$221:BH345)+0.001,"")</f>
        <v/>
      </c>
      <c r="BI346" s="522"/>
      <c r="BJ346" s="522"/>
      <c r="BK346" s="282">
        <v>1.125</v>
      </c>
      <c r="BL346" s="282" t="str">
        <f t="shared" si="55"/>
        <v/>
      </c>
      <c r="BM346" s="282" t="str">
        <f t="shared" si="56"/>
        <v/>
      </c>
      <c r="BN346" s="282" t="s">
        <v>30</v>
      </c>
      <c r="BO346" s="282" t="str">
        <f t="shared" si="57"/>
        <v/>
      </c>
      <c r="BP346" s="282" t="str">
        <f t="shared" si="58"/>
        <v/>
      </c>
      <c r="BT346" s="522" t="str">
        <f>IF(AL346="A",MAX($BT$221:BV345)+0.001,"")</f>
        <v/>
      </c>
      <c r="BU346" s="522"/>
      <c r="BV346" s="522"/>
      <c r="BW346" s="282">
        <v>1.125</v>
      </c>
      <c r="BY346" s="454" t="s">
        <v>28</v>
      </c>
      <c r="BZ346" s="282" t="str">
        <f t="shared" si="60"/>
        <v/>
      </c>
      <c r="CB346" s="282">
        <f t="shared" si="61"/>
        <v>0</v>
      </c>
      <c r="CC346" s="282">
        <f t="shared" si="62"/>
        <v>0</v>
      </c>
      <c r="CD346" s="282">
        <f t="shared" si="63"/>
        <v>0</v>
      </c>
      <c r="CE346" s="282">
        <f t="shared" si="64"/>
        <v>0</v>
      </c>
      <c r="CF346" s="282">
        <f t="shared" si="65"/>
        <v>0</v>
      </c>
      <c r="CG346" s="282">
        <f t="shared" si="66"/>
        <v>0</v>
      </c>
      <c r="CH346" s="282">
        <f t="shared" si="67"/>
        <v>0</v>
      </c>
      <c r="CI346" s="282">
        <f t="shared" si="68"/>
        <v>0</v>
      </c>
      <c r="CJ346" s="282">
        <f t="shared" si="69"/>
        <v>0</v>
      </c>
      <c r="CK346" s="282">
        <f t="shared" si="70"/>
        <v>0</v>
      </c>
      <c r="CL346" s="282">
        <f t="shared" si="71"/>
        <v>0</v>
      </c>
      <c r="CM346" s="282">
        <f t="shared" si="72"/>
        <v>0</v>
      </c>
    </row>
    <row r="347" spans="4:91" ht="15" x14ac:dyDescent="0.25">
      <c r="D347" s="455" t="str">
        <f>IF(DATA3!$C$34="","",U347&amp;":"&amp;V347)</f>
        <v/>
      </c>
      <c r="E347" s="523" t="str">
        <f>IF(DATA3!$D$34="","",W347&amp;":"&amp;X347)</f>
        <v/>
      </c>
      <c r="F347" s="523"/>
      <c r="G347" s="523"/>
      <c r="H347" s="524" t="e">
        <f t="shared" si="83"/>
        <v>#VALUE!</v>
      </c>
      <c r="I347" s="524"/>
      <c r="J347" s="524"/>
      <c r="K347" s="522" t="e">
        <f t="shared" si="51"/>
        <v>#VALUE!</v>
      </c>
      <c r="L347" s="522"/>
      <c r="M347" s="522"/>
      <c r="N347" s="525" t="e">
        <f t="shared" si="84"/>
        <v>#VALUE!</v>
      </c>
      <c r="O347" s="525"/>
      <c r="P347" s="525"/>
      <c r="Q347" s="523" t="e">
        <f t="shared" si="85"/>
        <v>#VALUE!</v>
      </c>
      <c r="R347" s="523"/>
      <c r="S347" s="523"/>
      <c r="T347" s="283">
        <v>26</v>
      </c>
      <c r="U347" s="456">
        <f>IF(HOUR(DATA3!$C$34)&lt;=6,HOUR(DATA3!$C$34)+12,HOUR(DATA3!$C$34))</f>
        <v>12</v>
      </c>
      <c r="V347" s="457" t="str">
        <f>IF(MINUTE(DATA3!$C$34)&lt;10,"0"&amp;MINUTE(DATA3!$C$34),MINUTE(DATA3!$C$34))</f>
        <v>00</v>
      </c>
      <c r="W347" s="456">
        <f>IF(HOUR(DATA3!$D$34)&lt;=6,HOUR(DATA3!$D$34)+12,HOUR(DATA3!$D$34))</f>
        <v>12</v>
      </c>
      <c r="X347" s="457" t="str">
        <f>IF(MINUTE(DATA3!$D$34)&lt;10,"0"&amp;MINUTE(DATA3!$D$34),MINUTE(DATA3!$D$34))</f>
        <v>00</v>
      </c>
      <c r="Y347" s="526" t="b">
        <f t="shared" si="81"/>
        <v>0</v>
      </c>
      <c r="Z347" s="526"/>
      <c r="AA347" s="520" t="b">
        <f t="shared" si="82"/>
        <v>0</v>
      </c>
      <c r="AB347" s="520"/>
      <c r="AC347" s="521" t="str">
        <f t="shared" si="86"/>
        <v/>
      </c>
      <c r="AD347" s="521"/>
      <c r="AE347" s="520" t="b">
        <f t="shared" si="80"/>
        <v>0</v>
      </c>
      <c r="AF347" s="520"/>
      <c r="AH347" s="422">
        <f>DATA3!$G$34</f>
        <v>0</v>
      </c>
      <c r="AI347" s="422">
        <f>DATA3!$L$34</f>
        <v>0</v>
      </c>
      <c r="AJ347" s="458">
        <f>DATA3!$Q$34</f>
        <v>0</v>
      </c>
      <c r="AK347" s="422">
        <f>DATA3!$V$34</f>
        <v>0</v>
      </c>
      <c r="AL347" s="422">
        <f>DATA3!$AA$34</f>
        <v>0</v>
      </c>
      <c r="AN347" s="522" t="str">
        <f>IF(AJ347="A",MAX($AN$221:AP346)+0.001,"")</f>
        <v/>
      </c>
      <c r="AO347" s="522"/>
      <c r="AP347" s="522"/>
      <c r="AQ347" s="282">
        <v>1.1259999999999999</v>
      </c>
      <c r="AR347" s="282" t="str">
        <f>IF($AQ$347&gt;$AN$973,"",LOOKUP($AQ$347,$AN$222:$AP$971,$AH$222:$AH$971))</f>
        <v/>
      </c>
      <c r="AS347" s="282" t="str">
        <f>IF($AQ$347&gt;$AN$973,"",LOOKUP($AQ$347,$AN$222:$AP$971,$AI$222:$AI$971))</f>
        <v/>
      </c>
      <c r="AT347" s="282" t="s">
        <v>28</v>
      </c>
      <c r="AU347" s="282" t="str">
        <f>IF($AQ$347&gt;$AN$973,"",LOOKUP($AQ$347,$AN$222:$AP$971,$AK$222:$AK$971))</f>
        <v/>
      </c>
      <c r="AV347" s="282" t="str">
        <f>IF($AQ$347&gt;$AN$973,"",LOOKUP($AQ$347,$AN$222:$AP$971,$AL$222:$AL$971))</f>
        <v/>
      </c>
      <c r="AX347" s="522" t="str">
        <f>IF(AJ347="B",MAX($AX$221:AX346)+0.001,"")</f>
        <v/>
      </c>
      <c r="AY347" s="522"/>
      <c r="AZ347" s="522"/>
      <c r="BA347" s="282">
        <v>1.1259999999999999</v>
      </c>
      <c r="BB347" s="282" t="str">
        <f t="shared" si="59"/>
        <v/>
      </c>
      <c r="BC347" s="282" t="str">
        <f t="shared" si="52"/>
        <v/>
      </c>
      <c r="BD347" s="282" t="s">
        <v>29</v>
      </c>
      <c r="BE347" s="282" t="str">
        <f t="shared" si="53"/>
        <v/>
      </c>
      <c r="BF347" s="282" t="str">
        <f t="shared" si="54"/>
        <v/>
      </c>
      <c r="BH347" s="522" t="str">
        <f>IF(AJ347="C",MAX($BH$221:BH346)+0.001,"")</f>
        <v/>
      </c>
      <c r="BI347" s="522"/>
      <c r="BJ347" s="522"/>
      <c r="BK347" s="282">
        <v>1.1259999999999999</v>
      </c>
      <c r="BL347" s="282" t="str">
        <f t="shared" si="55"/>
        <v/>
      </c>
      <c r="BM347" s="282" t="str">
        <f t="shared" si="56"/>
        <v/>
      </c>
      <c r="BN347" s="282" t="s">
        <v>30</v>
      </c>
      <c r="BO347" s="282" t="str">
        <f t="shared" si="57"/>
        <v/>
      </c>
      <c r="BP347" s="282" t="str">
        <f t="shared" si="58"/>
        <v/>
      </c>
      <c r="BT347" s="522" t="str">
        <f>IF(AL347="A",MAX($BT$221:BV346)+0.001,"")</f>
        <v/>
      </c>
      <c r="BU347" s="522"/>
      <c r="BV347" s="522"/>
      <c r="BW347" s="282">
        <v>1.1259999999999999</v>
      </c>
      <c r="BY347" s="454" t="s">
        <v>28</v>
      </c>
      <c r="BZ347" s="282" t="str">
        <f t="shared" si="60"/>
        <v/>
      </c>
      <c r="CB347" s="282">
        <f t="shared" si="61"/>
        <v>0</v>
      </c>
      <c r="CC347" s="282">
        <f t="shared" si="62"/>
        <v>0</v>
      </c>
      <c r="CD347" s="282">
        <f t="shared" si="63"/>
        <v>0</v>
      </c>
      <c r="CE347" s="282">
        <f t="shared" si="64"/>
        <v>0</v>
      </c>
      <c r="CF347" s="282">
        <f t="shared" si="65"/>
        <v>0</v>
      </c>
      <c r="CG347" s="282">
        <f t="shared" si="66"/>
        <v>0</v>
      </c>
      <c r="CH347" s="282">
        <f t="shared" si="67"/>
        <v>0</v>
      </c>
      <c r="CI347" s="282">
        <f t="shared" si="68"/>
        <v>0</v>
      </c>
      <c r="CJ347" s="282">
        <f t="shared" si="69"/>
        <v>0</v>
      </c>
      <c r="CK347" s="282">
        <f t="shared" si="70"/>
        <v>0</v>
      </c>
      <c r="CL347" s="282">
        <f t="shared" si="71"/>
        <v>0</v>
      </c>
      <c r="CM347" s="282">
        <f t="shared" si="72"/>
        <v>0</v>
      </c>
    </row>
    <row r="348" spans="4:91" ht="15" x14ac:dyDescent="0.25">
      <c r="D348" s="455" t="str">
        <f>IF(DATA3!$C$35="","",U348&amp;":"&amp;V348)</f>
        <v/>
      </c>
      <c r="E348" s="523" t="str">
        <f>IF(DATA3!$D$35="","",W348&amp;":"&amp;X348)</f>
        <v/>
      </c>
      <c r="F348" s="523"/>
      <c r="G348" s="523"/>
      <c r="H348" s="524" t="e">
        <f t="shared" si="83"/>
        <v>#VALUE!</v>
      </c>
      <c r="I348" s="524"/>
      <c r="J348" s="524"/>
      <c r="K348" s="522" t="e">
        <f t="shared" si="51"/>
        <v>#VALUE!</v>
      </c>
      <c r="L348" s="522"/>
      <c r="M348" s="522"/>
      <c r="N348" s="525" t="e">
        <f t="shared" si="84"/>
        <v>#VALUE!</v>
      </c>
      <c r="O348" s="525"/>
      <c r="P348" s="525"/>
      <c r="Q348" s="523" t="e">
        <f t="shared" si="85"/>
        <v>#VALUE!</v>
      </c>
      <c r="R348" s="523"/>
      <c r="S348" s="523"/>
      <c r="T348" s="283">
        <v>27</v>
      </c>
      <c r="U348" s="456">
        <f>IF(HOUR(DATA3!$C$35)&lt;=6,HOUR(DATA3!$C$35)+12,HOUR(DATA3!$C$35))</f>
        <v>12</v>
      </c>
      <c r="V348" s="457" t="str">
        <f>IF(MINUTE(DATA3!$C$35)&lt;10,"0"&amp;MINUTE(DATA3!$C$35),MINUTE(DATA3!$C$35))</f>
        <v>00</v>
      </c>
      <c r="W348" s="456">
        <f>IF(HOUR(DATA3!$D$35)&lt;=6,HOUR(DATA3!$D$35)+12,HOUR(DATA3!$D$35))</f>
        <v>12</v>
      </c>
      <c r="X348" s="457" t="str">
        <f>IF(MINUTE(DATA3!$D$35)&lt;10,"0"&amp;MINUTE(DATA3!$D$35),MINUTE(DATA3!$D$35))</f>
        <v>00</v>
      </c>
      <c r="Y348" s="526" t="b">
        <f t="shared" si="81"/>
        <v>0</v>
      </c>
      <c r="Z348" s="526"/>
      <c r="AA348" s="520" t="b">
        <f t="shared" si="82"/>
        <v>0</v>
      </c>
      <c r="AB348" s="520"/>
      <c r="AC348" s="521" t="str">
        <f t="shared" si="86"/>
        <v/>
      </c>
      <c r="AD348" s="521"/>
      <c r="AE348" s="520" t="b">
        <f t="shared" si="80"/>
        <v>0</v>
      </c>
      <c r="AF348" s="520"/>
      <c r="AH348" s="422">
        <f>DATA3!$G$35</f>
        <v>0</v>
      </c>
      <c r="AI348" s="422">
        <f>DATA3!$L$35</f>
        <v>0</v>
      </c>
      <c r="AJ348" s="458">
        <f>DATA3!$Q$35</f>
        <v>0</v>
      </c>
      <c r="AK348" s="422">
        <f>DATA3!$V$35</f>
        <v>0</v>
      </c>
      <c r="AL348" s="422">
        <f>DATA3!$AA$35</f>
        <v>0</v>
      </c>
      <c r="AN348" s="522" t="str">
        <f>IF(AJ348="A",MAX($AN$221:AP347)+0.001,"")</f>
        <v/>
      </c>
      <c r="AO348" s="522"/>
      <c r="AP348" s="522"/>
      <c r="AQ348" s="282">
        <v>1.1269999999999998</v>
      </c>
      <c r="AR348" s="282" t="str">
        <f>IF($AQ$348&gt;$AN$973,"",LOOKUP($AQ$348,$AN$222:$AP$971,$AH$222:$AH$971))</f>
        <v/>
      </c>
      <c r="AS348" s="282" t="str">
        <f>IF($AQ$348&gt;$AN$973,"",LOOKUP($AQ$348,$AN$222:$AP$971,$AI$222:$AI$971))</f>
        <v/>
      </c>
      <c r="AT348" s="282" t="s">
        <v>28</v>
      </c>
      <c r="AU348" s="282" t="str">
        <f>IF($AQ$348&gt;$AN$973,"",LOOKUP($AQ$348,$AN$222:$AP$971,$AK$222:$AK$971))</f>
        <v/>
      </c>
      <c r="AV348" s="282" t="str">
        <f>IF($AQ$348&gt;$AN$973,"",LOOKUP($AQ$348,$AN$222:$AP$971,$AL$222:$AL$971))</f>
        <v/>
      </c>
      <c r="AX348" s="522" t="str">
        <f>IF(AJ348="B",MAX($AX$221:AX347)+0.001,"")</f>
        <v/>
      </c>
      <c r="AY348" s="522"/>
      <c r="AZ348" s="522"/>
      <c r="BA348" s="282">
        <v>1.1269999999999998</v>
      </c>
      <c r="BB348" s="282" t="str">
        <f t="shared" si="59"/>
        <v/>
      </c>
      <c r="BC348" s="282" t="str">
        <f t="shared" si="52"/>
        <v/>
      </c>
      <c r="BD348" s="282" t="s">
        <v>29</v>
      </c>
      <c r="BE348" s="282" t="str">
        <f t="shared" si="53"/>
        <v/>
      </c>
      <c r="BF348" s="282" t="str">
        <f t="shared" si="54"/>
        <v/>
      </c>
      <c r="BH348" s="522" t="str">
        <f>IF(AJ348="C",MAX($BH$221:BH347)+0.001,"")</f>
        <v/>
      </c>
      <c r="BI348" s="522"/>
      <c r="BJ348" s="522"/>
      <c r="BK348" s="282">
        <v>1.1269999999999998</v>
      </c>
      <c r="BL348" s="282" t="str">
        <f t="shared" si="55"/>
        <v/>
      </c>
      <c r="BM348" s="282" t="str">
        <f t="shared" si="56"/>
        <v/>
      </c>
      <c r="BN348" s="282" t="s">
        <v>30</v>
      </c>
      <c r="BO348" s="282" t="str">
        <f t="shared" si="57"/>
        <v/>
      </c>
      <c r="BP348" s="282" t="str">
        <f t="shared" si="58"/>
        <v/>
      </c>
      <c r="BT348" s="522" t="str">
        <f>IF(AL348="A",MAX($BT$221:BV347)+0.001,"")</f>
        <v/>
      </c>
      <c r="BU348" s="522"/>
      <c r="BV348" s="522"/>
      <c r="BW348" s="282">
        <v>1.1269999999999998</v>
      </c>
      <c r="BY348" s="454" t="s">
        <v>28</v>
      </c>
      <c r="BZ348" s="282" t="str">
        <f t="shared" si="60"/>
        <v/>
      </c>
      <c r="CB348" s="282">
        <f t="shared" si="61"/>
        <v>0</v>
      </c>
      <c r="CC348" s="282">
        <f t="shared" si="62"/>
        <v>0</v>
      </c>
      <c r="CD348" s="282">
        <f t="shared" si="63"/>
        <v>0</v>
      </c>
      <c r="CE348" s="282">
        <f t="shared" si="64"/>
        <v>0</v>
      </c>
      <c r="CF348" s="282">
        <f t="shared" si="65"/>
        <v>0</v>
      </c>
      <c r="CG348" s="282">
        <f t="shared" si="66"/>
        <v>0</v>
      </c>
      <c r="CH348" s="282">
        <f t="shared" si="67"/>
        <v>0</v>
      </c>
      <c r="CI348" s="282">
        <f t="shared" si="68"/>
        <v>0</v>
      </c>
      <c r="CJ348" s="282">
        <f t="shared" si="69"/>
        <v>0</v>
      </c>
      <c r="CK348" s="282">
        <f t="shared" si="70"/>
        <v>0</v>
      </c>
      <c r="CL348" s="282">
        <f t="shared" si="71"/>
        <v>0</v>
      </c>
      <c r="CM348" s="282">
        <f t="shared" si="72"/>
        <v>0</v>
      </c>
    </row>
    <row r="349" spans="4:91" ht="15" x14ac:dyDescent="0.25">
      <c r="D349" s="455" t="str">
        <f>IF(DATA3!$C$36="","",U349&amp;":"&amp;V349)</f>
        <v/>
      </c>
      <c r="E349" s="523" t="str">
        <f>IF(DATA3!$D$36="","",W349&amp;":"&amp;X349)</f>
        <v/>
      </c>
      <c r="F349" s="523"/>
      <c r="G349" s="523"/>
      <c r="H349" s="524" t="e">
        <f t="shared" si="83"/>
        <v>#VALUE!</v>
      </c>
      <c r="I349" s="524"/>
      <c r="J349" s="524"/>
      <c r="K349" s="522" t="e">
        <f t="shared" si="51"/>
        <v>#VALUE!</v>
      </c>
      <c r="L349" s="522"/>
      <c r="M349" s="522"/>
      <c r="N349" s="525" t="e">
        <f t="shared" si="84"/>
        <v>#VALUE!</v>
      </c>
      <c r="O349" s="525"/>
      <c r="P349" s="525"/>
      <c r="Q349" s="523" t="e">
        <f t="shared" si="85"/>
        <v>#VALUE!</v>
      </c>
      <c r="R349" s="523"/>
      <c r="S349" s="523"/>
      <c r="T349" s="283">
        <v>28</v>
      </c>
      <c r="U349" s="456">
        <f>IF(HOUR(DATA3!$C$36)&lt;=6,HOUR(DATA3!$C$36)+12,HOUR(DATA3!$C$36))</f>
        <v>12</v>
      </c>
      <c r="V349" s="457" t="str">
        <f>IF(MINUTE(DATA3!$C$36)&lt;10,"0"&amp;MINUTE(DATA3!$C$36),MINUTE(DATA3!$C$36))</f>
        <v>00</v>
      </c>
      <c r="W349" s="456">
        <f>IF(HOUR(DATA3!$D$36)&lt;=6,HOUR(DATA3!$D$36)+12,HOUR(DATA3!$D$36))</f>
        <v>12</v>
      </c>
      <c r="X349" s="457" t="str">
        <f>IF(MINUTE(DATA3!$D$36)&lt;10,"0"&amp;MINUTE(DATA3!$D$36),MINUTE(DATA3!$D$36))</f>
        <v>00</v>
      </c>
      <c r="Y349" s="526" t="b">
        <f t="shared" si="81"/>
        <v>0</v>
      </c>
      <c r="Z349" s="526"/>
      <c r="AA349" s="520" t="b">
        <f t="shared" si="82"/>
        <v>0</v>
      </c>
      <c r="AB349" s="520"/>
      <c r="AC349" s="521" t="str">
        <f t="shared" si="86"/>
        <v/>
      </c>
      <c r="AD349" s="521"/>
      <c r="AE349" s="520" t="b">
        <f t="shared" si="80"/>
        <v>0</v>
      </c>
      <c r="AF349" s="520"/>
      <c r="AH349" s="422">
        <f>DATA3!$G$36</f>
        <v>0</v>
      </c>
      <c r="AI349" s="422">
        <f>DATA3!$L$36</f>
        <v>0</v>
      </c>
      <c r="AJ349" s="458">
        <f>DATA3!$Q$36</f>
        <v>0</v>
      </c>
      <c r="AK349" s="422">
        <f>DATA3!$V$36</f>
        <v>0</v>
      </c>
      <c r="AL349" s="422">
        <f>DATA3!$AA$36</f>
        <v>0</v>
      </c>
      <c r="AN349" s="522" t="str">
        <f>IF(AJ349="A",MAX($AN$221:AP348)+0.001,"")</f>
        <v/>
      </c>
      <c r="AO349" s="522"/>
      <c r="AP349" s="522"/>
      <c r="AQ349" s="282">
        <v>1.1279999999999999</v>
      </c>
      <c r="AR349" s="282" t="str">
        <f>IF($AQ$349&gt;$AN$973,"",LOOKUP($AQ$349,$AN$222:$AP$971,$AH$222:$AH$971))</f>
        <v/>
      </c>
      <c r="AS349" s="282" t="str">
        <f>IF($AQ$349&gt;$AN$973,"",LOOKUP($AQ$349,$AN$222:$AP$971,$AI$222:$AI$971))</f>
        <v/>
      </c>
      <c r="AT349" s="282" t="s">
        <v>28</v>
      </c>
      <c r="AU349" s="282" t="str">
        <f>IF($AQ$349&gt;$AN$973,"",LOOKUP($AQ$349,$AN$222:$AP$971,$AK$222:$AK$971))</f>
        <v/>
      </c>
      <c r="AV349" s="282" t="str">
        <f>IF($AQ$349&gt;$AN$973,"",LOOKUP($AQ$349,$AN$222:$AP$971,$AL$222:$AL$971))</f>
        <v/>
      </c>
      <c r="AX349" s="522" t="str">
        <f>IF(AJ349="B",MAX($AX$221:AX348)+0.001,"")</f>
        <v/>
      </c>
      <c r="AY349" s="522"/>
      <c r="AZ349" s="522"/>
      <c r="BA349" s="282">
        <v>1.1279999999999999</v>
      </c>
      <c r="BB349" s="282" t="str">
        <f t="shared" si="59"/>
        <v/>
      </c>
      <c r="BC349" s="282" t="str">
        <f t="shared" si="52"/>
        <v/>
      </c>
      <c r="BD349" s="282" t="s">
        <v>29</v>
      </c>
      <c r="BE349" s="282" t="str">
        <f t="shared" si="53"/>
        <v/>
      </c>
      <c r="BF349" s="282" t="str">
        <f t="shared" si="54"/>
        <v/>
      </c>
      <c r="BH349" s="522" t="str">
        <f>IF(AJ349="C",MAX($BH$221:BH348)+0.001,"")</f>
        <v/>
      </c>
      <c r="BI349" s="522"/>
      <c r="BJ349" s="522"/>
      <c r="BK349" s="282">
        <v>1.1279999999999999</v>
      </c>
      <c r="BL349" s="282" t="str">
        <f t="shared" si="55"/>
        <v/>
      </c>
      <c r="BM349" s="282" t="str">
        <f t="shared" si="56"/>
        <v/>
      </c>
      <c r="BN349" s="282" t="s">
        <v>30</v>
      </c>
      <c r="BO349" s="282" t="str">
        <f t="shared" si="57"/>
        <v/>
      </c>
      <c r="BP349" s="282" t="str">
        <f t="shared" si="58"/>
        <v/>
      </c>
      <c r="BT349" s="522" t="str">
        <f>IF(AL349="A",MAX($BT$221:BV348)+0.001,"")</f>
        <v/>
      </c>
      <c r="BU349" s="522"/>
      <c r="BV349" s="522"/>
      <c r="BW349" s="282">
        <v>1.1279999999999999</v>
      </c>
      <c r="BY349" s="454" t="s">
        <v>28</v>
      </c>
      <c r="BZ349" s="282" t="str">
        <f t="shared" si="60"/>
        <v/>
      </c>
      <c r="CB349" s="282">
        <f t="shared" si="61"/>
        <v>0</v>
      </c>
      <c r="CC349" s="282">
        <f t="shared" si="62"/>
        <v>0</v>
      </c>
      <c r="CD349" s="282">
        <f t="shared" si="63"/>
        <v>0</v>
      </c>
      <c r="CE349" s="282">
        <f t="shared" si="64"/>
        <v>0</v>
      </c>
      <c r="CF349" s="282">
        <f t="shared" si="65"/>
        <v>0</v>
      </c>
      <c r="CG349" s="282">
        <f t="shared" si="66"/>
        <v>0</v>
      </c>
      <c r="CH349" s="282">
        <f t="shared" si="67"/>
        <v>0</v>
      </c>
      <c r="CI349" s="282">
        <f t="shared" si="68"/>
        <v>0</v>
      </c>
      <c r="CJ349" s="282">
        <f t="shared" si="69"/>
        <v>0</v>
      </c>
      <c r="CK349" s="282">
        <f t="shared" si="70"/>
        <v>0</v>
      </c>
      <c r="CL349" s="282">
        <f t="shared" si="71"/>
        <v>0</v>
      </c>
      <c r="CM349" s="282">
        <f t="shared" si="72"/>
        <v>0</v>
      </c>
    </row>
    <row r="350" spans="4:91" ht="15" x14ac:dyDescent="0.25">
      <c r="D350" s="455" t="str">
        <f>IF(DATA3!$C$37="","",U350&amp;":"&amp;V350)</f>
        <v/>
      </c>
      <c r="E350" s="523" t="str">
        <f>IF(DATA3!$D$37="","",W350&amp;":"&amp;X350)</f>
        <v/>
      </c>
      <c r="F350" s="523"/>
      <c r="G350" s="523"/>
      <c r="H350" s="524" t="e">
        <f t="shared" si="83"/>
        <v>#VALUE!</v>
      </c>
      <c r="I350" s="524"/>
      <c r="J350" s="524"/>
      <c r="K350" s="522" t="e">
        <f t="shared" ref="K350:K413" si="87">LOOKUP(H350,$C$184:$C$218,$D$184:$D$218)</f>
        <v>#VALUE!</v>
      </c>
      <c r="L350" s="522"/>
      <c r="M350" s="522"/>
      <c r="N350" s="525" t="e">
        <f t="shared" si="84"/>
        <v>#VALUE!</v>
      </c>
      <c r="O350" s="525"/>
      <c r="P350" s="525"/>
      <c r="Q350" s="523" t="e">
        <f t="shared" si="85"/>
        <v>#VALUE!</v>
      </c>
      <c r="R350" s="523"/>
      <c r="S350" s="523"/>
      <c r="T350" s="283">
        <v>29</v>
      </c>
      <c r="U350" s="456">
        <f>IF(HOUR(DATA3!$C$37)&lt;=6,HOUR(DATA3!$C$37)+12,HOUR(DATA3!$C$37))</f>
        <v>12</v>
      </c>
      <c r="V350" s="457" t="str">
        <f>IF(MINUTE(DATA3!$C$37)&lt;10,"0"&amp;MINUTE(DATA3!$C$37),MINUTE(DATA3!$C$37))</f>
        <v>00</v>
      </c>
      <c r="W350" s="456">
        <f>IF(HOUR(DATA3!$D$37)&lt;=6,HOUR(DATA3!$D$37)+12,HOUR(DATA3!$D$37))</f>
        <v>12</v>
      </c>
      <c r="X350" s="457" t="str">
        <f>IF(MINUTE(DATA3!$D$37)&lt;10,"0"&amp;MINUTE(DATA3!$D$37),MINUTE(DATA3!$D$37))</f>
        <v>00</v>
      </c>
      <c r="Y350" s="526" t="b">
        <f t="shared" si="81"/>
        <v>0</v>
      </c>
      <c r="Z350" s="526"/>
      <c r="AA350" s="520" t="b">
        <f t="shared" si="82"/>
        <v>0</v>
      </c>
      <c r="AB350" s="520"/>
      <c r="AC350" s="521" t="str">
        <f t="shared" si="86"/>
        <v/>
      </c>
      <c r="AD350" s="521"/>
      <c r="AE350" s="520" t="b">
        <f t="shared" si="80"/>
        <v>0</v>
      </c>
      <c r="AF350" s="520"/>
      <c r="AH350" s="422">
        <f>DATA3!$G$37</f>
        <v>0</v>
      </c>
      <c r="AI350" s="422">
        <f>DATA3!$L$37</f>
        <v>0</v>
      </c>
      <c r="AJ350" s="458">
        <f>DATA3!$Q$37</f>
        <v>0</v>
      </c>
      <c r="AK350" s="422">
        <f>DATA3!$V$37</f>
        <v>0</v>
      </c>
      <c r="AL350" s="422">
        <f>DATA3!$AA$37</f>
        <v>0</v>
      </c>
      <c r="AN350" s="522" t="str">
        <f>IF(AJ350="A",MAX($AN$221:AP349)+0.001,"")</f>
        <v/>
      </c>
      <c r="AO350" s="522"/>
      <c r="AP350" s="522"/>
      <c r="AQ350" s="282">
        <v>1.129</v>
      </c>
      <c r="AR350" s="282" t="str">
        <f>IF($AQ$350&gt;$AN$973,"",LOOKUP($AQ$350,$AN$222:$AP$971,$AH$222:$AH$971))</f>
        <v/>
      </c>
      <c r="AS350" s="282" t="str">
        <f>IF($AQ$350&gt;$AN$973,"",LOOKUP($AQ$350,$AN$222:$AP$971,$AI$222:$AI$971))</f>
        <v/>
      </c>
      <c r="AT350" s="282" t="s">
        <v>28</v>
      </c>
      <c r="AU350" s="282" t="str">
        <f>IF($AQ$350&gt;$AN$973,"",LOOKUP($AQ$350,$AN$222:$AP$971,$AK$222:$AK$971))</f>
        <v/>
      </c>
      <c r="AV350" s="282" t="str">
        <f>IF($AQ$350&gt;$AN$973,"",LOOKUP($AQ$350,$AN$222:$AP$971,$AL$222:$AL$971))</f>
        <v/>
      </c>
      <c r="AX350" s="522" t="str">
        <f>IF(AJ350="B",MAX($AX$221:AX349)+0.001,"")</f>
        <v/>
      </c>
      <c r="AY350" s="522"/>
      <c r="AZ350" s="522"/>
      <c r="BA350" s="282">
        <v>1.129</v>
      </c>
      <c r="BB350" s="282" t="str">
        <f t="shared" si="59"/>
        <v/>
      </c>
      <c r="BC350" s="282" t="str">
        <f t="shared" ref="BC350:BC413" si="88">IF($BA350&gt;$AX$972,"",LOOKUP($BA350,$AX$222:$AX$971,$AI$222:$AI$971))</f>
        <v/>
      </c>
      <c r="BD350" s="282" t="s">
        <v>29</v>
      </c>
      <c r="BE350" s="282" t="str">
        <f t="shared" ref="BE350:BE413" si="89">IF($BA350&gt;$AX$972,"",LOOKUP($BA350,$AX$222:$AX$971,$AK$222:$AK$971))</f>
        <v/>
      </c>
      <c r="BF350" s="282" t="str">
        <f t="shared" ref="BF350:BF413" si="90">IF($BA350&gt;$AX$972,"",LOOKUP($BA350,$AX$222:$AX$971,$AL$222:$AL$971))</f>
        <v/>
      </c>
      <c r="BH350" s="522" t="str">
        <f>IF(AJ350="C",MAX($BH$221:BH349)+0.001,"")</f>
        <v/>
      </c>
      <c r="BI350" s="522"/>
      <c r="BJ350" s="522"/>
      <c r="BK350" s="282">
        <v>1.129</v>
      </c>
      <c r="BL350" s="282" t="str">
        <f t="shared" ref="BL350:BL413" si="91">IF($BK350&gt;$BH$972,"",LOOKUP($BK350,$BH$222:$BH$971,$AH$222:$AH$971))</f>
        <v/>
      </c>
      <c r="BM350" s="282" t="str">
        <f t="shared" ref="BM350:BM413" si="92">IF($BK350&gt;$BH$972,"",LOOKUP($BK350,$BH$222:$BH$971,$AI$222:$AI$971))</f>
        <v/>
      </c>
      <c r="BN350" s="282" t="s">
        <v>30</v>
      </c>
      <c r="BO350" s="282" t="str">
        <f t="shared" ref="BO350:BO413" si="93">IF($BK350&gt;$BH$972,"",LOOKUP($BK350,$BH$222:$BH$971,$AK$222:$AK$971))</f>
        <v/>
      </c>
      <c r="BP350" s="282" t="str">
        <f t="shared" ref="BP350:BP413" si="94">IF($BK350&gt;$BH$972,"",LOOKUP($BK350,$BH$222:$BH$971,$AL$222:$AL$971))</f>
        <v/>
      </c>
      <c r="BT350" s="522" t="str">
        <f>IF(AL350="A",MAX($BT$221:BV349)+0.001,"")</f>
        <v/>
      </c>
      <c r="BU350" s="522"/>
      <c r="BV350" s="522"/>
      <c r="BW350" s="282">
        <v>1.129</v>
      </c>
      <c r="BY350" s="454" t="s">
        <v>28</v>
      </c>
      <c r="BZ350" s="282" t="str">
        <f t="shared" si="60"/>
        <v/>
      </c>
      <c r="CB350" s="282">
        <f t="shared" si="61"/>
        <v>0</v>
      </c>
      <c r="CC350" s="282">
        <f t="shared" si="62"/>
        <v>0</v>
      </c>
      <c r="CD350" s="282">
        <f t="shared" si="63"/>
        <v>0</v>
      </c>
      <c r="CE350" s="282">
        <f t="shared" si="64"/>
        <v>0</v>
      </c>
      <c r="CF350" s="282">
        <f t="shared" si="65"/>
        <v>0</v>
      </c>
      <c r="CG350" s="282">
        <f t="shared" si="66"/>
        <v>0</v>
      </c>
      <c r="CH350" s="282">
        <f t="shared" si="67"/>
        <v>0</v>
      </c>
      <c r="CI350" s="282">
        <f t="shared" si="68"/>
        <v>0</v>
      </c>
      <c r="CJ350" s="282">
        <f t="shared" si="69"/>
        <v>0</v>
      </c>
      <c r="CK350" s="282">
        <f t="shared" si="70"/>
        <v>0</v>
      </c>
      <c r="CL350" s="282">
        <f t="shared" si="71"/>
        <v>0</v>
      </c>
      <c r="CM350" s="282">
        <f t="shared" si="72"/>
        <v>0</v>
      </c>
    </row>
    <row r="351" spans="4:91" ht="15" x14ac:dyDescent="0.25">
      <c r="D351" s="455" t="str">
        <f>IF(DATA3!$C$38="","",U351&amp;":"&amp;V351)</f>
        <v/>
      </c>
      <c r="E351" s="523" t="str">
        <f>IF(DATA3!$D$38="","",W351&amp;":"&amp;X351)</f>
        <v/>
      </c>
      <c r="F351" s="523"/>
      <c r="G351" s="523"/>
      <c r="H351" s="524" t="e">
        <f t="shared" si="83"/>
        <v>#VALUE!</v>
      </c>
      <c r="I351" s="524"/>
      <c r="J351" s="524"/>
      <c r="K351" s="522" t="e">
        <f t="shared" si="87"/>
        <v>#VALUE!</v>
      </c>
      <c r="L351" s="522"/>
      <c r="M351" s="522"/>
      <c r="N351" s="525" t="e">
        <f t="shared" si="84"/>
        <v>#VALUE!</v>
      </c>
      <c r="O351" s="525"/>
      <c r="P351" s="525"/>
      <c r="Q351" s="523" t="e">
        <f t="shared" si="85"/>
        <v>#VALUE!</v>
      </c>
      <c r="R351" s="523"/>
      <c r="S351" s="523"/>
      <c r="T351" s="283">
        <v>30</v>
      </c>
      <c r="U351" s="456">
        <f>IF(HOUR(DATA3!$C$38)&lt;=6,HOUR(DATA3!$C$38)+12,HOUR(DATA3!$C$38))</f>
        <v>12</v>
      </c>
      <c r="V351" s="457" t="str">
        <f>IF(MINUTE(DATA3!$C$38)&lt;10,"0"&amp;MINUTE(DATA3!$C$38),MINUTE(DATA3!$C$38))</f>
        <v>00</v>
      </c>
      <c r="W351" s="456">
        <f>IF(HOUR(DATA3!$D$38)&lt;=6,HOUR(DATA3!$D$38)+12,HOUR(DATA3!$D$38))</f>
        <v>12</v>
      </c>
      <c r="X351" s="457" t="str">
        <f>IF(MINUTE(DATA3!$D$38)&lt;10,"0"&amp;MINUTE(DATA3!$D$38),MINUTE(DATA3!$D$38))</f>
        <v>00</v>
      </c>
      <c r="Y351" s="526" t="b">
        <f t="shared" si="81"/>
        <v>0</v>
      </c>
      <c r="Z351" s="526"/>
      <c r="AA351" s="520" t="b">
        <f t="shared" si="82"/>
        <v>0</v>
      </c>
      <c r="AB351" s="520"/>
      <c r="AC351" s="521" t="str">
        <f t="shared" si="86"/>
        <v/>
      </c>
      <c r="AD351" s="521"/>
      <c r="AE351" s="520" t="b">
        <f t="shared" si="80"/>
        <v>0</v>
      </c>
      <c r="AF351" s="520"/>
      <c r="AH351" s="422">
        <f>DATA3!$G$38</f>
        <v>0</v>
      </c>
      <c r="AI351" s="422">
        <f>DATA3!$L$38</f>
        <v>0</v>
      </c>
      <c r="AJ351" s="458">
        <f>DATA3!$Q$38</f>
        <v>0</v>
      </c>
      <c r="AK351" s="422">
        <f>DATA3!$V$38</f>
        <v>0</v>
      </c>
      <c r="AL351" s="422">
        <f>DATA3!$AA$38</f>
        <v>0</v>
      </c>
      <c r="AN351" s="522" t="str">
        <f>IF(AJ351="A",MAX($AN$221:AP350)+0.001,"")</f>
        <v/>
      </c>
      <c r="AO351" s="522"/>
      <c r="AP351" s="522"/>
      <c r="AQ351" s="282">
        <v>1.1299999999999999</v>
      </c>
      <c r="AR351" s="282" t="str">
        <f>IF($AQ$351&gt;$AN$973,"",LOOKUP($AQ$351,$AN$222:$AP$971,$AH$222:$AH$971))</f>
        <v/>
      </c>
      <c r="AS351" s="282" t="str">
        <f>IF($AQ$351&gt;$AN$973,"",LOOKUP($AQ$351,$AN$222:$AP$971,$AI$222:$AI$971))</f>
        <v/>
      </c>
      <c r="AT351" s="282" t="s">
        <v>28</v>
      </c>
      <c r="AU351" s="282" t="str">
        <f>IF($AQ$351&gt;$AN$973,"",LOOKUP($AQ$351,$AN$222:$AP$971,$AK$222:$AK$971))</f>
        <v/>
      </c>
      <c r="AV351" s="282" t="str">
        <f>IF($AQ$351&gt;$AN$973,"",LOOKUP($AQ$351,$AN$222:$AP$971,$AL$222:$AL$971))</f>
        <v/>
      </c>
      <c r="AX351" s="522" t="str">
        <f>IF(AJ351="B",MAX($AX$221:AX350)+0.001,"")</f>
        <v/>
      </c>
      <c r="AY351" s="522"/>
      <c r="AZ351" s="522"/>
      <c r="BA351" s="282">
        <v>1.1299999999999999</v>
      </c>
      <c r="BB351" s="282" t="str">
        <f t="shared" ref="BB351:BB414" si="95">IF($BA351&gt;$AX$972,"",LOOKUP($BA351,$AX$222:$AZ$971,$AH$222:$AH$971))</f>
        <v/>
      </c>
      <c r="BC351" s="282" t="str">
        <f t="shared" si="88"/>
        <v/>
      </c>
      <c r="BD351" s="282" t="s">
        <v>29</v>
      </c>
      <c r="BE351" s="282" t="str">
        <f t="shared" si="89"/>
        <v/>
      </c>
      <c r="BF351" s="282" t="str">
        <f t="shared" si="90"/>
        <v/>
      </c>
      <c r="BH351" s="522" t="str">
        <f>IF(AJ351="C",MAX($BH$221:BH350)+0.001,"")</f>
        <v/>
      </c>
      <c r="BI351" s="522"/>
      <c r="BJ351" s="522"/>
      <c r="BK351" s="282">
        <v>1.1299999999999999</v>
      </c>
      <c r="BL351" s="282" t="str">
        <f t="shared" si="91"/>
        <v/>
      </c>
      <c r="BM351" s="282" t="str">
        <f t="shared" si="92"/>
        <v/>
      </c>
      <c r="BN351" s="282" t="s">
        <v>30</v>
      </c>
      <c r="BO351" s="282" t="str">
        <f t="shared" si="93"/>
        <v/>
      </c>
      <c r="BP351" s="282" t="str">
        <f t="shared" si="94"/>
        <v/>
      </c>
      <c r="BT351" s="522" t="str">
        <f>IF(AL351="A",MAX($BT$221:BV350)+0.001,"")</f>
        <v/>
      </c>
      <c r="BU351" s="522"/>
      <c r="BV351" s="522"/>
      <c r="BW351" s="282">
        <v>1.1299999999999999</v>
      </c>
      <c r="BY351" s="454" t="s">
        <v>28</v>
      </c>
      <c r="BZ351" s="282" t="str">
        <f t="shared" ref="BZ351:BZ414" si="96">IF(AL351="a",AK351,"")</f>
        <v/>
      </c>
      <c r="CB351" s="282">
        <f t="shared" ref="CB351:CB414" si="97">IF(BZ351=$CB$220,1,0)</f>
        <v>0</v>
      </c>
      <c r="CC351" s="282">
        <f t="shared" ref="CC351:CC414" si="98">IF(BZ351=$CC$220,1,0)</f>
        <v>0</v>
      </c>
      <c r="CD351" s="282">
        <f t="shared" ref="CD351:CD414" si="99">IF(BZ351=$CD$220,1,0)</f>
        <v>0</v>
      </c>
      <c r="CE351" s="282">
        <f t="shared" ref="CE351:CE414" si="100">IF(BZ351=$CE$220,1,0)</f>
        <v>0</v>
      </c>
      <c r="CF351" s="282">
        <f t="shared" ref="CF351:CF414" si="101">IF(BZ351=$CF$220,1,0)</f>
        <v>0</v>
      </c>
      <c r="CG351" s="282">
        <f t="shared" ref="CG351:CG414" si="102">IF(BZ351=$CG$220,1,0)</f>
        <v>0</v>
      </c>
      <c r="CH351" s="282">
        <f t="shared" ref="CH351:CH414" si="103">IF(BZ351=$CH$220,1,0)</f>
        <v>0</v>
      </c>
      <c r="CI351" s="282">
        <f t="shared" ref="CI351:CI414" si="104">IF(BZ351=$CI$220,1,0)</f>
        <v>0</v>
      </c>
      <c r="CJ351" s="282">
        <f t="shared" ref="CJ351:CJ414" si="105">IF(BZ351=$CJ$220,1,0)</f>
        <v>0</v>
      </c>
      <c r="CK351" s="282">
        <f t="shared" ref="CK351:CK414" si="106">IF(BZ351=$CK$220,1,0)</f>
        <v>0</v>
      </c>
      <c r="CL351" s="282">
        <f t="shared" ref="CL351:CL414" si="107">IF(BZ351=$CL$220,1,0)</f>
        <v>0</v>
      </c>
      <c r="CM351" s="282">
        <f t="shared" ref="CM351:CM414" si="108">IF(BZ351=$CM$220,1,0)</f>
        <v>0</v>
      </c>
    </row>
    <row r="352" spans="4:91" ht="15" x14ac:dyDescent="0.25">
      <c r="D352" s="455" t="str">
        <f>IF(DATA3!$C$39="","",U352&amp;":"&amp;V352)</f>
        <v/>
      </c>
      <c r="E352" s="523" t="str">
        <f>IF(DATA3!$D$39="","",W352&amp;":"&amp;X352)</f>
        <v/>
      </c>
      <c r="F352" s="523"/>
      <c r="G352" s="523"/>
      <c r="H352" s="524" t="e">
        <f t="shared" si="83"/>
        <v>#VALUE!</v>
      </c>
      <c r="I352" s="524"/>
      <c r="J352" s="524"/>
      <c r="K352" s="522" t="e">
        <f t="shared" si="87"/>
        <v>#VALUE!</v>
      </c>
      <c r="L352" s="522"/>
      <c r="M352" s="522"/>
      <c r="N352" s="525" t="e">
        <f t="shared" si="84"/>
        <v>#VALUE!</v>
      </c>
      <c r="O352" s="525"/>
      <c r="P352" s="525"/>
      <c r="Q352" s="523" t="e">
        <f t="shared" si="85"/>
        <v>#VALUE!</v>
      </c>
      <c r="R352" s="523"/>
      <c r="S352" s="523"/>
      <c r="T352" s="283">
        <v>31</v>
      </c>
      <c r="U352" s="456">
        <f>IF(HOUR(DATA3!$C$39)&lt;=6,HOUR(DATA3!$C$39)+12,HOUR(DATA3!$C$39))</f>
        <v>12</v>
      </c>
      <c r="V352" s="457" t="str">
        <f>IF(MINUTE(DATA3!$C$39)&lt;10,"0"&amp;MINUTE(DATA3!$C$39),MINUTE(DATA3!$C$39))</f>
        <v>00</v>
      </c>
      <c r="W352" s="456">
        <f>IF(HOUR(DATA3!$D$39)&lt;=6,HOUR(DATA3!$D$39)+12,HOUR(DATA3!$D$39))</f>
        <v>12</v>
      </c>
      <c r="X352" s="457" t="str">
        <f>IF(MINUTE(DATA3!$D$39)&lt;10,"0"&amp;MINUTE(DATA3!$D$39),MINUTE(DATA3!$D$39))</f>
        <v>00</v>
      </c>
      <c r="Y352" s="526" t="b">
        <f t="shared" si="81"/>
        <v>0</v>
      </c>
      <c r="Z352" s="526"/>
      <c r="AA352" s="520" t="b">
        <f t="shared" si="82"/>
        <v>0</v>
      </c>
      <c r="AB352" s="520"/>
      <c r="AC352" s="521" t="str">
        <f t="shared" si="86"/>
        <v/>
      </c>
      <c r="AD352" s="521"/>
      <c r="AE352" s="520" t="b">
        <f t="shared" si="80"/>
        <v>0</v>
      </c>
      <c r="AF352" s="520"/>
      <c r="AH352" s="422">
        <f>DATA3!$G$39</f>
        <v>0</v>
      </c>
      <c r="AI352" s="422">
        <f>DATA3!$L$39</f>
        <v>0</v>
      </c>
      <c r="AJ352" s="458">
        <f>DATA3!$Q$39</f>
        <v>0</v>
      </c>
      <c r="AK352" s="422">
        <f>DATA3!$V$39</f>
        <v>0</v>
      </c>
      <c r="AL352" s="422">
        <f>DATA3!$AA$39</f>
        <v>0</v>
      </c>
      <c r="AN352" s="522" t="str">
        <f>IF(AJ352="A",MAX($AN$221:AP351)+0.001,"")</f>
        <v/>
      </c>
      <c r="AO352" s="522"/>
      <c r="AP352" s="522"/>
      <c r="AQ352" s="282">
        <v>1.1309999999999998</v>
      </c>
      <c r="AR352" s="282" t="str">
        <f>IF($AQ$352&gt;$AN$973,"",LOOKUP($AQ$352,$AN$222:$AP$971,$AH$222:$AH$971))</f>
        <v/>
      </c>
      <c r="AS352" s="282" t="str">
        <f>IF($AQ$352&gt;$AN$973,"",LOOKUP($AQ$352,$AN$222:$AP$971,$AI$222:$AI$971))</f>
        <v/>
      </c>
      <c r="AT352" s="282" t="s">
        <v>28</v>
      </c>
      <c r="AU352" s="282" t="str">
        <f>IF($AQ$352&gt;$AN$973,"",LOOKUP($AQ$352,$AN$222:$AP$971,$AK$222:$AK$971))</f>
        <v/>
      </c>
      <c r="AV352" s="282" t="str">
        <f>IF($AQ$352&gt;$AN$973,"",LOOKUP($AQ$352,$AN$222:$AP$971,$AL$222:$AL$971))</f>
        <v/>
      </c>
      <c r="AX352" s="522" t="str">
        <f>IF(AJ352="B",MAX($AX$221:AX351)+0.001,"")</f>
        <v/>
      </c>
      <c r="AY352" s="522"/>
      <c r="AZ352" s="522"/>
      <c r="BA352" s="282">
        <v>1.1309999999999998</v>
      </c>
      <c r="BB352" s="282" t="str">
        <f t="shared" si="95"/>
        <v/>
      </c>
      <c r="BC352" s="282" t="str">
        <f t="shared" si="88"/>
        <v/>
      </c>
      <c r="BD352" s="282" t="s">
        <v>29</v>
      </c>
      <c r="BE352" s="282" t="str">
        <f t="shared" si="89"/>
        <v/>
      </c>
      <c r="BF352" s="282" t="str">
        <f t="shared" si="90"/>
        <v/>
      </c>
      <c r="BH352" s="522" t="str">
        <f>IF(AJ352="C",MAX($BH$221:BH351)+0.001,"")</f>
        <v/>
      </c>
      <c r="BI352" s="522"/>
      <c r="BJ352" s="522"/>
      <c r="BK352" s="282">
        <v>1.1309999999999998</v>
      </c>
      <c r="BL352" s="282" t="str">
        <f t="shared" si="91"/>
        <v/>
      </c>
      <c r="BM352" s="282" t="str">
        <f t="shared" si="92"/>
        <v/>
      </c>
      <c r="BN352" s="282" t="s">
        <v>30</v>
      </c>
      <c r="BO352" s="282" t="str">
        <f t="shared" si="93"/>
        <v/>
      </c>
      <c r="BP352" s="282" t="str">
        <f t="shared" si="94"/>
        <v/>
      </c>
      <c r="BT352" s="522" t="str">
        <f>IF(AL352="A",MAX($BT$221:BV351)+0.001,"")</f>
        <v/>
      </c>
      <c r="BU352" s="522"/>
      <c r="BV352" s="522"/>
      <c r="BW352" s="282">
        <v>1.1309999999999998</v>
      </c>
      <c r="BY352" s="454" t="s">
        <v>28</v>
      </c>
      <c r="BZ352" s="282" t="str">
        <f t="shared" si="96"/>
        <v/>
      </c>
      <c r="CB352" s="282">
        <f t="shared" si="97"/>
        <v>0</v>
      </c>
      <c r="CC352" s="282">
        <f t="shared" si="98"/>
        <v>0</v>
      </c>
      <c r="CD352" s="282">
        <f t="shared" si="99"/>
        <v>0</v>
      </c>
      <c r="CE352" s="282">
        <f t="shared" si="100"/>
        <v>0</v>
      </c>
      <c r="CF352" s="282">
        <f t="shared" si="101"/>
        <v>0</v>
      </c>
      <c r="CG352" s="282">
        <f t="shared" si="102"/>
        <v>0</v>
      </c>
      <c r="CH352" s="282">
        <f t="shared" si="103"/>
        <v>0</v>
      </c>
      <c r="CI352" s="282">
        <f t="shared" si="104"/>
        <v>0</v>
      </c>
      <c r="CJ352" s="282">
        <f t="shared" si="105"/>
        <v>0</v>
      </c>
      <c r="CK352" s="282">
        <f t="shared" si="106"/>
        <v>0</v>
      </c>
      <c r="CL352" s="282">
        <f t="shared" si="107"/>
        <v>0</v>
      </c>
      <c r="CM352" s="282">
        <f t="shared" si="108"/>
        <v>0</v>
      </c>
    </row>
    <row r="353" spans="4:91" ht="15" x14ac:dyDescent="0.25">
      <c r="D353" s="455" t="str">
        <f>IF(DATA3!$C$40="","",U353&amp;":"&amp;V353)</f>
        <v/>
      </c>
      <c r="E353" s="523" t="str">
        <f>IF(DATA3!$D$40="","",W353&amp;":"&amp;X353)</f>
        <v/>
      </c>
      <c r="F353" s="523"/>
      <c r="G353" s="523"/>
      <c r="H353" s="524" t="e">
        <f t="shared" si="83"/>
        <v>#VALUE!</v>
      </c>
      <c r="I353" s="524"/>
      <c r="J353" s="524"/>
      <c r="K353" s="522" t="e">
        <f t="shared" si="87"/>
        <v>#VALUE!</v>
      </c>
      <c r="L353" s="522"/>
      <c r="M353" s="522"/>
      <c r="N353" s="525" t="e">
        <f t="shared" si="84"/>
        <v>#VALUE!</v>
      </c>
      <c r="O353" s="525"/>
      <c r="P353" s="525"/>
      <c r="Q353" s="523" t="e">
        <f t="shared" si="85"/>
        <v>#VALUE!</v>
      </c>
      <c r="R353" s="523"/>
      <c r="S353" s="523"/>
      <c r="T353" s="283">
        <v>32</v>
      </c>
      <c r="U353" s="456">
        <f>IF(HOUR(DATA3!$C$40)&lt;=6,HOUR(DATA3!$C$40)+12,HOUR(DATA3!$C$40))</f>
        <v>12</v>
      </c>
      <c r="V353" s="457" t="str">
        <f>IF(MINUTE(DATA3!$C$40)&lt;10,"0"&amp;MINUTE(DATA3!$C$40),MINUTE(DATA3!$C$40))</f>
        <v>00</v>
      </c>
      <c r="W353" s="456">
        <f>IF(HOUR(DATA3!$D$40)&lt;=6,HOUR(DATA3!$D$40)+12,HOUR(DATA3!$D$40))</f>
        <v>12</v>
      </c>
      <c r="X353" s="457" t="str">
        <f>IF(MINUTE(DATA3!$D$40)&lt;10,"0"&amp;MINUTE(DATA3!$D$40),MINUTE(DATA3!$D$40))</f>
        <v>00</v>
      </c>
      <c r="Y353" s="526" t="b">
        <f t="shared" si="81"/>
        <v>0</v>
      </c>
      <c r="Z353" s="526"/>
      <c r="AA353" s="520" t="b">
        <f t="shared" si="82"/>
        <v>0</v>
      </c>
      <c r="AB353" s="520"/>
      <c r="AC353" s="521" t="str">
        <f t="shared" si="86"/>
        <v/>
      </c>
      <c r="AD353" s="521"/>
      <c r="AE353" s="520" t="b">
        <f t="shared" si="80"/>
        <v>0</v>
      </c>
      <c r="AF353" s="520"/>
      <c r="AH353" s="422">
        <f>DATA3!$G$40</f>
        <v>0</v>
      </c>
      <c r="AI353" s="422">
        <f>DATA3!$L$40</f>
        <v>0</v>
      </c>
      <c r="AJ353" s="458">
        <f>DATA3!$Q$40</f>
        <v>0</v>
      </c>
      <c r="AK353" s="422">
        <f>DATA3!$V$40</f>
        <v>0</v>
      </c>
      <c r="AL353" s="422">
        <f>DATA3!$AA$40</f>
        <v>0</v>
      </c>
      <c r="AN353" s="522" t="str">
        <f>IF(AJ353="A",MAX($AN$221:AP352)+0.001,"")</f>
        <v/>
      </c>
      <c r="AO353" s="522"/>
      <c r="AP353" s="522"/>
      <c r="AQ353" s="282">
        <v>1.1319999999999999</v>
      </c>
      <c r="AR353" s="282" t="str">
        <f>IF($AQ$353&gt;$AN$973,"",LOOKUP($AQ$353,$AN$222:$AP$971,$AH$222:$AH$971))</f>
        <v/>
      </c>
      <c r="AS353" s="282" t="str">
        <f>IF($AQ$353&gt;$AN$973,"",LOOKUP($AQ$353,$AN$222:$AP$971,$AI$222:$AI$971))</f>
        <v/>
      </c>
      <c r="AT353" s="282" t="s">
        <v>28</v>
      </c>
      <c r="AU353" s="282" t="str">
        <f>IF($AQ$353&gt;$AN$973,"",LOOKUP($AQ$353,$AN$222:$AP$971,$AK$222:$AK$971))</f>
        <v/>
      </c>
      <c r="AV353" s="282" t="str">
        <f>IF($AQ$353&gt;$AN$973,"",LOOKUP($AQ$353,$AN$222:$AP$971,$AL$222:$AL$971))</f>
        <v/>
      </c>
      <c r="AX353" s="522" t="str">
        <f>IF(AJ353="B",MAX($AX$221:AX352)+0.001,"")</f>
        <v/>
      </c>
      <c r="AY353" s="522"/>
      <c r="AZ353" s="522"/>
      <c r="BA353" s="282">
        <v>1.1319999999999999</v>
      </c>
      <c r="BB353" s="282" t="str">
        <f t="shared" si="95"/>
        <v/>
      </c>
      <c r="BC353" s="282" t="str">
        <f t="shared" si="88"/>
        <v/>
      </c>
      <c r="BD353" s="282" t="s">
        <v>29</v>
      </c>
      <c r="BE353" s="282" t="str">
        <f t="shared" si="89"/>
        <v/>
      </c>
      <c r="BF353" s="282" t="str">
        <f t="shared" si="90"/>
        <v/>
      </c>
      <c r="BH353" s="522" t="str">
        <f>IF(AJ353="C",MAX($BH$221:BH352)+0.001,"")</f>
        <v/>
      </c>
      <c r="BI353" s="522"/>
      <c r="BJ353" s="522"/>
      <c r="BK353" s="282">
        <v>1.1319999999999999</v>
      </c>
      <c r="BL353" s="282" t="str">
        <f t="shared" si="91"/>
        <v/>
      </c>
      <c r="BM353" s="282" t="str">
        <f t="shared" si="92"/>
        <v/>
      </c>
      <c r="BN353" s="282" t="s">
        <v>30</v>
      </c>
      <c r="BO353" s="282" t="str">
        <f t="shared" si="93"/>
        <v/>
      </c>
      <c r="BP353" s="282" t="str">
        <f t="shared" si="94"/>
        <v/>
      </c>
      <c r="BT353" s="522" t="str">
        <f>IF(AL353="A",MAX($BT$221:BV352)+0.001,"")</f>
        <v/>
      </c>
      <c r="BU353" s="522"/>
      <c r="BV353" s="522"/>
      <c r="BW353" s="282">
        <v>1.1319999999999999</v>
      </c>
      <c r="BY353" s="454" t="s">
        <v>28</v>
      </c>
      <c r="BZ353" s="282" t="str">
        <f t="shared" si="96"/>
        <v/>
      </c>
      <c r="CB353" s="282">
        <f t="shared" si="97"/>
        <v>0</v>
      </c>
      <c r="CC353" s="282">
        <f t="shared" si="98"/>
        <v>0</v>
      </c>
      <c r="CD353" s="282">
        <f t="shared" si="99"/>
        <v>0</v>
      </c>
      <c r="CE353" s="282">
        <f t="shared" si="100"/>
        <v>0</v>
      </c>
      <c r="CF353" s="282">
        <f t="shared" si="101"/>
        <v>0</v>
      </c>
      <c r="CG353" s="282">
        <f t="shared" si="102"/>
        <v>0</v>
      </c>
      <c r="CH353" s="282">
        <f t="shared" si="103"/>
        <v>0</v>
      </c>
      <c r="CI353" s="282">
        <f t="shared" si="104"/>
        <v>0</v>
      </c>
      <c r="CJ353" s="282">
        <f t="shared" si="105"/>
        <v>0</v>
      </c>
      <c r="CK353" s="282">
        <f t="shared" si="106"/>
        <v>0</v>
      </c>
      <c r="CL353" s="282">
        <f t="shared" si="107"/>
        <v>0</v>
      </c>
      <c r="CM353" s="282">
        <f t="shared" si="108"/>
        <v>0</v>
      </c>
    </row>
    <row r="354" spans="4:91" ht="15" x14ac:dyDescent="0.25">
      <c r="D354" s="455" t="str">
        <f>IF(DATA3!$C$41="","",U354&amp;":"&amp;V354)</f>
        <v/>
      </c>
      <c r="E354" s="523" t="str">
        <f>IF(DATA3!$D$41="","",W354&amp;":"&amp;X354)</f>
        <v/>
      </c>
      <c r="F354" s="523"/>
      <c r="G354" s="523"/>
      <c r="H354" s="524" t="e">
        <f t="shared" si="83"/>
        <v>#VALUE!</v>
      </c>
      <c r="I354" s="524"/>
      <c r="J354" s="524"/>
      <c r="K354" s="522" t="e">
        <f t="shared" si="87"/>
        <v>#VALUE!</v>
      </c>
      <c r="L354" s="522"/>
      <c r="M354" s="522"/>
      <c r="N354" s="525" t="e">
        <f t="shared" si="84"/>
        <v>#VALUE!</v>
      </c>
      <c r="O354" s="525"/>
      <c r="P354" s="525"/>
      <c r="Q354" s="523" t="e">
        <f t="shared" si="85"/>
        <v>#VALUE!</v>
      </c>
      <c r="R354" s="523"/>
      <c r="S354" s="523"/>
      <c r="T354" s="283">
        <v>33</v>
      </c>
      <c r="U354" s="456">
        <f>IF(HOUR(DATA3!$C$41)&lt;=6,HOUR(DATA3!$C$41)+12,HOUR(DATA3!$C$41))</f>
        <v>12</v>
      </c>
      <c r="V354" s="457" t="str">
        <f>IF(MINUTE(DATA3!$C$41)&lt;10,"0"&amp;MINUTE(DATA3!$C$41),MINUTE(DATA3!$C$41))</f>
        <v>00</v>
      </c>
      <c r="W354" s="456">
        <f>IF(HOUR(DATA3!$D$41)&lt;=6,HOUR(DATA3!$D$41)+12,HOUR(DATA3!$D$41))</f>
        <v>12</v>
      </c>
      <c r="X354" s="457" t="str">
        <f>IF(MINUTE(DATA3!$D$41)&lt;10,"0"&amp;MINUTE(DATA3!$D$41),MINUTE(DATA3!$D$41))</f>
        <v>00</v>
      </c>
      <c r="Y354" s="526" t="b">
        <f t="shared" si="81"/>
        <v>0</v>
      </c>
      <c r="Z354" s="526"/>
      <c r="AA354" s="520" t="b">
        <f t="shared" si="82"/>
        <v>0</v>
      </c>
      <c r="AB354" s="520"/>
      <c r="AC354" s="521" t="str">
        <f t="shared" si="86"/>
        <v/>
      </c>
      <c r="AD354" s="521"/>
      <c r="AE354" s="520" t="b">
        <f t="shared" si="80"/>
        <v>0</v>
      </c>
      <c r="AF354" s="520"/>
      <c r="AH354" s="422">
        <f>DATA3!$G$41</f>
        <v>0</v>
      </c>
      <c r="AI354" s="422">
        <f>DATA3!$L$41</f>
        <v>0</v>
      </c>
      <c r="AJ354" s="458">
        <f>DATA3!$Q$41</f>
        <v>0</v>
      </c>
      <c r="AK354" s="422">
        <f>DATA3!$V$41</f>
        <v>0</v>
      </c>
      <c r="AL354" s="422">
        <f>DATA3!$AA$41</f>
        <v>0</v>
      </c>
      <c r="AN354" s="522" t="str">
        <f>IF(AJ354="A",MAX($AN$221:AP353)+0.001,"")</f>
        <v/>
      </c>
      <c r="AO354" s="522"/>
      <c r="AP354" s="522"/>
      <c r="AQ354" s="282">
        <v>1.133</v>
      </c>
      <c r="AR354" s="282" t="str">
        <f>IF($AQ$354&gt;$AN$973,"",LOOKUP($AQ$354,$AN$222:$AP$971,$AH$222:$AH$971))</f>
        <v/>
      </c>
      <c r="AS354" s="282" t="str">
        <f>IF($AQ$354&gt;$AN$973,"",LOOKUP($AQ$354,$AN$222:$AP$971,$AI$222:$AI$971))</f>
        <v/>
      </c>
      <c r="AT354" s="282" t="s">
        <v>28</v>
      </c>
      <c r="AU354" s="282" t="str">
        <f>IF($AQ$354&gt;$AN$973,"",LOOKUP($AQ$354,$AN$222:$AP$971,$AK$222:$AK$971))</f>
        <v/>
      </c>
      <c r="AV354" s="282" t="str">
        <f>IF($AQ$354&gt;$AN$973,"",LOOKUP($AQ$354,$AN$222:$AP$971,$AL$222:$AL$971))</f>
        <v/>
      </c>
      <c r="AX354" s="522" t="str">
        <f>IF(AJ354="B",MAX($AX$221:AX353)+0.001,"")</f>
        <v/>
      </c>
      <c r="AY354" s="522"/>
      <c r="AZ354" s="522"/>
      <c r="BA354" s="282">
        <v>1.133</v>
      </c>
      <c r="BB354" s="282" t="str">
        <f t="shared" si="95"/>
        <v/>
      </c>
      <c r="BC354" s="282" t="str">
        <f t="shared" si="88"/>
        <v/>
      </c>
      <c r="BD354" s="282" t="s">
        <v>29</v>
      </c>
      <c r="BE354" s="282" t="str">
        <f t="shared" si="89"/>
        <v/>
      </c>
      <c r="BF354" s="282" t="str">
        <f t="shared" si="90"/>
        <v/>
      </c>
      <c r="BH354" s="522" t="str">
        <f>IF(AJ354="C",MAX($BH$221:BH353)+0.001,"")</f>
        <v/>
      </c>
      <c r="BI354" s="522"/>
      <c r="BJ354" s="522"/>
      <c r="BK354" s="282">
        <v>1.133</v>
      </c>
      <c r="BL354" s="282" t="str">
        <f t="shared" si="91"/>
        <v/>
      </c>
      <c r="BM354" s="282" t="str">
        <f t="shared" si="92"/>
        <v/>
      </c>
      <c r="BN354" s="282" t="s">
        <v>30</v>
      </c>
      <c r="BO354" s="282" t="str">
        <f t="shared" si="93"/>
        <v/>
      </c>
      <c r="BP354" s="282" t="str">
        <f t="shared" si="94"/>
        <v/>
      </c>
      <c r="BT354" s="522" t="str">
        <f>IF(AL354="A",MAX($BT$221:BV353)+0.001,"")</f>
        <v/>
      </c>
      <c r="BU354" s="522"/>
      <c r="BV354" s="522"/>
      <c r="BW354" s="282">
        <v>1.133</v>
      </c>
      <c r="BY354" s="454" t="s">
        <v>28</v>
      </c>
      <c r="BZ354" s="282" t="str">
        <f t="shared" si="96"/>
        <v/>
      </c>
      <c r="CB354" s="282">
        <f t="shared" si="97"/>
        <v>0</v>
      </c>
      <c r="CC354" s="282">
        <f t="shared" si="98"/>
        <v>0</v>
      </c>
      <c r="CD354" s="282">
        <f t="shared" si="99"/>
        <v>0</v>
      </c>
      <c r="CE354" s="282">
        <f t="shared" si="100"/>
        <v>0</v>
      </c>
      <c r="CF354" s="282">
        <f t="shared" si="101"/>
        <v>0</v>
      </c>
      <c r="CG354" s="282">
        <f t="shared" si="102"/>
        <v>0</v>
      </c>
      <c r="CH354" s="282">
        <f t="shared" si="103"/>
        <v>0</v>
      </c>
      <c r="CI354" s="282">
        <f t="shared" si="104"/>
        <v>0</v>
      </c>
      <c r="CJ354" s="282">
        <f t="shared" si="105"/>
        <v>0</v>
      </c>
      <c r="CK354" s="282">
        <f t="shared" si="106"/>
        <v>0</v>
      </c>
      <c r="CL354" s="282">
        <f t="shared" si="107"/>
        <v>0</v>
      </c>
      <c r="CM354" s="282">
        <f t="shared" si="108"/>
        <v>0</v>
      </c>
    </row>
    <row r="355" spans="4:91" ht="15" x14ac:dyDescent="0.25">
      <c r="D355" s="455" t="str">
        <f>IF(DATA3!$C$42="","",U355&amp;":"&amp;V355)</f>
        <v/>
      </c>
      <c r="E355" s="523" t="str">
        <f>IF(DATA3!$D$42="","",W355&amp;":"&amp;X355)</f>
        <v/>
      </c>
      <c r="F355" s="523"/>
      <c r="G355" s="523"/>
      <c r="H355" s="524" t="e">
        <f t="shared" si="83"/>
        <v>#VALUE!</v>
      </c>
      <c r="I355" s="524"/>
      <c r="J355" s="524"/>
      <c r="K355" s="522" t="e">
        <f t="shared" si="87"/>
        <v>#VALUE!</v>
      </c>
      <c r="L355" s="522"/>
      <c r="M355" s="522"/>
      <c r="N355" s="525" t="e">
        <f t="shared" si="84"/>
        <v>#VALUE!</v>
      </c>
      <c r="O355" s="525"/>
      <c r="P355" s="525"/>
      <c r="Q355" s="523" t="e">
        <f t="shared" si="85"/>
        <v>#VALUE!</v>
      </c>
      <c r="R355" s="523"/>
      <c r="S355" s="523"/>
      <c r="T355" s="283">
        <v>34</v>
      </c>
      <c r="U355" s="456">
        <f>IF(HOUR(DATA3!$C$42)&lt;=6,HOUR(DATA3!$C$42)+12,HOUR(DATA3!$C$42))</f>
        <v>12</v>
      </c>
      <c r="V355" s="457" t="str">
        <f>IF(MINUTE(DATA3!$C$42)&lt;10,"0"&amp;MINUTE(DATA3!$C$42),MINUTE(DATA3!$C$42))</f>
        <v>00</v>
      </c>
      <c r="W355" s="456">
        <f>IF(HOUR(DATA3!$D$42)&lt;=6,HOUR(DATA3!$D$42)+12,HOUR(DATA3!$D$42))</f>
        <v>12</v>
      </c>
      <c r="X355" s="457" t="str">
        <f>IF(MINUTE(DATA3!$D$42)&lt;10,"0"&amp;MINUTE(DATA3!$D$42),MINUTE(DATA3!$D$42))</f>
        <v>00</v>
      </c>
      <c r="Y355" s="526" t="b">
        <f t="shared" si="81"/>
        <v>0</v>
      </c>
      <c r="Z355" s="526"/>
      <c r="AA355" s="520" t="b">
        <f t="shared" si="82"/>
        <v>0</v>
      </c>
      <c r="AB355" s="520"/>
      <c r="AC355" s="521" t="str">
        <f t="shared" si="86"/>
        <v/>
      </c>
      <c r="AD355" s="521"/>
      <c r="AE355" s="520" t="b">
        <f t="shared" si="80"/>
        <v>0</v>
      </c>
      <c r="AF355" s="520"/>
      <c r="AH355" s="422">
        <f>DATA3!$G$42</f>
        <v>0</v>
      </c>
      <c r="AI355" s="422">
        <f>DATA3!$L$42</f>
        <v>0</v>
      </c>
      <c r="AJ355" s="458">
        <f>DATA3!$Q$42</f>
        <v>0</v>
      </c>
      <c r="AK355" s="422">
        <f>DATA3!$V$42</f>
        <v>0</v>
      </c>
      <c r="AL355" s="422">
        <f>DATA3!$AA$42</f>
        <v>0</v>
      </c>
      <c r="AN355" s="522" t="str">
        <f>IF(AJ355="A",MAX($AN$221:AP354)+0.001,"")</f>
        <v/>
      </c>
      <c r="AO355" s="522"/>
      <c r="AP355" s="522"/>
      <c r="AQ355" s="282">
        <v>1.1339999999999999</v>
      </c>
      <c r="AR355" s="282" t="str">
        <f>IF($AQ$355&gt;$AN$973,"",LOOKUP($AQ$355,$AN$222:$AP$971,$AH$222:$AH$971))</f>
        <v/>
      </c>
      <c r="AS355" s="282" t="str">
        <f>IF($AQ$355&gt;$AN$973,"",LOOKUP($AQ$355,$AN$222:$AP$971,$AI$222:$AI$971))</f>
        <v/>
      </c>
      <c r="AT355" s="282" t="s">
        <v>28</v>
      </c>
      <c r="AU355" s="282" t="str">
        <f>IF($AQ$355&gt;$AN$973,"",LOOKUP($AQ$355,$AN$222:$AP$971,$AK$222:$AK$971))</f>
        <v/>
      </c>
      <c r="AV355" s="282" t="str">
        <f>IF($AQ$355&gt;$AN$973,"",LOOKUP($AQ$355,$AN$222:$AP$971,$AL$222:$AL$971))</f>
        <v/>
      </c>
      <c r="AX355" s="522" t="str">
        <f>IF(AJ355="B",MAX($AX$221:AX354)+0.001,"")</f>
        <v/>
      </c>
      <c r="AY355" s="522"/>
      <c r="AZ355" s="522"/>
      <c r="BA355" s="282">
        <v>1.1339999999999999</v>
      </c>
      <c r="BB355" s="282" t="str">
        <f t="shared" si="95"/>
        <v/>
      </c>
      <c r="BC355" s="282" t="str">
        <f t="shared" si="88"/>
        <v/>
      </c>
      <c r="BD355" s="282" t="s">
        <v>29</v>
      </c>
      <c r="BE355" s="282" t="str">
        <f t="shared" si="89"/>
        <v/>
      </c>
      <c r="BF355" s="282" t="str">
        <f t="shared" si="90"/>
        <v/>
      </c>
      <c r="BH355" s="522" t="str">
        <f>IF(AJ355="C",MAX($BH$221:BH354)+0.001,"")</f>
        <v/>
      </c>
      <c r="BI355" s="522"/>
      <c r="BJ355" s="522"/>
      <c r="BK355" s="282">
        <v>1.1339999999999999</v>
      </c>
      <c r="BL355" s="282" t="str">
        <f t="shared" si="91"/>
        <v/>
      </c>
      <c r="BM355" s="282" t="str">
        <f t="shared" si="92"/>
        <v/>
      </c>
      <c r="BN355" s="282" t="s">
        <v>30</v>
      </c>
      <c r="BO355" s="282" t="str">
        <f t="shared" si="93"/>
        <v/>
      </c>
      <c r="BP355" s="282" t="str">
        <f t="shared" si="94"/>
        <v/>
      </c>
      <c r="BT355" s="522" t="str">
        <f>IF(AL355="A",MAX($BT$221:BV354)+0.001,"")</f>
        <v/>
      </c>
      <c r="BU355" s="522"/>
      <c r="BV355" s="522"/>
      <c r="BW355" s="282">
        <v>1.1339999999999999</v>
      </c>
      <c r="BY355" s="454" t="s">
        <v>28</v>
      </c>
      <c r="BZ355" s="282" t="str">
        <f t="shared" si="96"/>
        <v/>
      </c>
      <c r="CB355" s="282">
        <f t="shared" si="97"/>
        <v>0</v>
      </c>
      <c r="CC355" s="282">
        <f t="shared" si="98"/>
        <v>0</v>
      </c>
      <c r="CD355" s="282">
        <f t="shared" si="99"/>
        <v>0</v>
      </c>
      <c r="CE355" s="282">
        <f t="shared" si="100"/>
        <v>0</v>
      </c>
      <c r="CF355" s="282">
        <f t="shared" si="101"/>
        <v>0</v>
      </c>
      <c r="CG355" s="282">
        <f t="shared" si="102"/>
        <v>0</v>
      </c>
      <c r="CH355" s="282">
        <f t="shared" si="103"/>
        <v>0</v>
      </c>
      <c r="CI355" s="282">
        <f t="shared" si="104"/>
        <v>0</v>
      </c>
      <c r="CJ355" s="282">
        <f t="shared" si="105"/>
        <v>0</v>
      </c>
      <c r="CK355" s="282">
        <f t="shared" si="106"/>
        <v>0</v>
      </c>
      <c r="CL355" s="282">
        <f t="shared" si="107"/>
        <v>0</v>
      </c>
      <c r="CM355" s="282">
        <f t="shared" si="108"/>
        <v>0</v>
      </c>
    </row>
    <row r="356" spans="4:91" ht="15" x14ac:dyDescent="0.25">
      <c r="D356" s="455" t="str">
        <f>IF(DATA3!$C$43="","",U356&amp;":"&amp;V356)</f>
        <v/>
      </c>
      <c r="E356" s="523" t="str">
        <f>IF(DATA3!$D$43="","",W356&amp;":"&amp;X356)</f>
        <v/>
      </c>
      <c r="F356" s="523"/>
      <c r="G356" s="523"/>
      <c r="H356" s="524" t="e">
        <f t="shared" si="83"/>
        <v>#VALUE!</v>
      </c>
      <c r="I356" s="524"/>
      <c r="J356" s="524"/>
      <c r="K356" s="522" t="e">
        <f t="shared" si="87"/>
        <v>#VALUE!</v>
      </c>
      <c r="L356" s="522"/>
      <c r="M356" s="522"/>
      <c r="N356" s="525" t="e">
        <f t="shared" si="84"/>
        <v>#VALUE!</v>
      </c>
      <c r="O356" s="525"/>
      <c r="P356" s="525"/>
      <c r="Q356" s="523" t="e">
        <f t="shared" si="85"/>
        <v>#VALUE!</v>
      </c>
      <c r="R356" s="523"/>
      <c r="S356" s="523"/>
      <c r="T356" s="283">
        <v>35</v>
      </c>
      <c r="U356" s="456">
        <f>IF(HOUR(DATA3!$C$43)&lt;=6,HOUR(DATA3!$C$43)+12,HOUR(DATA3!$C$43))</f>
        <v>12</v>
      </c>
      <c r="V356" s="457" t="str">
        <f>IF(MINUTE(DATA3!$C$43)&lt;10,"0"&amp;MINUTE(DATA3!$C$43),MINUTE(DATA3!$C$43))</f>
        <v>00</v>
      </c>
      <c r="W356" s="456">
        <f>IF(HOUR(DATA3!$D$43)&lt;=6,HOUR(DATA3!$D$43)+12,HOUR(DATA3!$D$43))</f>
        <v>12</v>
      </c>
      <c r="X356" s="457" t="str">
        <f>IF(MINUTE(DATA3!$D$43)&lt;10,"0"&amp;MINUTE(DATA3!$D$43),MINUTE(DATA3!$D$43))</f>
        <v>00</v>
      </c>
      <c r="Y356" s="526" t="b">
        <f t="shared" si="81"/>
        <v>0</v>
      </c>
      <c r="Z356" s="526"/>
      <c r="AA356" s="520" t="b">
        <f t="shared" si="82"/>
        <v>0</v>
      </c>
      <c r="AB356" s="520"/>
      <c r="AC356" s="521" t="str">
        <f t="shared" si="86"/>
        <v/>
      </c>
      <c r="AD356" s="521"/>
      <c r="AE356" s="520" t="b">
        <f t="shared" si="80"/>
        <v>0</v>
      </c>
      <c r="AF356" s="520"/>
      <c r="AH356" s="422">
        <f>DATA3!$G$43</f>
        <v>0</v>
      </c>
      <c r="AI356" s="422">
        <f>DATA3!$L$43</f>
        <v>0</v>
      </c>
      <c r="AJ356" s="458">
        <f>DATA3!$Q$43</f>
        <v>0</v>
      </c>
      <c r="AK356" s="422">
        <f>DATA3!$V$43</f>
        <v>0</v>
      </c>
      <c r="AL356" s="422">
        <f>DATA3!$AA$43</f>
        <v>0</v>
      </c>
      <c r="AN356" s="522" t="str">
        <f>IF(AJ356="A",MAX($AN$221:AP355)+0.001,"")</f>
        <v/>
      </c>
      <c r="AO356" s="522"/>
      <c r="AP356" s="522"/>
      <c r="AQ356" s="282">
        <v>1.135</v>
      </c>
      <c r="AR356" s="282" t="str">
        <f>IF($AQ$356&gt;$AN$973,"",LOOKUP($AQ$356,$AN$222:$AP$971,$AH$222:$AH$971))</f>
        <v/>
      </c>
      <c r="AS356" s="282" t="str">
        <f>IF($AQ$356&gt;$AN$973,"",LOOKUP($AQ$356,$AN$222:$AP$971,$AI$222:$AI$971))</f>
        <v/>
      </c>
      <c r="AT356" s="282" t="s">
        <v>28</v>
      </c>
      <c r="AU356" s="282" t="str">
        <f>IF($AQ$356&gt;$AN$973,"",LOOKUP($AQ$356,$AN$222:$AP$971,$AK$222:$AK$971))</f>
        <v/>
      </c>
      <c r="AV356" s="282" t="str">
        <f>IF($AQ$356&gt;$AN$973,"",LOOKUP($AQ$356,$AN$222:$AP$971,$AL$222:$AL$971))</f>
        <v/>
      </c>
      <c r="AX356" s="522" t="str">
        <f>IF(AJ356="B",MAX($AX$221:AX355)+0.001,"")</f>
        <v/>
      </c>
      <c r="AY356" s="522"/>
      <c r="AZ356" s="522"/>
      <c r="BA356" s="282">
        <v>1.135</v>
      </c>
      <c r="BB356" s="282" t="str">
        <f t="shared" si="95"/>
        <v/>
      </c>
      <c r="BC356" s="282" t="str">
        <f t="shared" si="88"/>
        <v/>
      </c>
      <c r="BD356" s="282" t="s">
        <v>29</v>
      </c>
      <c r="BE356" s="282" t="str">
        <f t="shared" si="89"/>
        <v/>
      </c>
      <c r="BF356" s="282" t="str">
        <f t="shared" si="90"/>
        <v/>
      </c>
      <c r="BH356" s="522" t="str">
        <f>IF(AJ356="C",MAX($BH$221:BH355)+0.001,"")</f>
        <v/>
      </c>
      <c r="BI356" s="522"/>
      <c r="BJ356" s="522"/>
      <c r="BK356" s="282">
        <v>1.135</v>
      </c>
      <c r="BL356" s="282" t="str">
        <f t="shared" si="91"/>
        <v/>
      </c>
      <c r="BM356" s="282" t="str">
        <f t="shared" si="92"/>
        <v/>
      </c>
      <c r="BN356" s="282" t="s">
        <v>30</v>
      </c>
      <c r="BO356" s="282" t="str">
        <f t="shared" si="93"/>
        <v/>
      </c>
      <c r="BP356" s="282" t="str">
        <f t="shared" si="94"/>
        <v/>
      </c>
      <c r="BT356" s="522" t="str">
        <f>IF(AL356="A",MAX($BT$221:BV355)+0.001,"")</f>
        <v/>
      </c>
      <c r="BU356" s="522"/>
      <c r="BV356" s="522"/>
      <c r="BW356" s="282">
        <v>1.135</v>
      </c>
      <c r="BY356" s="454" t="s">
        <v>28</v>
      </c>
      <c r="BZ356" s="282" t="str">
        <f t="shared" si="96"/>
        <v/>
      </c>
      <c r="CB356" s="282">
        <f t="shared" si="97"/>
        <v>0</v>
      </c>
      <c r="CC356" s="282">
        <f t="shared" si="98"/>
        <v>0</v>
      </c>
      <c r="CD356" s="282">
        <f t="shared" si="99"/>
        <v>0</v>
      </c>
      <c r="CE356" s="282">
        <f t="shared" si="100"/>
        <v>0</v>
      </c>
      <c r="CF356" s="282">
        <f t="shared" si="101"/>
        <v>0</v>
      </c>
      <c r="CG356" s="282">
        <f t="shared" si="102"/>
        <v>0</v>
      </c>
      <c r="CH356" s="282">
        <f t="shared" si="103"/>
        <v>0</v>
      </c>
      <c r="CI356" s="282">
        <f t="shared" si="104"/>
        <v>0</v>
      </c>
      <c r="CJ356" s="282">
        <f t="shared" si="105"/>
        <v>0</v>
      </c>
      <c r="CK356" s="282">
        <f t="shared" si="106"/>
        <v>0</v>
      </c>
      <c r="CL356" s="282">
        <f t="shared" si="107"/>
        <v>0</v>
      </c>
      <c r="CM356" s="282">
        <f t="shared" si="108"/>
        <v>0</v>
      </c>
    </row>
    <row r="357" spans="4:91" ht="15" x14ac:dyDescent="0.25">
      <c r="D357" s="455" t="str">
        <f>IF(DATA3!$C$44="","",U357&amp;":"&amp;V357)</f>
        <v/>
      </c>
      <c r="E357" s="523" t="str">
        <f>IF(DATA3!$D$44="","",W357&amp;":"&amp;X357)</f>
        <v/>
      </c>
      <c r="F357" s="523"/>
      <c r="G357" s="523"/>
      <c r="H357" s="524" t="e">
        <f t="shared" si="83"/>
        <v>#VALUE!</v>
      </c>
      <c r="I357" s="524"/>
      <c r="J357" s="524"/>
      <c r="K357" s="522" t="e">
        <f t="shared" si="87"/>
        <v>#VALUE!</v>
      </c>
      <c r="L357" s="522"/>
      <c r="M357" s="522"/>
      <c r="N357" s="525" t="e">
        <f t="shared" si="84"/>
        <v>#VALUE!</v>
      </c>
      <c r="O357" s="525"/>
      <c r="P357" s="525"/>
      <c r="Q357" s="523" t="e">
        <f t="shared" si="85"/>
        <v>#VALUE!</v>
      </c>
      <c r="R357" s="523"/>
      <c r="S357" s="523"/>
      <c r="T357" s="283">
        <v>36</v>
      </c>
      <c r="U357" s="456">
        <f>IF(HOUR(DATA3!$C$44)&lt;=6,HOUR(DATA3!$C$44)+12,HOUR(DATA3!$C$44))</f>
        <v>12</v>
      </c>
      <c r="V357" s="457" t="str">
        <f>IF(MINUTE(DATA3!$C$44)&lt;10,"0"&amp;MINUTE(DATA3!$C$44),MINUTE(DATA3!$C$44))</f>
        <v>00</v>
      </c>
      <c r="W357" s="456">
        <f>IF(HOUR(DATA3!$D$44)&lt;=6,HOUR(DATA3!$D$44)+12,HOUR(DATA3!$D$44))</f>
        <v>12</v>
      </c>
      <c r="X357" s="457" t="str">
        <f>IF(MINUTE(DATA3!$D$44)&lt;10,"0"&amp;MINUTE(DATA3!$D$44),MINUTE(DATA3!$D$44))</f>
        <v>00</v>
      </c>
      <c r="Y357" s="526" t="b">
        <f t="shared" si="81"/>
        <v>0</v>
      </c>
      <c r="Z357" s="526"/>
      <c r="AA357" s="520" t="b">
        <f t="shared" si="82"/>
        <v>0</v>
      </c>
      <c r="AB357" s="520"/>
      <c r="AC357" s="521" t="str">
        <f t="shared" si="86"/>
        <v/>
      </c>
      <c r="AD357" s="521"/>
      <c r="AE357" s="520" t="b">
        <f t="shared" si="80"/>
        <v>0</v>
      </c>
      <c r="AF357" s="520"/>
      <c r="AH357" s="422">
        <f>DATA3!$G$44</f>
        <v>0</v>
      </c>
      <c r="AI357" s="422">
        <f>DATA3!$L$44</f>
        <v>0</v>
      </c>
      <c r="AJ357" s="458">
        <f>DATA3!$Q$44</f>
        <v>0</v>
      </c>
      <c r="AK357" s="422">
        <f>DATA3!$V$44</f>
        <v>0</v>
      </c>
      <c r="AL357" s="422">
        <f>DATA3!$AA$44</f>
        <v>0</v>
      </c>
      <c r="AN357" s="522" t="str">
        <f>IF(AJ357="A",MAX($AN$221:AP356)+0.001,"")</f>
        <v/>
      </c>
      <c r="AO357" s="522"/>
      <c r="AP357" s="522"/>
      <c r="AQ357" s="282">
        <v>1.1359999999999999</v>
      </c>
      <c r="AR357" s="282" t="str">
        <f>IF($AQ$357&gt;$AN$973,"",LOOKUP($AQ$357,$AN$222:$AP$971,$AH$222:$AH$971))</f>
        <v/>
      </c>
      <c r="AS357" s="282" t="str">
        <f>IF($AQ$357&gt;$AN$973,"",LOOKUP($AQ$357,$AN$222:$AP$971,$AI$222:$AI$971))</f>
        <v/>
      </c>
      <c r="AT357" s="282" t="s">
        <v>28</v>
      </c>
      <c r="AU357" s="282" t="str">
        <f>IF($AQ$357&gt;$AN$973,"",LOOKUP($AQ$357,$AN$222:$AP$971,$AK$222:$AK$971))</f>
        <v/>
      </c>
      <c r="AV357" s="282" t="str">
        <f>IF($AQ$357&gt;$AN$973,"",LOOKUP($AQ$357,$AN$222:$AP$971,$AL$222:$AL$971))</f>
        <v/>
      </c>
      <c r="AX357" s="522" t="str">
        <f>IF(AJ357="B",MAX($AX$221:AX356)+0.001,"")</f>
        <v/>
      </c>
      <c r="AY357" s="522"/>
      <c r="AZ357" s="522"/>
      <c r="BA357" s="282">
        <v>1.1359999999999999</v>
      </c>
      <c r="BB357" s="282" t="str">
        <f t="shared" si="95"/>
        <v/>
      </c>
      <c r="BC357" s="282" t="str">
        <f t="shared" si="88"/>
        <v/>
      </c>
      <c r="BD357" s="282" t="s">
        <v>29</v>
      </c>
      <c r="BE357" s="282" t="str">
        <f t="shared" si="89"/>
        <v/>
      </c>
      <c r="BF357" s="282" t="str">
        <f t="shared" si="90"/>
        <v/>
      </c>
      <c r="BH357" s="522" t="str">
        <f>IF(AJ357="C",MAX($BH$221:BH356)+0.001,"")</f>
        <v/>
      </c>
      <c r="BI357" s="522"/>
      <c r="BJ357" s="522"/>
      <c r="BK357" s="282">
        <v>1.1359999999999999</v>
      </c>
      <c r="BL357" s="282" t="str">
        <f t="shared" si="91"/>
        <v/>
      </c>
      <c r="BM357" s="282" t="str">
        <f t="shared" si="92"/>
        <v/>
      </c>
      <c r="BN357" s="282" t="s">
        <v>30</v>
      </c>
      <c r="BO357" s="282" t="str">
        <f t="shared" si="93"/>
        <v/>
      </c>
      <c r="BP357" s="282" t="str">
        <f t="shared" si="94"/>
        <v/>
      </c>
      <c r="BT357" s="522" t="str">
        <f>IF(AL357="A",MAX($BT$221:BV356)+0.001,"")</f>
        <v/>
      </c>
      <c r="BU357" s="522"/>
      <c r="BV357" s="522"/>
      <c r="BW357" s="282">
        <v>1.1359999999999999</v>
      </c>
      <c r="BY357" s="454" t="s">
        <v>28</v>
      </c>
      <c r="BZ357" s="282" t="str">
        <f t="shared" si="96"/>
        <v/>
      </c>
      <c r="CB357" s="282">
        <f t="shared" si="97"/>
        <v>0</v>
      </c>
      <c r="CC357" s="282">
        <f t="shared" si="98"/>
        <v>0</v>
      </c>
      <c r="CD357" s="282">
        <f t="shared" si="99"/>
        <v>0</v>
      </c>
      <c r="CE357" s="282">
        <f t="shared" si="100"/>
        <v>0</v>
      </c>
      <c r="CF357" s="282">
        <f t="shared" si="101"/>
        <v>0</v>
      </c>
      <c r="CG357" s="282">
        <f t="shared" si="102"/>
        <v>0</v>
      </c>
      <c r="CH357" s="282">
        <f t="shared" si="103"/>
        <v>0</v>
      </c>
      <c r="CI357" s="282">
        <f t="shared" si="104"/>
        <v>0</v>
      </c>
      <c r="CJ357" s="282">
        <f t="shared" si="105"/>
        <v>0</v>
      </c>
      <c r="CK357" s="282">
        <f t="shared" si="106"/>
        <v>0</v>
      </c>
      <c r="CL357" s="282">
        <f t="shared" si="107"/>
        <v>0</v>
      </c>
      <c r="CM357" s="282">
        <f t="shared" si="108"/>
        <v>0</v>
      </c>
    </row>
    <row r="358" spans="4:91" ht="15" x14ac:dyDescent="0.25">
      <c r="D358" s="455" t="str">
        <f>IF(DATA3!$C$45="","",U358&amp;":"&amp;V358)</f>
        <v/>
      </c>
      <c r="E358" s="523" t="str">
        <f>IF(DATA3!$D$45="","",W358&amp;":"&amp;X358)</f>
        <v/>
      </c>
      <c r="F358" s="523"/>
      <c r="G358" s="523"/>
      <c r="H358" s="524" t="e">
        <f t="shared" si="83"/>
        <v>#VALUE!</v>
      </c>
      <c r="I358" s="524"/>
      <c r="J358" s="524"/>
      <c r="K358" s="522" t="e">
        <f t="shared" si="87"/>
        <v>#VALUE!</v>
      </c>
      <c r="L358" s="522"/>
      <c r="M358" s="522"/>
      <c r="N358" s="525" t="e">
        <f t="shared" si="84"/>
        <v>#VALUE!</v>
      </c>
      <c r="O358" s="525"/>
      <c r="P358" s="525"/>
      <c r="Q358" s="523" t="e">
        <f t="shared" si="85"/>
        <v>#VALUE!</v>
      </c>
      <c r="R358" s="523"/>
      <c r="S358" s="523"/>
      <c r="T358" s="283">
        <v>37</v>
      </c>
      <c r="U358" s="456">
        <f>IF(HOUR(DATA3!$C$45)&lt;=6,HOUR(DATA3!$C$45)+12,HOUR(DATA3!$C$45))</f>
        <v>12</v>
      </c>
      <c r="V358" s="457" t="str">
        <f>IF(MINUTE(DATA3!$C$45)&lt;10,"0"&amp;MINUTE(DATA3!$C$45),MINUTE(DATA3!$C$45))</f>
        <v>00</v>
      </c>
      <c r="W358" s="456">
        <f>IF(HOUR(DATA3!$D$45)&lt;=6,HOUR(DATA3!$D$45)+12,HOUR(DATA3!$D$45))</f>
        <v>12</v>
      </c>
      <c r="X358" s="457" t="str">
        <f>IF(MINUTE(DATA3!$D$45)&lt;10,"0"&amp;MINUTE(DATA3!$D$45),MINUTE(DATA3!$D$45))</f>
        <v>00</v>
      </c>
      <c r="Y358" s="526" t="b">
        <f t="shared" si="81"/>
        <v>0</v>
      </c>
      <c r="Z358" s="526"/>
      <c r="AA358" s="520" t="b">
        <f t="shared" si="82"/>
        <v>0</v>
      </c>
      <c r="AB358" s="520"/>
      <c r="AC358" s="521" t="str">
        <f t="shared" si="86"/>
        <v/>
      </c>
      <c r="AD358" s="521"/>
      <c r="AE358" s="520" t="b">
        <f t="shared" si="80"/>
        <v>0</v>
      </c>
      <c r="AF358" s="520"/>
      <c r="AH358" s="422">
        <f>DATA3!$G$45</f>
        <v>0</v>
      </c>
      <c r="AI358" s="422">
        <f>DATA3!$L$45</f>
        <v>0</v>
      </c>
      <c r="AJ358" s="458">
        <f>DATA3!$Q$45</f>
        <v>0</v>
      </c>
      <c r="AK358" s="422">
        <f>DATA3!$V$45</f>
        <v>0</v>
      </c>
      <c r="AL358" s="422">
        <f>DATA3!$AA$45</f>
        <v>0</v>
      </c>
      <c r="AN358" s="522" t="str">
        <f>IF(AJ358="A",MAX($AN$221:AP357)+0.001,"")</f>
        <v/>
      </c>
      <c r="AO358" s="522"/>
      <c r="AP358" s="522"/>
      <c r="AQ358" s="282">
        <v>1.137</v>
      </c>
      <c r="AR358" s="282" t="str">
        <f>IF($AQ$358&gt;$AN$973,"",LOOKUP($AQ$358,$AN$222:$AP$971,$AH$222:$AH$971))</f>
        <v/>
      </c>
      <c r="AS358" s="282" t="str">
        <f>IF($AQ$358&gt;$AN$973,"",LOOKUP($AQ$358,$AN$222:$AP$971,$AI$222:$AI$971))</f>
        <v/>
      </c>
      <c r="AT358" s="282" t="s">
        <v>28</v>
      </c>
      <c r="AU358" s="282" t="str">
        <f>IF($AQ$358&gt;$AN$973,"",LOOKUP($AQ$358,$AN$222:$AP$971,$AK$222:$AK$971))</f>
        <v/>
      </c>
      <c r="AV358" s="282" t="str">
        <f>IF($AQ$358&gt;$AN$973,"",LOOKUP($AQ$358,$AN$222:$AP$971,$AL$222:$AL$971))</f>
        <v/>
      </c>
      <c r="AX358" s="522" t="str">
        <f>IF(AJ358="B",MAX($AX$221:AX357)+0.001,"")</f>
        <v/>
      </c>
      <c r="AY358" s="522"/>
      <c r="AZ358" s="522"/>
      <c r="BA358" s="282">
        <v>1.137</v>
      </c>
      <c r="BB358" s="282" t="str">
        <f t="shared" si="95"/>
        <v/>
      </c>
      <c r="BC358" s="282" t="str">
        <f t="shared" si="88"/>
        <v/>
      </c>
      <c r="BD358" s="282" t="s">
        <v>29</v>
      </c>
      <c r="BE358" s="282" t="str">
        <f t="shared" si="89"/>
        <v/>
      </c>
      <c r="BF358" s="282" t="str">
        <f t="shared" si="90"/>
        <v/>
      </c>
      <c r="BH358" s="522" t="str">
        <f>IF(AJ358="C",MAX($BH$221:BH357)+0.001,"")</f>
        <v/>
      </c>
      <c r="BI358" s="522"/>
      <c r="BJ358" s="522"/>
      <c r="BK358" s="282">
        <v>1.137</v>
      </c>
      <c r="BL358" s="282" t="str">
        <f t="shared" si="91"/>
        <v/>
      </c>
      <c r="BM358" s="282" t="str">
        <f t="shared" si="92"/>
        <v/>
      </c>
      <c r="BN358" s="282" t="s">
        <v>30</v>
      </c>
      <c r="BO358" s="282" t="str">
        <f t="shared" si="93"/>
        <v/>
      </c>
      <c r="BP358" s="282" t="str">
        <f t="shared" si="94"/>
        <v/>
      </c>
      <c r="BT358" s="522" t="str">
        <f>IF(AL358="A",MAX($BT$221:BV357)+0.001,"")</f>
        <v/>
      </c>
      <c r="BU358" s="522"/>
      <c r="BV358" s="522"/>
      <c r="BW358" s="282">
        <v>1.137</v>
      </c>
      <c r="BY358" s="454" t="s">
        <v>28</v>
      </c>
      <c r="BZ358" s="282" t="str">
        <f t="shared" si="96"/>
        <v/>
      </c>
      <c r="CB358" s="282">
        <f t="shared" si="97"/>
        <v>0</v>
      </c>
      <c r="CC358" s="282">
        <f t="shared" si="98"/>
        <v>0</v>
      </c>
      <c r="CD358" s="282">
        <f t="shared" si="99"/>
        <v>0</v>
      </c>
      <c r="CE358" s="282">
        <f t="shared" si="100"/>
        <v>0</v>
      </c>
      <c r="CF358" s="282">
        <f t="shared" si="101"/>
        <v>0</v>
      </c>
      <c r="CG358" s="282">
        <f t="shared" si="102"/>
        <v>0</v>
      </c>
      <c r="CH358" s="282">
        <f t="shared" si="103"/>
        <v>0</v>
      </c>
      <c r="CI358" s="282">
        <f t="shared" si="104"/>
        <v>0</v>
      </c>
      <c r="CJ358" s="282">
        <f t="shared" si="105"/>
        <v>0</v>
      </c>
      <c r="CK358" s="282">
        <f t="shared" si="106"/>
        <v>0</v>
      </c>
      <c r="CL358" s="282">
        <f t="shared" si="107"/>
        <v>0</v>
      </c>
      <c r="CM358" s="282">
        <f t="shared" si="108"/>
        <v>0</v>
      </c>
    </row>
    <row r="359" spans="4:91" ht="15" x14ac:dyDescent="0.25">
      <c r="D359" s="455" t="str">
        <f>IF(DATA3!$C$46="","",U359&amp;":"&amp;V359)</f>
        <v/>
      </c>
      <c r="E359" s="523" t="str">
        <f>IF(DATA3!$D$46="","",W359&amp;":"&amp;X359)</f>
        <v/>
      </c>
      <c r="F359" s="523"/>
      <c r="G359" s="523"/>
      <c r="H359" s="524" t="e">
        <f t="shared" si="83"/>
        <v>#VALUE!</v>
      </c>
      <c r="I359" s="524"/>
      <c r="J359" s="524"/>
      <c r="K359" s="522" t="e">
        <f t="shared" si="87"/>
        <v>#VALUE!</v>
      </c>
      <c r="L359" s="522"/>
      <c r="M359" s="522"/>
      <c r="N359" s="525" t="e">
        <f t="shared" si="84"/>
        <v>#VALUE!</v>
      </c>
      <c r="O359" s="525"/>
      <c r="P359" s="525"/>
      <c r="Q359" s="523" t="e">
        <f t="shared" si="85"/>
        <v>#VALUE!</v>
      </c>
      <c r="R359" s="523"/>
      <c r="S359" s="523"/>
      <c r="T359" s="283">
        <v>38</v>
      </c>
      <c r="U359" s="456">
        <f>IF(HOUR(DATA3!$C$46)&lt;=6,HOUR(DATA3!$C$46)+12,HOUR(DATA3!$C$46))</f>
        <v>12</v>
      </c>
      <c r="V359" s="457" t="str">
        <f>IF(MINUTE(DATA3!$C$46)&lt;10,"0"&amp;MINUTE(DATA3!$C$46),MINUTE(DATA3!$C$46))</f>
        <v>00</v>
      </c>
      <c r="W359" s="456">
        <f>IF(HOUR(DATA3!$D$46)&lt;=6,HOUR(DATA3!$D$46)+12,HOUR(DATA3!$D$46))</f>
        <v>12</v>
      </c>
      <c r="X359" s="457" t="str">
        <f>IF(MINUTE(DATA3!$D$46)&lt;10,"0"&amp;MINUTE(DATA3!$D$46),MINUTE(DATA3!$D$46))</f>
        <v>00</v>
      </c>
      <c r="Y359" s="526" t="b">
        <f t="shared" si="81"/>
        <v>0</v>
      </c>
      <c r="Z359" s="526"/>
      <c r="AA359" s="520" t="b">
        <f t="shared" si="82"/>
        <v>0</v>
      </c>
      <c r="AB359" s="520"/>
      <c r="AC359" s="521" t="str">
        <f t="shared" si="86"/>
        <v/>
      </c>
      <c r="AD359" s="521"/>
      <c r="AE359" s="520" t="b">
        <f t="shared" si="80"/>
        <v>0</v>
      </c>
      <c r="AF359" s="520"/>
      <c r="AH359" s="422">
        <f>DATA3!$G$46</f>
        <v>0</v>
      </c>
      <c r="AI359" s="422">
        <f>DATA3!$L$46</f>
        <v>0</v>
      </c>
      <c r="AJ359" s="458">
        <f>DATA3!$Q$46</f>
        <v>0</v>
      </c>
      <c r="AK359" s="422">
        <f>DATA3!$V$46</f>
        <v>0</v>
      </c>
      <c r="AL359" s="422">
        <f>DATA3!$AA$46</f>
        <v>0</v>
      </c>
      <c r="AN359" s="522" t="str">
        <f>IF(AJ359="A",MAX($AN$221:AP358)+0.001,"")</f>
        <v/>
      </c>
      <c r="AO359" s="522"/>
      <c r="AP359" s="522"/>
      <c r="AQ359" s="282">
        <v>1.1379999999999999</v>
      </c>
      <c r="AR359" s="282" t="str">
        <f>IF($AQ$359&gt;$AN$973,"",LOOKUP($AQ$359,$AN$222:$AP$971,$AH$222:$AH$971))</f>
        <v/>
      </c>
      <c r="AS359" s="282" t="str">
        <f>IF($AQ$359&gt;$AN$973,"",LOOKUP($AQ$359,$AN$222:$AP$971,$AI$222:$AI$971))</f>
        <v/>
      </c>
      <c r="AT359" s="282" t="s">
        <v>28</v>
      </c>
      <c r="AU359" s="282" t="str">
        <f>IF($AQ$359&gt;$AN$973,"",LOOKUP($AQ$359,$AN$222:$AP$971,$AK$222:$AK$971))</f>
        <v/>
      </c>
      <c r="AV359" s="282" t="str">
        <f>IF($AQ$359&gt;$AN$973,"",LOOKUP($AQ$359,$AN$222:$AP$971,$AL$222:$AL$971))</f>
        <v/>
      </c>
      <c r="AX359" s="522" t="str">
        <f>IF(AJ359="B",MAX($AX$221:AX358)+0.001,"")</f>
        <v/>
      </c>
      <c r="AY359" s="522"/>
      <c r="AZ359" s="522"/>
      <c r="BA359" s="282">
        <v>1.1379999999999999</v>
      </c>
      <c r="BB359" s="282" t="str">
        <f t="shared" si="95"/>
        <v/>
      </c>
      <c r="BC359" s="282" t="str">
        <f t="shared" si="88"/>
        <v/>
      </c>
      <c r="BD359" s="282" t="s">
        <v>29</v>
      </c>
      <c r="BE359" s="282" t="str">
        <f t="shared" si="89"/>
        <v/>
      </c>
      <c r="BF359" s="282" t="str">
        <f t="shared" si="90"/>
        <v/>
      </c>
      <c r="BH359" s="522" t="str">
        <f>IF(AJ359="C",MAX($BH$221:BH358)+0.001,"")</f>
        <v/>
      </c>
      <c r="BI359" s="522"/>
      <c r="BJ359" s="522"/>
      <c r="BK359" s="282">
        <v>1.1379999999999999</v>
      </c>
      <c r="BL359" s="282" t="str">
        <f t="shared" si="91"/>
        <v/>
      </c>
      <c r="BM359" s="282" t="str">
        <f t="shared" si="92"/>
        <v/>
      </c>
      <c r="BN359" s="282" t="s">
        <v>30</v>
      </c>
      <c r="BO359" s="282" t="str">
        <f t="shared" si="93"/>
        <v/>
      </c>
      <c r="BP359" s="282" t="str">
        <f t="shared" si="94"/>
        <v/>
      </c>
      <c r="BT359" s="522" t="str">
        <f>IF(AL359="A",MAX($BT$221:BV358)+0.001,"")</f>
        <v/>
      </c>
      <c r="BU359" s="522"/>
      <c r="BV359" s="522"/>
      <c r="BW359" s="282">
        <v>1.1379999999999999</v>
      </c>
      <c r="BY359" s="454" t="s">
        <v>28</v>
      </c>
      <c r="BZ359" s="282" t="str">
        <f t="shared" si="96"/>
        <v/>
      </c>
      <c r="CB359" s="282">
        <f t="shared" si="97"/>
        <v>0</v>
      </c>
      <c r="CC359" s="282">
        <f t="shared" si="98"/>
        <v>0</v>
      </c>
      <c r="CD359" s="282">
        <f t="shared" si="99"/>
        <v>0</v>
      </c>
      <c r="CE359" s="282">
        <f t="shared" si="100"/>
        <v>0</v>
      </c>
      <c r="CF359" s="282">
        <f t="shared" si="101"/>
        <v>0</v>
      </c>
      <c r="CG359" s="282">
        <f t="shared" si="102"/>
        <v>0</v>
      </c>
      <c r="CH359" s="282">
        <f t="shared" si="103"/>
        <v>0</v>
      </c>
      <c r="CI359" s="282">
        <f t="shared" si="104"/>
        <v>0</v>
      </c>
      <c r="CJ359" s="282">
        <f t="shared" si="105"/>
        <v>0</v>
      </c>
      <c r="CK359" s="282">
        <f t="shared" si="106"/>
        <v>0</v>
      </c>
      <c r="CL359" s="282">
        <f t="shared" si="107"/>
        <v>0</v>
      </c>
      <c r="CM359" s="282">
        <f t="shared" si="108"/>
        <v>0</v>
      </c>
    </row>
    <row r="360" spans="4:91" ht="15" x14ac:dyDescent="0.25">
      <c r="D360" s="455" t="str">
        <f>IF(DATA3!$C$47="","",U360&amp;":"&amp;V360)</f>
        <v/>
      </c>
      <c r="E360" s="523" t="str">
        <f>IF(DATA3!$D$47="","",W360&amp;":"&amp;X360)</f>
        <v/>
      </c>
      <c r="F360" s="523"/>
      <c r="G360" s="523"/>
      <c r="H360" s="524" t="e">
        <f t="shared" si="83"/>
        <v>#VALUE!</v>
      </c>
      <c r="I360" s="524"/>
      <c r="J360" s="524"/>
      <c r="K360" s="522" t="e">
        <f t="shared" si="87"/>
        <v>#VALUE!</v>
      </c>
      <c r="L360" s="522"/>
      <c r="M360" s="522"/>
      <c r="N360" s="525" t="e">
        <f t="shared" si="84"/>
        <v>#VALUE!</v>
      </c>
      <c r="O360" s="525"/>
      <c r="P360" s="525"/>
      <c r="Q360" s="523" t="e">
        <f t="shared" si="85"/>
        <v>#VALUE!</v>
      </c>
      <c r="R360" s="523"/>
      <c r="S360" s="523"/>
      <c r="T360" s="283">
        <v>39</v>
      </c>
      <c r="U360" s="456">
        <f>IF(HOUR(DATA3!$C$47)&lt;=6,HOUR(DATA3!$C$47)+12,HOUR(DATA3!$C$47))</f>
        <v>12</v>
      </c>
      <c r="V360" s="457" t="str">
        <f>IF(MINUTE(DATA3!$C$47)&lt;10,"0"&amp;MINUTE(DATA3!$C$47),MINUTE(DATA3!$C$47))</f>
        <v>00</v>
      </c>
      <c r="W360" s="456">
        <f>IF(HOUR(DATA3!$D$47)&lt;=6,HOUR(DATA3!$D$47)+12,HOUR(DATA3!$D$47))</f>
        <v>12</v>
      </c>
      <c r="X360" s="457" t="str">
        <f>IF(MINUTE(DATA3!$D$47)&lt;10,"0"&amp;MINUTE(DATA3!$D$47),MINUTE(DATA3!$D$47))</f>
        <v>00</v>
      </c>
      <c r="Y360" s="526" t="b">
        <f t="shared" si="81"/>
        <v>0</v>
      </c>
      <c r="Z360" s="526"/>
      <c r="AA360" s="520" t="b">
        <f t="shared" si="82"/>
        <v>0</v>
      </c>
      <c r="AB360" s="520"/>
      <c r="AC360" s="521" t="str">
        <f t="shared" si="86"/>
        <v/>
      </c>
      <c r="AD360" s="521"/>
      <c r="AE360" s="520" t="b">
        <f t="shared" si="80"/>
        <v>0</v>
      </c>
      <c r="AF360" s="520"/>
      <c r="AH360" s="422">
        <f>DATA3!$G$47</f>
        <v>0</v>
      </c>
      <c r="AI360" s="422">
        <f>DATA3!$L$47</f>
        <v>0</v>
      </c>
      <c r="AJ360" s="458">
        <f>DATA3!$Q$47</f>
        <v>0</v>
      </c>
      <c r="AK360" s="422">
        <f>DATA3!$V$47</f>
        <v>0</v>
      </c>
      <c r="AL360" s="422">
        <f>DATA3!$AA$47</f>
        <v>0</v>
      </c>
      <c r="AN360" s="522" t="str">
        <f>IF(AJ360="A",MAX($AN$221:AP359)+0.001,"")</f>
        <v/>
      </c>
      <c r="AO360" s="522"/>
      <c r="AP360" s="522"/>
      <c r="AQ360" s="282">
        <v>1.1389999999999998</v>
      </c>
      <c r="AR360" s="282" t="str">
        <f>IF($AQ$360&gt;$AN$973,"",LOOKUP($AQ$360,$AN$222:$AP$971,$AH$222:$AH$971))</f>
        <v/>
      </c>
      <c r="AS360" s="282" t="str">
        <f>IF($AQ$360&gt;$AN$973,"",LOOKUP($AQ$360,$AN$222:$AP$971,$AI$222:$AI$971))</f>
        <v/>
      </c>
      <c r="AT360" s="282" t="s">
        <v>28</v>
      </c>
      <c r="AU360" s="282" t="str">
        <f>IF($AQ$360&gt;$AN$973,"",LOOKUP($AQ$360,$AN$222:$AP$971,$AK$222:$AK$971))</f>
        <v/>
      </c>
      <c r="AV360" s="282" t="str">
        <f>IF($AQ$360&gt;$AN$973,"",LOOKUP($AQ$360,$AN$222:$AP$971,$AL$222:$AL$971))</f>
        <v/>
      </c>
      <c r="AX360" s="522" t="str">
        <f>IF(AJ360="B",MAX($AX$221:AX359)+0.001,"")</f>
        <v/>
      </c>
      <c r="AY360" s="522"/>
      <c r="AZ360" s="522"/>
      <c r="BA360" s="282">
        <v>1.1389999999999998</v>
      </c>
      <c r="BB360" s="282" t="str">
        <f t="shared" si="95"/>
        <v/>
      </c>
      <c r="BC360" s="282" t="str">
        <f t="shared" si="88"/>
        <v/>
      </c>
      <c r="BD360" s="282" t="s">
        <v>29</v>
      </c>
      <c r="BE360" s="282" t="str">
        <f t="shared" si="89"/>
        <v/>
      </c>
      <c r="BF360" s="282" t="str">
        <f t="shared" si="90"/>
        <v/>
      </c>
      <c r="BH360" s="522" t="str">
        <f>IF(AJ360="C",MAX($BH$221:BH359)+0.001,"")</f>
        <v/>
      </c>
      <c r="BI360" s="522"/>
      <c r="BJ360" s="522"/>
      <c r="BK360" s="282">
        <v>1.1389999999999998</v>
      </c>
      <c r="BL360" s="282" t="str">
        <f t="shared" si="91"/>
        <v/>
      </c>
      <c r="BM360" s="282" t="str">
        <f t="shared" si="92"/>
        <v/>
      </c>
      <c r="BN360" s="282" t="s">
        <v>30</v>
      </c>
      <c r="BO360" s="282" t="str">
        <f t="shared" si="93"/>
        <v/>
      </c>
      <c r="BP360" s="282" t="str">
        <f t="shared" si="94"/>
        <v/>
      </c>
      <c r="BT360" s="522" t="str">
        <f>IF(AL360="A",MAX($BT$221:BV359)+0.001,"")</f>
        <v/>
      </c>
      <c r="BU360" s="522"/>
      <c r="BV360" s="522"/>
      <c r="BW360" s="282">
        <v>1.1389999999999998</v>
      </c>
      <c r="BY360" s="454" t="s">
        <v>28</v>
      </c>
      <c r="BZ360" s="282" t="str">
        <f t="shared" si="96"/>
        <v/>
      </c>
      <c r="CB360" s="282">
        <f t="shared" si="97"/>
        <v>0</v>
      </c>
      <c r="CC360" s="282">
        <f t="shared" si="98"/>
        <v>0</v>
      </c>
      <c r="CD360" s="282">
        <f t="shared" si="99"/>
        <v>0</v>
      </c>
      <c r="CE360" s="282">
        <f t="shared" si="100"/>
        <v>0</v>
      </c>
      <c r="CF360" s="282">
        <f t="shared" si="101"/>
        <v>0</v>
      </c>
      <c r="CG360" s="282">
        <f t="shared" si="102"/>
        <v>0</v>
      </c>
      <c r="CH360" s="282">
        <f t="shared" si="103"/>
        <v>0</v>
      </c>
      <c r="CI360" s="282">
        <f t="shared" si="104"/>
        <v>0</v>
      </c>
      <c r="CJ360" s="282">
        <f t="shared" si="105"/>
        <v>0</v>
      </c>
      <c r="CK360" s="282">
        <f t="shared" si="106"/>
        <v>0</v>
      </c>
      <c r="CL360" s="282">
        <f t="shared" si="107"/>
        <v>0</v>
      </c>
      <c r="CM360" s="282">
        <f t="shared" si="108"/>
        <v>0</v>
      </c>
    </row>
    <row r="361" spans="4:91" ht="15" x14ac:dyDescent="0.25">
      <c r="D361" s="455" t="str">
        <f>IF(DATA3!$C$48="","",U361&amp;":"&amp;V361)</f>
        <v/>
      </c>
      <c r="E361" s="523" t="str">
        <f>IF(DATA3!$D$48="","",W361&amp;":"&amp;X361)</f>
        <v/>
      </c>
      <c r="F361" s="523"/>
      <c r="G361" s="523"/>
      <c r="H361" s="524" t="e">
        <f t="shared" si="83"/>
        <v>#VALUE!</v>
      </c>
      <c r="I361" s="524"/>
      <c r="J361" s="524"/>
      <c r="K361" s="522" t="e">
        <f t="shared" si="87"/>
        <v>#VALUE!</v>
      </c>
      <c r="L361" s="522"/>
      <c r="M361" s="522"/>
      <c r="N361" s="525" t="e">
        <f t="shared" si="84"/>
        <v>#VALUE!</v>
      </c>
      <c r="O361" s="525"/>
      <c r="P361" s="525"/>
      <c r="Q361" s="523" t="e">
        <f t="shared" si="85"/>
        <v>#VALUE!</v>
      </c>
      <c r="R361" s="523"/>
      <c r="S361" s="523"/>
      <c r="T361" s="283">
        <v>40</v>
      </c>
      <c r="U361" s="456">
        <f>IF(HOUR(DATA3!$C$48)&lt;=6,HOUR(DATA3!$C$48)+12,HOUR(DATA3!$C$48))</f>
        <v>12</v>
      </c>
      <c r="V361" s="457" t="str">
        <f>IF(MINUTE(DATA3!$C$48)&lt;10,"0"&amp;MINUTE(DATA3!$C$48),MINUTE(DATA3!$C$48))</f>
        <v>00</v>
      </c>
      <c r="W361" s="456">
        <f>IF(HOUR(DATA3!$D$48)&lt;=6,HOUR(DATA3!$D$48)+12,HOUR(DATA3!$D$48))</f>
        <v>12</v>
      </c>
      <c r="X361" s="457" t="str">
        <f>IF(MINUTE(DATA3!$D$48)&lt;10,"0"&amp;MINUTE(DATA3!$D$48),MINUTE(DATA3!$D$48))</f>
        <v>00</v>
      </c>
      <c r="Y361" s="526" t="b">
        <f t="shared" si="81"/>
        <v>0</v>
      </c>
      <c r="Z361" s="526"/>
      <c r="AA361" s="520" t="b">
        <f t="shared" si="82"/>
        <v>0</v>
      </c>
      <c r="AB361" s="520"/>
      <c r="AC361" s="521" t="str">
        <f t="shared" si="86"/>
        <v/>
      </c>
      <c r="AD361" s="521"/>
      <c r="AE361" s="520" t="b">
        <f t="shared" si="80"/>
        <v>0</v>
      </c>
      <c r="AF361" s="520"/>
      <c r="AH361" s="422">
        <f>DATA3!$G$48</f>
        <v>0</v>
      </c>
      <c r="AI361" s="422">
        <f>DATA3!$L$48</f>
        <v>0</v>
      </c>
      <c r="AJ361" s="458">
        <f>DATA3!$Q$48</f>
        <v>0</v>
      </c>
      <c r="AK361" s="422">
        <f>DATA3!$V$48</f>
        <v>0</v>
      </c>
      <c r="AL361" s="422">
        <f>DATA3!$AA$48</f>
        <v>0</v>
      </c>
      <c r="AN361" s="522" t="str">
        <f>IF(AJ361="A",MAX($AN$221:AP360)+0.001,"")</f>
        <v/>
      </c>
      <c r="AO361" s="522"/>
      <c r="AP361" s="522"/>
      <c r="AQ361" s="282">
        <v>1.1399999999999999</v>
      </c>
      <c r="AR361" s="282" t="str">
        <f>IF($AQ$361&gt;$AN$973,"",LOOKUP($AQ$361,$AN$222:$AP$971,$AH$222:$AH$971))</f>
        <v/>
      </c>
      <c r="AS361" s="282" t="str">
        <f>IF($AQ$361&gt;$AN$973,"",LOOKUP($AQ$361,$AN$222:$AP$971,$AI$222:$AI$971))</f>
        <v/>
      </c>
      <c r="AT361" s="282" t="s">
        <v>28</v>
      </c>
      <c r="AU361" s="282" t="str">
        <f>IF($AQ$361&gt;$AN$973,"",LOOKUP($AQ$361,$AN$222:$AP$971,$AK$222:$AK$971))</f>
        <v/>
      </c>
      <c r="AV361" s="282" t="str">
        <f>IF($AQ$361&gt;$AN$973,"",LOOKUP($AQ$361,$AN$222:$AP$971,$AL$222:$AL$971))</f>
        <v/>
      </c>
      <c r="AX361" s="522" t="str">
        <f>IF(AJ361="B",MAX($AX$221:AX360)+0.001,"")</f>
        <v/>
      </c>
      <c r="AY361" s="522"/>
      <c r="AZ361" s="522"/>
      <c r="BA361" s="282">
        <v>1.1399999999999999</v>
      </c>
      <c r="BB361" s="282" t="str">
        <f t="shared" si="95"/>
        <v/>
      </c>
      <c r="BC361" s="282" t="str">
        <f t="shared" si="88"/>
        <v/>
      </c>
      <c r="BD361" s="282" t="s">
        <v>29</v>
      </c>
      <c r="BE361" s="282" t="str">
        <f t="shared" si="89"/>
        <v/>
      </c>
      <c r="BF361" s="282" t="str">
        <f t="shared" si="90"/>
        <v/>
      </c>
      <c r="BH361" s="522" t="str">
        <f>IF(AJ361="C",MAX($BH$221:BH360)+0.001,"")</f>
        <v/>
      </c>
      <c r="BI361" s="522"/>
      <c r="BJ361" s="522"/>
      <c r="BK361" s="282">
        <v>1.1399999999999999</v>
      </c>
      <c r="BL361" s="282" t="str">
        <f t="shared" si="91"/>
        <v/>
      </c>
      <c r="BM361" s="282" t="str">
        <f t="shared" si="92"/>
        <v/>
      </c>
      <c r="BN361" s="282" t="s">
        <v>30</v>
      </c>
      <c r="BO361" s="282" t="str">
        <f t="shared" si="93"/>
        <v/>
      </c>
      <c r="BP361" s="282" t="str">
        <f t="shared" si="94"/>
        <v/>
      </c>
      <c r="BT361" s="522" t="str">
        <f>IF(AL361="A",MAX($BT$221:BV360)+0.001,"")</f>
        <v/>
      </c>
      <c r="BU361" s="522"/>
      <c r="BV361" s="522"/>
      <c r="BW361" s="282">
        <v>1.1399999999999999</v>
      </c>
      <c r="BY361" s="454" t="s">
        <v>28</v>
      </c>
      <c r="BZ361" s="282" t="str">
        <f t="shared" si="96"/>
        <v/>
      </c>
      <c r="CB361" s="282">
        <f t="shared" si="97"/>
        <v>0</v>
      </c>
      <c r="CC361" s="282">
        <f t="shared" si="98"/>
        <v>0</v>
      </c>
      <c r="CD361" s="282">
        <f t="shared" si="99"/>
        <v>0</v>
      </c>
      <c r="CE361" s="282">
        <f t="shared" si="100"/>
        <v>0</v>
      </c>
      <c r="CF361" s="282">
        <f t="shared" si="101"/>
        <v>0</v>
      </c>
      <c r="CG361" s="282">
        <f t="shared" si="102"/>
        <v>0</v>
      </c>
      <c r="CH361" s="282">
        <f t="shared" si="103"/>
        <v>0</v>
      </c>
      <c r="CI361" s="282">
        <f t="shared" si="104"/>
        <v>0</v>
      </c>
      <c r="CJ361" s="282">
        <f t="shared" si="105"/>
        <v>0</v>
      </c>
      <c r="CK361" s="282">
        <f t="shared" si="106"/>
        <v>0</v>
      </c>
      <c r="CL361" s="282">
        <f t="shared" si="107"/>
        <v>0</v>
      </c>
      <c r="CM361" s="282">
        <f t="shared" si="108"/>
        <v>0</v>
      </c>
    </row>
    <row r="362" spans="4:91" ht="15" x14ac:dyDescent="0.25">
      <c r="D362" s="455" t="str">
        <f>IF(DATA3!$C$49="","",U362&amp;":"&amp;V362)</f>
        <v/>
      </c>
      <c r="E362" s="523" t="str">
        <f>IF(DATA3!$D$49="","",W362&amp;":"&amp;X362)</f>
        <v/>
      </c>
      <c r="F362" s="523"/>
      <c r="G362" s="523"/>
      <c r="H362" s="524" t="e">
        <f t="shared" si="83"/>
        <v>#VALUE!</v>
      </c>
      <c r="I362" s="524"/>
      <c r="J362" s="524"/>
      <c r="K362" s="522" t="e">
        <f t="shared" si="87"/>
        <v>#VALUE!</v>
      </c>
      <c r="L362" s="522"/>
      <c r="M362" s="522"/>
      <c r="N362" s="525" t="e">
        <f t="shared" si="84"/>
        <v>#VALUE!</v>
      </c>
      <c r="O362" s="525"/>
      <c r="P362" s="525"/>
      <c r="Q362" s="523" t="e">
        <f t="shared" si="85"/>
        <v>#VALUE!</v>
      </c>
      <c r="R362" s="523"/>
      <c r="S362" s="523"/>
      <c r="T362" s="283">
        <v>41</v>
      </c>
      <c r="U362" s="456">
        <f>IF(HOUR(DATA3!$C$49)&lt;=6,HOUR(DATA3!$C$49)+12,HOUR(DATA3!$C$49))</f>
        <v>12</v>
      </c>
      <c r="V362" s="457" t="str">
        <f>IF(MINUTE(DATA3!$C$49)&lt;10,"0"&amp;MINUTE(DATA3!$C$49),MINUTE(DATA3!$C$49))</f>
        <v>00</v>
      </c>
      <c r="W362" s="456">
        <f>IF(HOUR(DATA3!$D$49)&lt;=6,HOUR(DATA3!$D$49)+12,HOUR(DATA3!$D$49))</f>
        <v>12</v>
      </c>
      <c r="X362" s="457" t="str">
        <f>IF(MINUTE(DATA3!$D$49)&lt;10,"0"&amp;MINUTE(DATA3!$D$49),MINUTE(DATA3!$D$49))</f>
        <v>00</v>
      </c>
      <c r="Y362" s="526" t="b">
        <f t="shared" si="81"/>
        <v>0</v>
      </c>
      <c r="Z362" s="526"/>
      <c r="AA362" s="520" t="b">
        <f t="shared" si="82"/>
        <v>0</v>
      </c>
      <c r="AB362" s="520"/>
      <c r="AC362" s="521" t="str">
        <f t="shared" si="86"/>
        <v/>
      </c>
      <c r="AD362" s="521"/>
      <c r="AE362" s="520" t="b">
        <f t="shared" si="80"/>
        <v>0</v>
      </c>
      <c r="AF362" s="520"/>
      <c r="AH362" s="422">
        <f>DATA3!$G$49</f>
        <v>0</v>
      </c>
      <c r="AI362" s="422">
        <f>DATA3!$L$49</f>
        <v>0</v>
      </c>
      <c r="AJ362" s="458">
        <f>DATA3!$Q$49</f>
        <v>0</v>
      </c>
      <c r="AK362" s="422">
        <f>DATA3!$V$49</f>
        <v>0</v>
      </c>
      <c r="AL362" s="422">
        <f>DATA3!$AA$49</f>
        <v>0</v>
      </c>
      <c r="AN362" s="522" t="str">
        <f>IF(AJ362="A",MAX($AN$221:AP361)+0.001,"")</f>
        <v/>
      </c>
      <c r="AO362" s="522"/>
      <c r="AP362" s="522"/>
      <c r="AQ362" s="282">
        <v>1.141</v>
      </c>
      <c r="AR362" s="282" t="str">
        <f>IF($AQ$362&gt;$AN$973,"",LOOKUP($AQ$362,$AN$222:$AP$971,$AH$222:$AH$971))</f>
        <v/>
      </c>
      <c r="AS362" s="282" t="str">
        <f>IF($AQ$362&gt;$AN$973,"",LOOKUP($AQ$362,$AN$222:$AP$971,$AI$222:$AI$971))</f>
        <v/>
      </c>
      <c r="AT362" s="282" t="s">
        <v>28</v>
      </c>
      <c r="AU362" s="282" t="str">
        <f>IF($AQ$362&gt;$AN$973,"",LOOKUP($AQ$362,$AN$222:$AP$971,$AK$222:$AK$971))</f>
        <v/>
      </c>
      <c r="AV362" s="282" t="str">
        <f>IF($AQ$362&gt;$AN$973,"",LOOKUP($AQ$362,$AN$222:$AP$971,$AL$222:$AL$971))</f>
        <v/>
      </c>
      <c r="AX362" s="522" t="str">
        <f>IF(AJ362="B",MAX($AX$221:AX361)+0.001,"")</f>
        <v/>
      </c>
      <c r="AY362" s="522"/>
      <c r="AZ362" s="522"/>
      <c r="BA362" s="282">
        <v>1.141</v>
      </c>
      <c r="BB362" s="282" t="str">
        <f t="shared" si="95"/>
        <v/>
      </c>
      <c r="BC362" s="282" t="str">
        <f t="shared" si="88"/>
        <v/>
      </c>
      <c r="BD362" s="282" t="s">
        <v>29</v>
      </c>
      <c r="BE362" s="282" t="str">
        <f t="shared" si="89"/>
        <v/>
      </c>
      <c r="BF362" s="282" t="str">
        <f t="shared" si="90"/>
        <v/>
      </c>
      <c r="BH362" s="522" t="str">
        <f>IF(AJ362="C",MAX($BH$221:BH361)+0.001,"")</f>
        <v/>
      </c>
      <c r="BI362" s="522"/>
      <c r="BJ362" s="522"/>
      <c r="BK362" s="282">
        <v>1.141</v>
      </c>
      <c r="BL362" s="282" t="str">
        <f t="shared" si="91"/>
        <v/>
      </c>
      <c r="BM362" s="282" t="str">
        <f t="shared" si="92"/>
        <v/>
      </c>
      <c r="BN362" s="282" t="s">
        <v>30</v>
      </c>
      <c r="BO362" s="282" t="str">
        <f t="shared" si="93"/>
        <v/>
      </c>
      <c r="BP362" s="282" t="str">
        <f t="shared" si="94"/>
        <v/>
      </c>
      <c r="BT362" s="522" t="str">
        <f>IF(AL362="A",MAX($BT$221:BV361)+0.001,"")</f>
        <v/>
      </c>
      <c r="BU362" s="522"/>
      <c r="BV362" s="522"/>
      <c r="BW362" s="282">
        <v>1.141</v>
      </c>
      <c r="BY362" s="454" t="s">
        <v>28</v>
      </c>
      <c r="BZ362" s="282" t="str">
        <f t="shared" si="96"/>
        <v/>
      </c>
      <c r="CB362" s="282">
        <f t="shared" si="97"/>
        <v>0</v>
      </c>
      <c r="CC362" s="282">
        <f t="shared" si="98"/>
        <v>0</v>
      </c>
      <c r="CD362" s="282">
        <f t="shared" si="99"/>
        <v>0</v>
      </c>
      <c r="CE362" s="282">
        <f t="shared" si="100"/>
        <v>0</v>
      </c>
      <c r="CF362" s="282">
        <f t="shared" si="101"/>
        <v>0</v>
      </c>
      <c r="CG362" s="282">
        <f t="shared" si="102"/>
        <v>0</v>
      </c>
      <c r="CH362" s="282">
        <f t="shared" si="103"/>
        <v>0</v>
      </c>
      <c r="CI362" s="282">
        <f t="shared" si="104"/>
        <v>0</v>
      </c>
      <c r="CJ362" s="282">
        <f t="shared" si="105"/>
        <v>0</v>
      </c>
      <c r="CK362" s="282">
        <f t="shared" si="106"/>
        <v>0</v>
      </c>
      <c r="CL362" s="282">
        <f t="shared" si="107"/>
        <v>0</v>
      </c>
      <c r="CM362" s="282">
        <f t="shared" si="108"/>
        <v>0</v>
      </c>
    </row>
    <row r="363" spans="4:91" ht="15" x14ac:dyDescent="0.25">
      <c r="D363" s="455" t="str">
        <f>IF(DATA3!$C$50="","",U363&amp;":"&amp;V363)</f>
        <v/>
      </c>
      <c r="E363" s="523" t="str">
        <f>IF(DATA3!$D$50="","",W363&amp;":"&amp;X363)</f>
        <v/>
      </c>
      <c r="F363" s="523"/>
      <c r="G363" s="523"/>
      <c r="H363" s="524" t="e">
        <f t="shared" si="83"/>
        <v>#VALUE!</v>
      </c>
      <c r="I363" s="524"/>
      <c r="J363" s="524"/>
      <c r="K363" s="522" t="e">
        <f t="shared" si="87"/>
        <v>#VALUE!</v>
      </c>
      <c r="L363" s="522"/>
      <c r="M363" s="522"/>
      <c r="N363" s="525" t="e">
        <f t="shared" si="84"/>
        <v>#VALUE!</v>
      </c>
      <c r="O363" s="525"/>
      <c r="P363" s="525"/>
      <c r="Q363" s="523" t="e">
        <f t="shared" si="85"/>
        <v>#VALUE!</v>
      </c>
      <c r="R363" s="523"/>
      <c r="S363" s="523"/>
      <c r="T363" s="283">
        <v>42</v>
      </c>
      <c r="U363" s="456">
        <f>IF(HOUR(DATA3!$C$50)&lt;=6,HOUR(DATA3!$C$50)+12,HOUR(DATA3!$C$50))</f>
        <v>12</v>
      </c>
      <c r="V363" s="457" t="str">
        <f>IF(MINUTE(DATA3!$C$50)&lt;10,"0"&amp;MINUTE(DATA3!$C$50),MINUTE(DATA3!$C$50))</f>
        <v>00</v>
      </c>
      <c r="W363" s="456">
        <f>IF(HOUR(DATA3!$D$50)&lt;=6,HOUR(DATA3!$D$50)+12,HOUR(DATA3!$D$50))</f>
        <v>12</v>
      </c>
      <c r="X363" s="457" t="str">
        <f>IF(MINUTE(DATA3!$D$50)&lt;10,"0"&amp;MINUTE(DATA3!$D$50),MINUTE(DATA3!$D$50))</f>
        <v>00</v>
      </c>
      <c r="Y363" s="526" t="b">
        <f t="shared" si="81"/>
        <v>0</v>
      </c>
      <c r="Z363" s="526"/>
      <c r="AA363" s="520" t="b">
        <f t="shared" si="82"/>
        <v>0</v>
      </c>
      <c r="AB363" s="520"/>
      <c r="AC363" s="521" t="str">
        <f t="shared" si="86"/>
        <v/>
      </c>
      <c r="AD363" s="521"/>
      <c r="AE363" s="520" t="b">
        <f t="shared" si="80"/>
        <v>0</v>
      </c>
      <c r="AF363" s="520"/>
      <c r="AH363" s="422">
        <f>DATA3!$G$50</f>
        <v>0</v>
      </c>
      <c r="AI363" s="422">
        <f>DATA3!$L$50</f>
        <v>0</v>
      </c>
      <c r="AJ363" s="458">
        <f>DATA3!$Q$50</f>
        <v>0</v>
      </c>
      <c r="AK363" s="422">
        <f>DATA3!$V$50</f>
        <v>0</v>
      </c>
      <c r="AL363" s="422">
        <f>DATA3!$AA$50</f>
        <v>0</v>
      </c>
      <c r="AN363" s="522" t="str">
        <f>IF(AJ363="A",MAX($AN$221:AP362)+0.001,"")</f>
        <v/>
      </c>
      <c r="AO363" s="522"/>
      <c r="AP363" s="522"/>
      <c r="AQ363" s="282">
        <v>1.1419999999999999</v>
      </c>
      <c r="AR363" s="282" t="str">
        <f>IF($AQ$363&gt;$AN$973,"",LOOKUP($AQ$363,$AN$222:$AP$971,$AH$222:$AH$971))</f>
        <v/>
      </c>
      <c r="AS363" s="282" t="str">
        <f>IF($AQ$363&gt;$AN$973,"",LOOKUP($AQ$363,$AN$222:$AP$971,$AI$222:$AI$971))</f>
        <v/>
      </c>
      <c r="AT363" s="282" t="s">
        <v>28</v>
      </c>
      <c r="AU363" s="282" t="str">
        <f>IF($AQ$363&gt;$AN$973,"",LOOKUP($AQ$363,$AN$222:$AP$971,$AK$222:$AK$971))</f>
        <v/>
      </c>
      <c r="AV363" s="282" t="str">
        <f>IF($AQ$363&gt;$AN$973,"",LOOKUP($AQ$363,$AN$222:$AP$971,$AL$222:$AL$971))</f>
        <v/>
      </c>
      <c r="AX363" s="522" t="str">
        <f>IF(AJ363="B",MAX($AX$221:AX362)+0.001,"")</f>
        <v/>
      </c>
      <c r="AY363" s="522"/>
      <c r="AZ363" s="522"/>
      <c r="BA363" s="282">
        <v>1.1419999999999999</v>
      </c>
      <c r="BB363" s="282" t="str">
        <f t="shared" si="95"/>
        <v/>
      </c>
      <c r="BC363" s="282" t="str">
        <f t="shared" si="88"/>
        <v/>
      </c>
      <c r="BD363" s="282" t="s">
        <v>29</v>
      </c>
      <c r="BE363" s="282" t="str">
        <f t="shared" si="89"/>
        <v/>
      </c>
      <c r="BF363" s="282" t="str">
        <f t="shared" si="90"/>
        <v/>
      </c>
      <c r="BH363" s="522" t="str">
        <f>IF(AJ363="C",MAX($BH$221:BH362)+0.001,"")</f>
        <v/>
      </c>
      <c r="BI363" s="522"/>
      <c r="BJ363" s="522"/>
      <c r="BK363" s="282">
        <v>1.1419999999999999</v>
      </c>
      <c r="BL363" s="282" t="str">
        <f t="shared" si="91"/>
        <v/>
      </c>
      <c r="BM363" s="282" t="str">
        <f t="shared" si="92"/>
        <v/>
      </c>
      <c r="BN363" s="282" t="s">
        <v>30</v>
      </c>
      <c r="BO363" s="282" t="str">
        <f t="shared" si="93"/>
        <v/>
      </c>
      <c r="BP363" s="282" t="str">
        <f t="shared" si="94"/>
        <v/>
      </c>
      <c r="BT363" s="522" t="str">
        <f>IF(AL363="A",MAX($BT$221:BV362)+0.001,"")</f>
        <v/>
      </c>
      <c r="BU363" s="522"/>
      <c r="BV363" s="522"/>
      <c r="BW363" s="282">
        <v>1.1419999999999999</v>
      </c>
      <c r="BY363" s="454" t="s">
        <v>28</v>
      </c>
      <c r="BZ363" s="282" t="str">
        <f t="shared" si="96"/>
        <v/>
      </c>
      <c r="CB363" s="282">
        <f t="shared" si="97"/>
        <v>0</v>
      </c>
      <c r="CC363" s="282">
        <f t="shared" si="98"/>
        <v>0</v>
      </c>
      <c r="CD363" s="282">
        <f t="shared" si="99"/>
        <v>0</v>
      </c>
      <c r="CE363" s="282">
        <f t="shared" si="100"/>
        <v>0</v>
      </c>
      <c r="CF363" s="282">
        <f t="shared" si="101"/>
        <v>0</v>
      </c>
      <c r="CG363" s="282">
        <f t="shared" si="102"/>
        <v>0</v>
      </c>
      <c r="CH363" s="282">
        <f t="shared" si="103"/>
        <v>0</v>
      </c>
      <c r="CI363" s="282">
        <f t="shared" si="104"/>
        <v>0</v>
      </c>
      <c r="CJ363" s="282">
        <f t="shared" si="105"/>
        <v>0</v>
      </c>
      <c r="CK363" s="282">
        <f t="shared" si="106"/>
        <v>0</v>
      </c>
      <c r="CL363" s="282">
        <f t="shared" si="107"/>
        <v>0</v>
      </c>
      <c r="CM363" s="282">
        <f t="shared" si="108"/>
        <v>0</v>
      </c>
    </row>
    <row r="364" spans="4:91" ht="15" x14ac:dyDescent="0.25">
      <c r="D364" s="455" t="str">
        <f>IF(DATA3!$C$51="","",U364&amp;":"&amp;V364)</f>
        <v/>
      </c>
      <c r="E364" s="523" t="str">
        <f>IF(DATA3!$D$51="","",W364&amp;":"&amp;X364)</f>
        <v/>
      </c>
      <c r="F364" s="523"/>
      <c r="G364" s="523"/>
      <c r="H364" s="524" t="e">
        <f t="shared" si="83"/>
        <v>#VALUE!</v>
      </c>
      <c r="I364" s="524"/>
      <c r="J364" s="524"/>
      <c r="K364" s="522" t="e">
        <f t="shared" si="87"/>
        <v>#VALUE!</v>
      </c>
      <c r="L364" s="522"/>
      <c r="M364" s="522"/>
      <c r="N364" s="525" t="e">
        <f t="shared" si="84"/>
        <v>#VALUE!</v>
      </c>
      <c r="O364" s="525"/>
      <c r="P364" s="525"/>
      <c r="Q364" s="523" t="e">
        <f t="shared" si="85"/>
        <v>#VALUE!</v>
      </c>
      <c r="R364" s="523"/>
      <c r="S364" s="523"/>
      <c r="T364" s="283">
        <v>43</v>
      </c>
      <c r="U364" s="456">
        <f>IF(HOUR(DATA3!$C$51)&lt;=6,HOUR(DATA3!$C$51)+12,HOUR(DATA3!$C$51))</f>
        <v>12</v>
      </c>
      <c r="V364" s="457" t="str">
        <f>IF(MINUTE(DATA3!$C$51)&lt;10,"0"&amp;MINUTE(DATA3!$C$51),MINUTE(DATA3!$C$51))</f>
        <v>00</v>
      </c>
      <c r="W364" s="456">
        <f>IF(HOUR(DATA3!$D$51)&lt;=6,HOUR(DATA3!$D$51)+12,HOUR(DATA3!$D$51))</f>
        <v>12</v>
      </c>
      <c r="X364" s="457" t="str">
        <f>IF(MINUTE(DATA3!$D$51)&lt;10,"0"&amp;MINUTE(DATA3!$D$51),MINUTE(DATA3!$D$51))</f>
        <v>00</v>
      </c>
      <c r="Y364" s="526" t="b">
        <f t="shared" si="81"/>
        <v>0</v>
      </c>
      <c r="Z364" s="526"/>
      <c r="AA364" s="520" t="b">
        <f t="shared" si="82"/>
        <v>0</v>
      </c>
      <c r="AB364" s="520"/>
      <c r="AC364" s="521" t="str">
        <f t="shared" si="86"/>
        <v/>
      </c>
      <c r="AD364" s="521"/>
      <c r="AE364" s="520" t="b">
        <f t="shared" si="80"/>
        <v>0</v>
      </c>
      <c r="AF364" s="520"/>
      <c r="AH364" s="422">
        <f>DATA3!$G$51</f>
        <v>0</v>
      </c>
      <c r="AI364" s="422">
        <f>DATA3!$L$51</f>
        <v>0</v>
      </c>
      <c r="AJ364" s="458">
        <f>DATA3!$Q$51</f>
        <v>0</v>
      </c>
      <c r="AK364" s="422">
        <f>DATA3!$V$51</f>
        <v>0</v>
      </c>
      <c r="AL364" s="422">
        <f>DATA3!$AA$51</f>
        <v>0</v>
      </c>
      <c r="AN364" s="522" t="str">
        <f>IF(AJ364="A",MAX($AN$221:AP363)+0.001,"")</f>
        <v/>
      </c>
      <c r="AO364" s="522"/>
      <c r="AP364" s="522"/>
      <c r="AQ364" s="282">
        <v>1.1429999999999998</v>
      </c>
      <c r="AR364" s="282" t="str">
        <f>IF($AQ$364&gt;$AN$973,"",LOOKUP($AQ$364,$AN$222:$AP$971,$AH$222:$AH$971))</f>
        <v/>
      </c>
      <c r="AS364" s="282" t="str">
        <f>IF($AQ$364&gt;$AN$973,"",LOOKUP($AQ$364,$AN$222:$AP$971,$AI$222:$AI$971))</f>
        <v/>
      </c>
      <c r="AT364" s="282" t="s">
        <v>28</v>
      </c>
      <c r="AU364" s="282" t="str">
        <f>IF($AQ$364&gt;$AN$973,"",LOOKUP($AQ$364,$AN$222:$AP$971,$AK$222:$AK$971))</f>
        <v/>
      </c>
      <c r="AV364" s="282" t="str">
        <f>IF($AQ$364&gt;$AN$973,"",LOOKUP($AQ$364,$AN$222:$AP$971,$AL$222:$AL$971))</f>
        <v/>
      </c>
      <c r="AX364" s="522" t="str">
        <f>IF(AJ364="B",MAX($AX$221:AX363)+0.001,"")</f>
        <v/>
      </c>
      <c r="AY364" s="522"/>
      <c r="AZ364" s="522"/>
      <c r="BA364" s="282">
        <v>1.1429999999999998</v>
      </c>
      <c r="BB364" s="282" t="str">
        <f t="shared" si="95"/>
        <v/>
      </c>
      <c r="BC364" s="282" t="str">
        <f t="shared" si="88"/>
        <v/>
      </c>
      <c r="BD364" s="282" t="s">
        <v>29</v>
      </c>
      <c r="BE364" s="282" t="str">
        <f t="shared" si="89"/>
        <v/>
      </c>
      <c r="BF364" s="282" t="str">
        <f t="shared" si="90"/>
        <v/>
      </c>
      <c r="BH364" s="522" t="str">
        <f>IF(AJ364="C",MAX($BH$221:BH363)+0.001,"")</f>
        <v/>
      </c>
      <c r="BI364" s="522"/>
      <c r="BJ364" s="522"/>
      <c r="BK364" s="282">
        <v>1.1429999999999998</v>
      </c>
      <c r="BL364" s="282" t="str">
        <f t="shared" si="91"/>
        <v/>
      </c>
      <c r="BM364" s="282" t="str">
        <f t="shared" si="92"/>
        <v/>
      </c>
      <c r="BN364" s="282" t="s">
        <v>30</v>
      </c>
      <c r="BO364" s="282" t="str">
        <f t="shared" si="93"/>
        <v/>
      </c>
      <c r="BP364" s="282" t="str">
        <f t="shared" si="94"/>
        <v/>
      </c>
      <c r="BT364" s="522" t="str">
        <f>IF(AL364="A",MAX($BT$221:BV363)+0.001,"")</f>
        <v/>
      </c>
      <c r="BU364" s="522"/>
      <c r="BV364" s="522"/>
      <c r="BW364" s="282">
        <v>1.1429999999999998</v>
      </c>
      <c r="BY364" s="454" t="s">
        <v>28</v>
      </c>
      <c r="BZ364" s="282" t="str">
        <f t="shared" si="96"/>
        <v/>
      </c>
      <c r="CB364" s="282">
        <f t="shared" si="97"/>
        <v>0</v>
      </c>
      <c r="CC364" s="282">
        <f t="shared" si="98"/>
        <v>0</v>
      </c>
      <c r="CD364" s="282">
        <f t="shared" si="99"/>
        <v>0</v>
      </c>
      <c r="CE364" s="282">
        <f t="shared" si="100"/>
        <v>0</v>
      </c>
      <c r="CF364" s="282">
        <f t="shared" si="101"/>
        <v>0</v>
      </c>
      <c r="CG364" s="282">
        <f t="shared" si="102"/>
        <v>0</v>
      </c>
      <c r="CH364" s="282">
        <f t="shared" si="103"/>
        <v>0</v>
      </c>
      <c r="CI364" s="282">
        <f t="shared" si="104"/>
        <v>0</v>
      </c>
      <c r="CJ364" s="282">
        <f t="shared" si="105"/>
        <v>0</v>
      </c>
      <c r="CK364" s="282">
        <f t="shared" si="106"/>
        <v>0</v>
      </c>
      <c r="CL364" s="282">
        <f t="shared" si="107"/>
        <v>0</v>
      </c>
      <c r="CM364" s="282">
        <f t="shared" si="108"/>
        <v>0</v>
      </c>
    </row>
    <row r="365" spans="4:91" ht="15" x14ac:dyDescent="0.25">
      <c r="D365" s="455" t="str">
        <f>IF(DATA3!$C$52="","",U365&amp;":"&amp;V365)</f>
        <v/>
      </c>
      <c r="E365" s="523" t="str">
        <f>IF(DATA3!$D$52="","",W365&amp;":"&amp;X365)</f>
        <v/>
      </c>
      <c r="F365" s="523"/>
      <c r="G365" s="523"/>
      <c r="H365" s="524" t="e">
        <f t="shared" si="83"/>
        <v>#VALUE!</v>
      </c>
      <c r="I365" s="524"/>
      <c r="J365" s="524"/>
      <c r="K365" s="522" t="e">
        <f t="shared" si="87"/>
        <v>#VALUE!</v>
      </c>
      <c r="L365" s="522"/>
      <c r="M365" s="522"/>
      <c r="N365" s="525" t="e">
        <f t="shared" si="84"/>
        <v>#VALUE!</v>
      </c>
      <c r="O365" s="525"/>
      <c r="P365" s="525"/>
      <c r="Q365" s="523" t="e">
        <f t="shared" si="85"/>
        <v>#VALUE!</v>
      </c>
      <c r="R365" s="523"/>
      <c r="S365" s="523"/>
      <c r="T365" s="283">
        <v>44</v>
      </c>
      <c r="U365" s="456">
        <f>IF(HOUR(DATA3!$C$52)&lt;=6,HOUR(DATA3!$C$52)+12,HOUR(DATA3!$C$52))</f>
        <v>12</v>
      </c>
      <c r="V365" s="457" t="str">
        <f>IF(MINUTE(DATA3!$C$52)&lt;10,"0"&amp;MINUTE(DATA3!$C$52),MINUTE(DATA3!$C$52))</f>
        <v>00</v>
      </c>
      <c r="W365" s="456">
        <f>IF(HOUR(DATA3!$D$52)&lt;=6,HOUR(DATA3!$D$52)+12,HOUR(DATA3!$D$52))</f>
        <v>12</v>
      </c>
      <c r="X365" s="457" t="str">
        <f>IF(MINUTE(DATA3!$D$52)&lt;10,"0"&amp;MINUTE(DATA3!$D$52),MINUTE(DATA3!$D$52))</f>
        <v>00</v>
      </c>
      <c r="Y365" s="526" t="b">
        <f t="shared" si="81"/>
        <v>0</v>
      </c>
      <c r="Z365" s="526"/>
      <c r="AA365" s="520" t="b">
        <f t="shared" si="82"/>
        <v>0</v>
      </c>
      <c r="AB365" s="520"/>
      <c r="AC365" s="521" t="str">
        <f t="shared" si="86"/>
        <v/>
      </c>
      <c r="AD365" s="521"/>
      <c r="AE365" s="520" t="b">
        <f t="shared" si="80"/>
        <v>0</v>
      </c>
      <c r="AF365" s="520"/>
      <c r="AH365" s="422">
        <f>DATA3!$G$52</f>
        <v>0</v>
      </c>
      <c r="AI365" s="422">
        <f>DATA3!$L$52</f>
        <v>0</v>
      </c>
      <c r="AJ365" s="458">
        <f>DATA3!$Q$52</f>
        <v>0</v>
      </c>
      <c r="AK365" s="422">
        <f>DATA3!$V$52</f>
        <v>0</v>
      </c>
      <c r="AL365" s="422">
        <f>DATA3!$AA$52</f>
        <v>0</v>
      </c>
      <c r="AN365" s="522" t="str">
        <f>IF(AJ365="A",MAX($AN$221:AP364)+0.001,"")</f>
        <v/>
      </c>
      <c r="AO365" s="522"/>
      <c r="AP365" s="522"/>
      <c r="AQ365" s="282">
        <v>1.1439999999999999</v>
      </c>
      <c r="AR365" s="282" t="str">
        <f>IF($AQ$365&gt;$AN$973,"",LOOKUP($AQ$365,$AN$222:$AP$971,$AH$222:$AH$971))</f>
        <v/>
      </c>
      <c r="AS365" s="282" t="str">
        <f>IF($AQ$365&gt;$AN$973,"",LOOKUP($AQ$365,$AN$222:$AP$971,$AI$222:$AI$971))</f>
        <v/>
      </c>
      <c r="AT365" s="282" t="s">
        <v>28</v>
      </c>
      <c r="AU365" s="282" t="str">
        <f>IF($AQ$365&gt;$AN$973,"",LOOKUP($AQ$365,$AN$222:$AP$971,$AK$222:$AK$971))</f>
        <v/>
      </c>
      <c r="AV365" s="282" t="str">
        <f>IF($AQ$365&gt;$AN$973,"",LOOKUP($AQ$365,$AN$222:$AP$971,$AL$222:$AL$971))</f>
        <v/>
      </c>
      <c r="AX365" s="522" t="str">
        <f>IF(AJ365="B",MAX($AX$221:AX364)+0.001,"")</f>
        <v/>
      </c>
      <c r="AY365" s="522"/>
      <c r="AZ365" s="522"/>
      <c r="BA365" s="282">
        <v>1.1439999999999999</v>
      </c>
      <c r="BB365" s="282" t="str">
        <f t="shared" si="95"/>
        <v/>
      </c>
      <c r="BC365" s="282" t="str">
        <f t="shared" si="88"/>
        <v/>
      </c>
      <c r="BD365" s="282" t="s">
        <v>29</v>
      </c>
      <c r="BE365" s="282" t="str">
        <f t="shared" si="89"/>
        <v/>
      </c>
      <c r="BF365" s="282" t="str">
        <f t="shared" si="90"/>
        <v/>
      </c>
      <c r="BH365" s="522" t="str">
        <f>IF(AJ365="C",MAX($BH$221:BH364)+0.001,"")</f>
        <v/>
      </c>
      <c r="BI365" s="522"/>
      <c r="BJ365" s="522"/>
      <c r="BK365" s="282">
        <v>1.1439999999999999</v>
      </c>
      <c r="BL365" s="282" t="str">
        <f t="shared" si="91"/>
        <v/>
      </c>
      <c r="BM365" s="282" t="str">
        <f t="shared" si="92"/>
        <v/>
      </c>
      <c r="BN365" s="282" t="s">
        <v>30</v>
      </c>
      <c r="BO365" s="282" t="str">
        <f t="shared" si="93"/>
        <v/>
      </c>
      <c r="BP365" s="282" t="str">
        <f t="shared" si="94"/>
        <v/>
      </c>
      <c r="BT365" s="522" t="str">
        <f>IF(AL365="A",MAX($BT$221:BV364)+0.001,"")</f>
        <v/>
      </c>
      <c r="BU365" s="522"/>
      <c r="BV365" s="522"/>
      <c r="BW365" s="282">
        <v>1.1439999999999999</v>
      </c>
      <c r="BY365" s="454" t="s">
        <v>28</v>
      </c>
      <c r="BZ365" s="282" t="str">
        <f t="shared" si="96"/>
        <v/>
      </c>
      <c r="CB365" s="282">
        <f t="shared" si="97"/>
        <v>0</v>
      </c>
      <c r="CC365" s="282">
        <f t="shared" si="98"/>
        <v>0</v>
      </c>
      <c r="CD365" s="282">
        <f t="shared" si="99"/>
        <v>0</v>
      </c>
      <c r="CE365" s="282">
        <f t="shared" si="100"/>
        <v>0</v>
      </c>
      <c r="CF365" s="282">
        <f t="shared" si="101"/>
        <v>0</v>
      </c>
      <c r="CG365" s="282">
        <f t="shared" si="102"/>
        <v>0</v>
      </c>
      <c r="CH365" s="282">
        <f t="shared" si="103"/>
        <v>0</v>
      </c>
      <c r="CI365" s="282">
        <f t="shared" si="104"/>
        <v>0</v>
      </c>
      <c r="CJ365" s="282">
        <f t="shared" si="105"/>
        <v>0</v>
      </c>
      <c r="CK365" s="282">
        <f t="shared" si="106"/>
        <v>0</v>
      </c>
      <c r="CL365" s="282">
        <f t="shared" si="107"/>
        <v>0</v>
      </c>
      <c r="CM365" s="282">
        <f t="shared" si="108"/>
        <v>0</v>
      </c>
    </row>
    <row r="366" spans="4:91" ht="15" x14ac:dyDescent="0.25">
      <c r="D366" s="455" t="str">
        <f>IF(DATA3!$C$53="","",U366&amp;":"&amp;V366)</f>
        <v/>
      </c>
      <c r="E366" s="523" t="str">
        <f>IF(DATA3!$D$53="","",W366&amp;":"&amp;X366)</f>
        <v/>
      </c>
      <c r="F366" s="523"/>
      <c r="G366" s="523"/>
      <c r="H366" s="524" t="e">
        <f t="shared" si="83"/>
        <v>#VALUE!</v>
      </c>
      <c r="I366" s="524"/>
      <c r="J366" s="524"/>
      <c r="K366" s="522" t="e">
        <f t="shared" si="87"/>
        <v>#VALUE!</v>
      </c>
      <c r="L366" s="522"/>
      <c r="M366" s="522"/>
      <c r="N366" s="525" t="e">
        <f t="shared" si="84"/>
        <v>#VALUE!</v>
      </c>
      <c r="O366" s="525"/>
      <c r="P366" s="525"/>
      <c r="Q366" s="523" t="e">
        <f t="shared" si="85"/>
        <v>#VALUE!</v>
      </c>
      <c r="R366" s="523"/>
      <c r="S366" s="523"/>
      <c r="T366" s="283">
        <v>45</v>
      </c>
      <c r="U366" s="456">
        <f>IF(HOUR(DATA3!$C$53)&lt;=6,HOUR(DATA3!$C$53)+12,HOUR(DATA3!$C$53))</f>
        <v>12</v>
      </c>
      <c r="V366" s="457" t="str">
        <f>IF(MINUTE(DATA3!$C$53)&lt;10,"0"&amp;MINUTE(DATA3!$C$53),MINUTE(DATA3!$C$53))</f>
        <v>00</v>
      </c>
      <c r="W366" s="456">
        <f>IF(HOUR(DATA3!$D$53)&lt;=6,HOUR(DATA3!$D$53)+12,HOUR(DATA3!$D$53))</f>
        <v>12</v>
      </c>
      <c r="X366" s="457" t="str">
        <f>IF(MINUTE(DATA3!$D$53)&lt;10,"0"&amp;MINUTE(DATA3!$D$53),MINUTE(DATA3!$D$53))</f>
        <v>00</v>
      </c>
      <c r="Y366" s="526" t="b">
        <f t="shared" si="81"/>
        <v>0</v>
      </c>
      <c r="Z366" s="526"/>
      <c r="AA366" s="520" t="b">
        <f t="shared" si="82"/>
        <v>0</v>
      </c>
      <c r="AB366" s="520"/>
      <c r="AC366" s="521" t="str">
        <f t="shared" si="86"/>
        <v/>
      </c>
      <c r="AD366" s="521"/>
      <c r="AE366" s="520" t="b">
        <f t="shared" si="80"/>
        <v>0</v>
      </c>
      <c r="AF366" s="520"/>
      <c r="AH366" s="422">
        <f>DATA3!$G$53</f>
        <v>0</v>
      </c>
      <c r="AI366" s="422">
        <f>DATA3!$L$53</f>
        <v>0</v>
      </c>
      <c r="AJ366" s="458">
        <f>DATA3!$Q$53</f>
        <v>0</v>
      </c>
      <c r="AK366" s="422">
        <f>DATA3!$V$53</f>
        <v>0</v>
      </c>
      <c r="AL366" s="422">
        <f>DATA3!$AA$53</f>
        <v>0</v>
      </c>
      <c r="AN366" s="522" t="str">
        <f>IF(AJ366="A",MAX($AN$221:AP365)+0.001,"")</f>
        <v/>
      </c>
      <c r="AO366" s="522"/>
      <c r="AP366" s="522"/>
      <c r="AQ366" s="282">
        <v>1.145</v>
      </c>
      <c r="AR366" s="282" t="str">
        <f>IF($AQ$366&gt;$AN$973,"",LOOKUP($AQ$366,$AN$222:$AP$971,$AH$222:$AH$971))</f>
        <v/>
      </c>
      <c r="AS366" s="282" t="str">
        <f>IF($AQ$366&gt;$AN$973,"",LOOKUP($AQ$366,$AN$222:$AP$971,$AI$222:$AI$971))</f>
        <v/>
      </c>
      <c r="AT366" s="282" t="s">
        <v>28</v>
      </c>
      <c r="AU366" s="282" t="str">
        <f>IF($AQ$366&gt;$AN$973,"",LOOKUP($AQ$366,$AN$222:$AP$971,$AK$222:$AK$971))</f>
        <v/>
      </c>
      <c r="AV366" s="282" t="str">
        <f>IF($AQ$366&gt;$AN$973,"",LOOKUP($AQ$366,$AN$222:$AP$971,$AL$222:$AL$971))</f>
        <v/>
      </c>
      <c r="AX366" s="522" t="str">
        <f>IF(AJ366="B",MAX($AX$221:AX365)+0.001,"")</f>
        <v/>
      </c>
      <c r="AY366" s="522"/>
      <c r="AZ366" s="522"/>
      <c r="BA366" s="282">
        <v>1.145</v>
      </c>
      <c r="BB366" s="282" t="str">
        <f t="shared" si="95"/>
        <v/>
      </c>
      <c r="BC366" s="282" t="str">
        <f t="shared" si="88"/>
        <v/>
      </c>
      <c r="BD366" s="282" t="s">
        <v>29</v>
      </c>
      <c r="BE366" s="282" t="str">
        <f t="shared" si="89"/>
        <v/>
      </c>
      <c r="BF366" s="282" t="str">
        <f t="shared" si="90"/>
        <v/>
      </c>
      <c r="BH366" s="522" t="str">
        <f>IF(AJ366="C",MAX($BH$221:BH365)+0.001,"")</f>
        <v/>
      </c>
      <c r="BI366" s="522"/>
      <c r="BJ366" s="522"/>
      <c r="BK366" s="282">
        <v>1.145</v>
      </c>
      <c r="BL366" s="282" t="str">
        <f t="shared" si="91"/>
        <v/>
      </c>
      <c r="BM366" s="282" t="str">
        <f t="shared" si="92"/>
        <v/>
      </c>
      <c r="BN366" s="282" t="s">
        <v>30</v>
      </c>
      <c r="BO366" s="282" t="str">
        <f t="shared" si="93"/>
        <v/>
      </c>
      <c r="BP366" s="282" t="str">
        <f t="shared" si="94"/>
        <v/>
      </c>
      <c r="BT366" s="522" t="str">
        <f>IF(AL366="A",MAX($BT$221:BV365)+0.001,"")</f>
        <v/>
      </c>
      <c r="BU366" s="522"/>
      <c r="BV366" s="522"/>
      <c r="BW366" s="282">
        <v>1.145</v>
      </c>
      <c r="BY366" s="454" t="s">
        <v>28</v>
      </c>
      <c r="BZ366" s="282" t="str">
        <f t="shared" si="96"/>
        <v/>
      </c>
      <c r="CB366" s="282">
        <f t="shared" si="97"/>
        <v>0</v>
      </c>
      <c r="CC366" s="282">
        <f t="shared" si="98"/>
        <v>0</v>
      </c>
      <c r="CD366" s="282">
        <f t="shared" si="99"/>
        <v>0</v>
      </c>
      <c r="CE366" s="282">
        <f t="shared" si="100"/>
        <v>0</v>
      </c>
      <c r="CF366" s="282">
        <f t="shared" si="101"/>
        <v>0</v>
      </c>
      <c r="CG366" s="282">
        <f t="shared" si="102"/>
        <v>0</v>
      </c>
      <c r="CH366" s="282">
        <f t="shared" si="103"/>
        <v>0</v>
      </c>
      <c r="CI366" s="282">
        <f t="shared" si="104"/>
        <v>0</v>
      </c>
      <c r="CJ366" s="282">
        <f t="shared" si="105"/>
        <v>0</v>
      </c>
      <c r="CK366" s="282">
        <f t="shared" si="106"/>
        <v>0</v>
      </c>
      <c r="CL366" s="282">
        <f t="shared" si="107"/>
        <v>0</v>
      </c>
      <c r="CM366" s="282">
        <f t="shared" si="108"/>
        <v>0</v>
      </c>
    </row>
    <row r="367" spans="4:91" ht="15" x14ac:dyDescent="0.25">
      <c r="D367" s="455" t="str">
        <f>IF(DATA3!$C$54="","",U367&amp;":"&amp;V367)</f>
        <v/>
      </c>
      <c r="E367" s="523" t="str">
        <f>IF(DATA3!$D$54="","",W367&amp;":"&amp;X367)</f>
        <v/>
      </c>
      <c r="F367" s="523"/>
      <c r="G367" s="523"/>
      <c r="H367" s="524" t="e">
        <f t="shared" si="83"/>
        <v>#VALUE!</v>
      </c>
      <c r="I367" s="524"/>
      <c r="J367" s="524"/>
      <c r="K367" s="522" t="e">
        <f t="shared" si="87"/>
        <v>#VALUE!</v>
      </c>
      <c r="L367" s="522"/>
      <c r="M367" s="522"/>
      <c r="N367" s="525" t="e">
        <f t="shared" si="84"/>
        <v>#VALUE!</v>
      </c>
      <c r="O367" s="525"/>
      <c r="P367" s="525"/>
      <c r="Q367" s="523" t="e">
        <f t="shared" si="85"/>
        <v>#VALUE!</v>
      </c>
      <c r="R367" s="523"/>
      <c r="S367" s="523"/>
      <c r="T367" s="283">
        <v>46</v>
      </c>
      <c r="U367" s="456">
        <f>IF(HOUR(DATA3!$C$54)&lt;=6,HOUR(DATA3!$C$54)+12,HOUR(DATA3!$C$54))</f>
        <v>12</v>
      </c>
      <c r="V367" s="457" t="str">
        <f>IF(MINUTE(DATA3!$C$54)&lt;10,"0"&amp;MINUTE(DATA3!$C$54),MINUTE(DATA3!$C$54))</f>
        <v>00</v>
      </c>
      <c r="W367" s="456">
        <f>IF(HOUR(DATA3!$D$54)&lt;=6,HOUR(DATA3!$D$54)+12,HOUR(DATA3!$D$54))</f>
        <v>12</v>
      </c>
      <c r="X367" s="457" t="str">
        <f>IF(MINUTE(DATA3!$D$54)&lt;10,"0"&amp;MINUTE(DATA3!$D$54),MINUTE(DATA3!$D$54))</f>
        <v>00</v>
      </c>
      <c r="Y367" s="526" t="b">
        <f t="shared" si="81"/>
        <v>0</v>
      </c>
      <c r="Z367" s="526"/>
      <c r="AA367" s="520" t="b">
        <f t="shared" si="82"/>
        <v>0</v>
      </c>
      <c r="AB367" s="520"/>
      <c r="AC367" s="521" t="str">
        <f t="shared" si="86"/>
        <v/>
      </c>
      <c r="AD367" s="521"/>
      <c r="AE367" s="520" t="b">
        <f t="shared" si="80"/>
        <v>0</v>
      </c>
      <c r="AF367" s="520"/>
      <c r="AH367" s="422">
        <f>DATA3!$G$54</f>
        <v>0</v>
      </c>
      <c r="AI367" s="422">
        <f>DATA3!$L$54</f>
        <v>0</v>
      </c>
      <c r="AJ367" s="458">
        <f>DATA3!$Q$54</f>
        <v>0</v>
      </c>
      <c r="AK367" s="422">
        <f>DATA3!$V$54</f>
        <v>0</v>
      </c>
      <c r="AL367" s="422">
        <f>DATA3!$AA$54</f>
        <v>0</v>
      </c>
      <c r="AN367" s="522" t="str">
        <f>IF(AJ367="A",MAX($AN$221:AP366)+0.001,"")</f>
        <v/>
      </c>
      <c r="AO367" s="522"/>
      <c r="AP367" s="522"/>
      <c r="AQ367" s="282">
        <v>1.1459999999999999</v>
      </c>
      <c r="AR367" s="282" t="str">
        <f>IF($AQ$367&gt;$AN$973,"",LOOKUP($AQ$367,$AN$222:$AP$971,$AH$222:$AH$971))</f>
        <v/>
      </c>
      <c r="AS367" s="282" t="str">
        <f>IF($AQ$367&gt;$AN$973,"",LOOKUP($AQ$367,$AN$222:$AP$971,$AI$222:$AI$971))</f>
        <v/>
      </c>
      <c r="AT367" s="282" t="s">
        <v>28</v>
      </c>
      <c r="AU367" s="282" t="str">
        <f>IF($AQ$367&gt;$AN$973,"",LOOKUP($AQ$367,$AN$222:$AP$971,$AK$222:$AK$971))</f>
        <v/>
      </c>
      <c r="AV367" s="282" t="str">
        <f>IF($AQ$367&gt;$AN$973,"",LOOKUP($AQ$367,$AN$222:$AP$971,$AL$222:$AL$971))</f>
        <v/>
      </c>
      <c r="AX367" s="522" t="str">
        <f>IF(AJ367="B",MAX($AX$221:AX366)+0.001,"")</f>
        <v/>
      </c>
      <c r="AY367" s="522"/>
      <c r="AZ367" s="522"/>
      <c r="BA367" s="282">
        <v>1.1459999999999999</v>
      </c>
      <c r="BB367" s="282" t="str">
        <f t="shared" si="95"/>
        <v/>
      </c>
      <c r="BC367" s="282" t="str">
        <f t="shared" si="88"/>
        <v/>
      </c>
      <c r="BD367" s="282" t="s">
        <v>29</v>
      </c>
      <c r="BE367" s="282" t="str">
        <f t="shared" si="89"/>
        <v/>
      </c>
      <c r="BF367" s="282" t="str">
        <f t="shared" si="90"/>
        <v/>
      </c>
      <c r="BH367" s="522" t="str">
        <f>IF(AJ367="C",MAX($BH$221:BH366)+0.001,"")</f>
        <v/>
      </c>
      <c r="BI367" s="522"/>
      <c r="BJ367" s="522"/>
      <c r="BK367" s="282">
        <v>1.1459999999999999</v>
      </c>
      <c r="BL367" s="282" t="str">
        <f t="shared" si="91"/>
        <v/>
      </c>
      <c r="BM367" s="282" t="str">
        <f t="shared" si="92"/>
        <v/>
      </c>
      <c r="BN367" s="282" t="s">
        <v>30</v>
      </c>
      <c r="BO367" s="282" t="str">
        <f t="shared" si="93"/>
        <v/>
      </c>
      <c r="BP367" s="282" t="str">
        <f t="shared" si="94"/>
        <v/>
      </c>
      <c r="BT367" s="522" t="str">
        <f>IF(AL367="A",MAX($BT$221:BV366)+0.001,"")</f>
        <v/>
      </c>
      <c r="BU367" s="522"/>
      <c r="BV367" s="522"/>
      <c r="BW367" s="282">
        <v>1.1459999999999999</v>
      </c>
      <c r="BY367" s="454" t="s">
        <v>28</v>
      </c>
      <c r="BZ367" s="282" t="str">
        <f t="shared" si="96"/>
        <v/>
      </c>
      <c r="CB367" s="282">
        <f t="shared" si="97"/>
        <v>0</v>
      </c>
      <c r="CC367" s="282">
        <f t="shared" si="98"/>
        <v>0</v>
      </c>
      <c r="CD367" s="282">
        <f t="shared" si="99"/>
        <v>0</v>
      </c>
      <c r="CE367" s="282">
        <f t="shared" si="100"/>
        <v>0</v>
      </c>
      <c r="CF367" s="282">
        <f t="shared" si="101"/>
        <v>0</v>
      </c>
      <c r="CG367" s="282">
        <f t="shared" si="102"/>
        <v>0</v>
      </c>
      <c r="CH367" s="282">
        <f t="shared" si="103"/>
        <v>0</v>
      </c>
      <c r="CI367" s="282">
        <f t="shared" si="104"/>
        <v>0</v>
      </c>
      <c r="CJ367" s="282">
        <f t="shared" si="105"/>
        <v>0</v>
      </c>
      <c r="CK367" s="282">
        <f t="shared" si="106"/>
        <v>0</v>
      </c>
      <c r="CL367" s="282">
        <f t="shared" si="107"/>
        <v>0</v>
      </c>
      <c r="CM367" s="282">
        <f t="shared" si="108"/>
        <v>0</v>
      </c>
    </row>
    <row r="368" spans="4:91" ht="15" x14ac:dyDescent="0.25">
      <c r="D368" s="455" t="str">
        <f>IF(DATA3!$C$55="","",U368&amp;":"&amp;V368)</f>
        <v/>
      </c>
      <c r="E368" s="523" t="str">
        <f>IF(DATA3!$D$55="","",W368&amp;":"&amp;X368)</f>
        <v/>
      </c>
      <c r="F368" s="523"/>
      <c r="G368" s="523"/>
      <c r="H368" s="524" t="e">
        <f t="shared" si="83"/>
        <v>#VALUE!</v>
      </c>
      <c r="I368" s="524"/>
      <c r="J368" s="524"/>
      <c r="K368" s="522" t="e">
        <f t="shared" si="87"/>
        <v>#VALUE!</v>
      </c>
      <c r="L368" s="522"/>
      <c r="M368" s="522"/>
      <c r="N368" s="525" t="e">
        <f t="shared" si="84"/>
        <v>#VALUE!</v>
      </c>
      <c r="O368" s="525"/>
      <c r="P368" s="525"/>
      <c r="Q368" s="523" t="e">
        <f t="shared" si="85"/>
        <v>#VALUE!</v>
      </c>
      <c r="R368" s="523"/>
      <c r="S368" s="523"/>
      <c r="T368" s="283">
        <v>47</v>
      </c>
      <c r="U368" s="456">
        <f>IF(HOUR(DATA3!$C$55)&lt;=6,HOUR(DATA3!$C$55)+12,HOUR(DATA3!$C$55))</f>
        <v>12</v>
      </c>
      <c r="V368" s="457" t="str">
        <f>IF(MINUTE(DATA3!$C$55)&lt;10,"0"&amp;MINUTE(DATA3!$C$55),MINUTE(DATA3!$C$55))</f>
        <v>00</v>
      </c>
      <c r="W368" s="456">
        <f>IF(HOUR(DATA3!$D$55)&lt;=6,HOUR(DATA3!$D$55)+12,HOUR(DATA3!$D$55))</f>
        <v>12</v>
      </c>
      <c r="X368" s="457" t="str">
        <f>IF(MINUTE(DATA3!$D$55)&lt;10,"0"&amp;MINUTE(DATA3!$D$55),MINUTE(DATA3!$D$55))</f>
        <v>00</v>
      </c>
      <c r="Y368" s="526" t="b">
        <f t="shared" si="81"/>
        <v>0</v>
      </c>
      <c r="Z368" s="526"/>
      <c r="AA368" s="520" t="b">
        <f t="shared" si="82"/>
        <v>0</v>
      </c>
      <c r="AB368" s="520"/>
      <c r="AC368" s="521" t="str">
        <f t="shared" si="86"/>
        <v/>
      </c>
      <c r="AD368" s="521"/>
      <c r="AE368" s="520" t="b">
        <f t="shared" si="80"/>
        <v>0</v>
      </c>
      <c r="AF368" s="520"/>
      <c r="AH368" s="422">
        <f>DATA3!$G$55</f>
        <v>0</v>
      </c>
      <c r="AI368" s="422">
        <f>DATA3!$L$55</f>
        <v>0</v>
      </c>
      <c r="AJ368" s="458">
        <f>DATA3!$Q$55</f>
        <v>0</v>
      </c>
      <c r="AK368" s="422">
        <f>DATA3!$V$55</f>
        <v>0</v>
      </c>
      <c r="AL368" s="422">
        <f>DATA3!$AA$55</f>
        <v>0</v>
      </c>
      <c r="AN368" s="522" t="str">
        <f>IF(AJ368="A",MAX($AN$221:AP367)+0.001,"")</f>
        <v/>
      </c>
      <c r="AO368" s="522"/>
      <c r="AP368" s="522"/>
      <c r="AQ368" s="282">
        <v>1.1469999999999998</v>
      </c>
      <c r="AR368" s="282" t="str">
        <f>IF($AQ$368&gt;$AN$973,"",LOOKUP($AQ$368,$AN$222:$AP$971,$AH$222:$AH$971))</f>
        <v/>
      </c>
      <c r="AS368" s="282" t="str">
        <f>IF($AQ$368&gt;$AN$973,"",LOOKUP($AQ$368,$AN$222:$AP$971,$AI$222:$AI$971))</f>
        <v/>
      </c>
      <c r="AT368" s="282" t="s">
        <v>28</v>
      </c>
      <c r="AU368" s="282" t="str">
        <f>IF($AQ$368&gt;$AN$973,"",LOOKUP($AQ$368,$AN$222:$AP$971,$AK$222:$AK$971))</f>
        <v/>
      </c>
      <c r="AV368" s="282" t="str">
        <f>IF($AQ$368&gt;$AN$973,"",LOOKUP($AQ$368,$AN$222:$AP$971,$AL$222:$AL$971))</f>
        <v/>
      </c>
      <c r="AX368" s="522" t="str">
        <f>IF(AJ368="B",MAX($AX$221:AX367)+0.001,"")</f>
        <v/>
      </c>
      <c r="AY368" s="522"/>
      <c r="AZ368" s="522"/>
      <c r="BA368" s="282">
        <v>1.1469999999999998</v>
      </c>
      <c r="BB368" s="282" t="str">
        <f t="shared" si="95"/>
        <v/>
      </c>
      <c r="BC368" s="282" t="str">
        <f t="shared" si="88"/>
        <v/>
      </c>
      <c r="BD368" s="282" t="s">
        <v>29</v>
      </c>
      <c r="BE368" s="282" t="str">
        <f t="shared" si="89"/>
        <v/>
      </c>
      <c r="BF368" s="282" t="str">
        <f t="shared" si="90"/>
        <v/>
      </c>
      <c r="BH368" s="522" t="str">
        <f>IF(AJ368="C",MAX($BH$221:BH367)+0.001,"")</f>
        <v/>
      </c>
      <c r="BI368" s="522"/>
      <c r="BJ368" s="522"/>
      <c r="BK368" s="282">
        <v>1.1469999999999998</v>
      </c>
      <c r="BL368" s="282" t="str">
        <f t="shared" si="91"/>
        <v/>
      </c>
      <c r="BM368" s="282" t="str">
        <f t="shared" si="92"/>
        <v/>
      </c>
      <c r="BN368" s="282" t="s">
        <v>30</v>
      </c>
      <c r="BO368" s="282" t="str">
        <f t="shared" si="93"/>
        <v/>
      </c>
      <c r="BP368" s="282" t="str">
        <f t="shared" si="94"/>
        <v/>
      </c>
      <c r="BT368" s="522" t="str">
        <f>IF(AL368="A",MAX($BT$221:BV367)+0.001,"")</f>
        <v/>
      </c>
      <c r="BU368" s="522"/>
      <c r="BV368" s="522"/>
      <c r="BW368" s="282">
        <v>1.1469999999999998</v>
      </c>
      <c r="BY368" s="454" t="s">
        <v>28</v>
      </c>
      <c r="BZ368" s="282" t="str">
        <f t="shared" si="96"/>
        <v/>
      </c>
      <c r="CB368" s="282">
        <f t="shared" si="97"/>
        <v>0</v>
      </c>
      <c r="CC368" s="282">
        <f t="shared" si="98"/>
        <v>0</v>
      </c>
      <c r="CD368" s="282">
        <f t="shared" si="99"/>
        <v>0</v>
      </c>
      <c r="CE368" s="282">
        <f t="shared" si="100"/>
        <v>0</v>
      </c>
      <c r="CF368" s="282">
        <f t="shared" si="101"/>
        <v>0</v>
      </c>
      <c r="CG368" s="282">
        <f t="shared" si="102"/>
        <v>0</v>
      </c>
      <c r="CH368" s="282">
        <f t="shared" si="103"/>
        <v>0</v>
      </c>
      <c r="CI368" s="282">
        <f t="shared" si="104"/>
        <v>0</v>
      </c>
      <c r="CJ368" s="282">
        <f t="shared" si="105"/>
        <v>0</v>
      </c>
      <c r="CK368" s="282">
        <f t="shared" si="106"/>
        <v>0</v>
      </c>
      <c r="CL368" s="282">
        <f t="shared" si="107"/>
        <v>0</v>
      </c>
      <c r="CM368" s="282">
        <f t="shared" si="108"/>
        <v>0</v>
      </c>
    </row>
    <row r="369" spans="1:91" ht="15" x14ac:dyDescent="0.25">
      <c r="D369" s="455" t="str">
        <f>IF(DATA3!$C$56="","",U369&amp;":"&amp;V369)</f>
        <v/>
      </c>
      <c r="E369" s="523" t="str">
        <f>IF(DATA3!$D$56="","",W369&amp;":"&amp;X369)</f>
        <v/>
      </c>
      <c r="F369" s="523"/>
      <c r="G369" s="523"/>
      <c r="H369" s="524" t="e">
        <f t="shared" si="83"/>
        <v>#VALUE!</v>
      </c>
      <c r="I369" s="524"/>
      <c r="J369" s="524"/>
      <c r="K369" s="522" t="e">
        <f t="shared" si="87"/>
        <v>#VALUE!</v>
      </c>
      <c r="L369" s="522"/>
      <c r="M369" s="522"/>
      <c r="N369" s="525" t="e">
        <f t="shared" si="84"/>
        <v>#VALUE!</v>
      </c>
      <c r="O369" s="525"/>
      <c r="P369" s="525"/>
      <c r="Q369" s="523" t="e">
        <f t="shared" si="85"/>
        <v>#VALUE!</v>
      </c>
      <c r="R369" s="523"/>
      <c r="S369" s="523"/>
      <c r="T369" s="283">
        <v>48</v>
      </c>
      <c r="U369" s="456">
        <f>IF(HOUR(DATA3!$C$56)&lt;=6,HOUR(DATA3!$C$56)+12,HOUR(DATA3!$C$56))</f>
        <v>12</v>
      </c>
      <c r="V369" s="457" t="str">
        <f>IF(MINUTE(DATA3!$C$56)&lt;10,"0"&amp;MINUTE(DATA3!$C$56),MINUTE(DATA3!$C$56))</f>
        <v>00</v>
      </c>
      <c r="W369" s="456">
        <f>IF(HOUR(DATA3!$D$56)&lt;=6,HOUR(DATA3!$D$56)+12,HOUR(DATA3!$D$56))</f>
        <v>12</v>
      </c>
      <c r="X369" s="457" t="str">
        <f>IF(MINUTE(DATA3!$D$56)&lt;10,"0"&amp;MINUTE(DATA3!$D$56),MINUTE(DATA3!$D$56))</f>
        <v>00</v>
      </c>
      <c r="Y369" s="526" t="b">
        <f t="shared" si="81"/>
        <v>0</v>
      </c>
      <c r="Z369" s="526"/>
      <c r="AA369" s="520" t="b">
        <f t="shared" si="82"/>
        <v>0</v>
      </c>
      <c r="AB369" s="520"/>
      <c r="AC369" s="521" t="str">
        <f t="shared" si="86"/>
        <v/>
      </c>
      <c r="AD369" s="521"/>
      <c r="AE369" s="520" t="b">
        <f t="shared" si="80"/>
        <v>0</v>
      </c>
      <c r="AF369" s="520"/>
      <c r="AH369" s="422">
        <f>DATA3!$G$56</f>
        <v>0</v>
      </c>
      <c r="AI369" s="422">
        <f>DATA3!$L$56</f>
        <v>0</v>
      </c>
      <c r="AJ369" s="458">
        <f>DATA3!$Q$56</f>
        <v>0</v>
      </c>
      <c r="AK369" s="422">
        <f>DATA3!$V$56</f>
        <v>0</v>
      </c>
      <c r="AL369" s="422">
        <f>DATA3!$AA$56</f>
        <v>0</v>
      </c>
      <c r="AN369" s="522" t="str">
        <f>IF(AJ369="A",MAX($AN$221:AP368)+0.001,"")</f>
        <v/>
      </c>
      <c r="AO369" s="522"/>
      <c r="AP369" s="522"/>
      <c r="AQ369" s="282">
        <v>1.1479999999999999</v>
      </c>
      <c r="AR369" s="282" t="str">
        <f>IF($AQ$369&gt;$AN$973,"",LOOKUP($AQ$369,$AN$222:$AP$971,$AH$222:$AH$971))</f>
        <v/>
      </c>
      <c r="AS369" s="282" t="str">
        <f>IF($AQ$369&gt;$AN$973,"",LOOKUP($AQ$369,$AN$222:$AP$971,$AI$222:$AI$971))</f>
        <v/>
      </c>
      <c r="AT369" s="282" t="s">
        <v>28</v>
      </c>
      <c r="AU369" s="282" t="str">
        <f>IF($AQ$369&gt;$AN$973,"",LOOKUP($AQ$369,$AN$222:$AP$971,$AK$222:$AK$971))</f>
        <v/>
      </c>
      <c r="AV369" s="282" t="str">
        <f>IF($AQ$369&gt;$AN$973,"",LOOKUP($AQ$369,$AN$222:$AP$971,$AL$222:$AL$971))</f>
        <v/>
      </c>
      <c r="AX369" s="522" t="str">
        <f>IF(AJ369="B",MAX($AX$221:AX368)+0.001,"")</f>
        <v/>
      </c>
      <c r="AY369" s="522"/>
      <c r="AZ369" s="522"/>
      <c r="BA369" s="282">
        <v>1.1479999999999999</v>
      </c>
      <c r="BB369" s="282" t="str">
        <f t="shared" si="95"/>
        <v/>
      </c>
      <c r="BC369" s="282" t="str">
        <f t="shared" si="88"/>
        <v/>
      </c>
      <c r="BD369" s="282" t="s">
        <v>29</v>
      </c>
      <c r="BE369" s="282" t="str">
        <f t="shared" si="89"/>
        <v/>
      </c>
      <c r="BF369" s="282" t="str">
        <f t="shared" si="90"/>
        <v/>
      </c>
      <c r="BH369" s="522" t="str">
        <f>IF(AJ369="C",MAX($BH$221:BH368)+0.001,"")</f>
        <v/>
      </c>
      <c r="BI369" s="522"/>
      <c r="BJ369" s="522"/>
      <c r="BK369" s="282">
        <v>1.1479999999999999</v>
      </c>
      <c r="BL369" s="282" t="str">
        <f t="shared" si="91"/>
        <v/>
      </c>
      <c r="BM369" s="282" t="str">
        <f t="shared" si="92"/>
        <v/>
      </c>
      <c r="BN369" s="282" t="s">
        <v>30</v>
      </c>
      <c r="BO369" s="282" t="str">
        <f t="shared" si="93"/>
        <v/>
      </c>
      <c r="BP369" s="282" t="str">
        <f t="shared" si="94"/>
        <v/>
      </c>
      <c r="BT369" s="522" t="str">
        <f>IF(AL369="A",MAX($BT$221:BV368)+0.001,"")</f>
        <v/>
      </c>
      <c r="BU369" s="522"/>
      <c r="BV369" s="522"/>
      <c r="BW369" s="282">
        <v>1.1479999999999999</v>
      </c>
      <c r="BY369" s="454" t="s">
        <v>28</v>
      </c>
      <c r="BZ369" s="282" t="str">
        <f t="shared" si="96"/>
        <v/>
      </c>
      <c r="CB369" s="282">
        <f t="shared" si="97"/>
        <v>0</v>
      </c>
      <c r="CC369" s="282">
        <f t="shared" si="98"/>
        <v>0</v>
      </c>
      <c r="CD369" s="282">
        <f t="shared" si="99"/>
        <v>0</v>
      </c>
      <c r="CE369" s="282">
        <f t="shared" si="100"/>
        <v>0</v>
      </c>
      <c r="CF369" s="282">
        <f t="shared" si="101"/>
        <v>0</v>
      </c>
      <c r="CG369" s="282">
        <f t="shared" si="102"/>
        <v>0</v>
      </c>
      <c r="CH369" s="282">
        <f t="shared" si="103"/>
        <v>0</v>
      </c>
      <c r="CI369" s="282">
        <f t="shared" si="104"/>
        <v>0</v>
      </c>
      <c r="CJ369" s="282">
        <f t="shared" si="105"/>
        <v>0</v>
      </c>
      <c r="CK369" s="282">
        <f t="shared" si="106"/>
        <v>0</v>
      </c>
      <c r="CL369" s="282">
        <f t="shared" si="107"/>
        <v>0</v>
      </c>
      <c r="CM369" s="282">
        <f t="shared" si="108"/>
        <v>0</v>
      </c>
    </row>
    <row r="370" spans="1:91" ht="15" x14ac:dyDescent="0.25">
      <c r="D370" s="455" t="str">
        <f>IF(DATA3!$C$57="","",U370&amp;":"&amp;V370)</f>
        <v/>
      </c>
      <c r="E370" s="523" t="str">
        <f>IF(DATA3!$D$57="","",W370&amp;":"&amp;X370)</f>
        <v/>
      </c>
      <c r="F370" s="523"/>
      <c r="G370" s="523"/>
      <c r="H370" s="524" t="e">
        <f t="shared" si="83"/>
        <v>#VALUE!</v>
      </c>
      <c r="I370" s="524"/>
      <c r="J370" s="524"/>
      <c r="K370" s="522" t="e">
        <f t="shared" si="87"/>
        <v>#VALUE!</v>
      </c>
      <c r="L370" s="522"/>
      <c r="M370" s="522"/>
      <c r="N370" s="525" t="e">
        <f t="shared" si="84"/>
        <v>#VALUE!</v>
      </c>
      <c r="O370" s="525"/>
      <c r="P370" s="525"/>
      <c r="Q370" s="523" t="e">
        <f t="shared" si="85"/>
        <v>#VALUE!</v>
      </c>
      <c r="R370" s="523"/>
      <c r="S370" s="523"/>
      <c r="T370" s="283">
        <v>49</v>
      </c>
      <c r="U370" s="456">
        <f>IF(HOUR(DATA3!$C$57)&lt;=6,HOUR(DATA3!$C$57)+12,HOUR(DATA3!$C$57))</f>
        <v>12</v>
      </c>
      <c r="V370" s="457" t="str">
        <f>IF(MINUTE(DATA3!$C$57)&lt;10,"0"&amp;MINUTE(DATA3!$C$57),MINUTE(DATA3!$C$57))</f>
        <v>00</v>
      </c>
      <c r="W370" s="456">
        <f>IF(HOUR(DATA3!$D$57)&lt;=6,HOUR(DATA3!$D$57)+12,HOUR(DATA3!$D$57))</f>
        <v>12</v>
      </c>
      <c r="X370" s="457" t="str">
        <f>IF(MINUTE(DATA3!$D$57)&lt;10,"0"&amp;MINUTE(DATA3!$D$57),MINUTE(DATA3!$D$57))</f>
        <v>00</v>
      </c>
      <c r="Y370" s="526" t="b">
        <f t="shared" si="81"/>
        <v>0</v>
      </c>
      <c r="Z370" s="526"/>
      <c r="AA370" s="520" t="b">
        <f t="shared" si="82"/>
        <v>0</v>
      </c>
      <c r="AB370" s="520"/>
      <c r="AC370" s="521" t="str">
        <f t="shared" si="86"/>
        <v/>
      </c>
      <c r="AD370" s="521"/>
      <c r="AE370" s="520" t="b">
        <f t="shared" si="80"/>
        <v>0</v>
      </c>
      <c r="AF370" s="520"/>
      <c r="AH370" s="422">
        <f>DATA3!$G$57</f>
        <v>0</v>
      </c>
      <c r="AI370" s="422">
        <f>DATA3!$L$57</f>
        <v>0</v>
      </c>
      <c r="AJ370" s="458">
        <f>DATA3!$Q$57</f>
        <v>0</v>
      </c>
      <c r="AK370" s="422">
        <f>DATA3!$V$57</f>
        <v>0</v>
      </c>
      <c r="AL370" s="422">
        <f>DATA3!$AA$57</f>
        <v>0</v>
      </c>
      <c r="AN370" s="522" t="str">
        <f>IF(AJ370="A",MAX($AN$221:AP369)+0.001,"")</f>
        <v/>
      </c>
      <c r="AO370" s="522"/>
      <c r="AP370" s="522"/>
      <c r="AQ370" s="282">
        <v>1.1489999999999998</v>
      </c>
      <c r="AR370" s="282" t="str">
        <f>IF($AQ$370&gt;$AN$973,"",LOOKUP($AQ$370,$AN$222:$AP$971,$AH$222:$AH$971))</f>
        <v/>
      </c>
      <c r="AS370" s="282" t="str">
        <f>IF($AQ$370&gt;$AN$973,"",LOOKUP($AQ$370,$AN$222:$AP$971,$AI$222:$AI$971))</f>
        <v/>
      </c>
      <c r="AT370" s="282" t="s">
        <v>28</v>
      </c>
      <c r="AU370" s="282" t="str">
        <f>IF($AQ$370&gt;$AN$973,"",LOOKUP($AQ$370,$AN$222:$AP$971,$AK$222:$AK$971))</f>
        <v/>
      </c>
      <c r="AV370" s="282" t="str">
        <f>IF($AQ$370&gt;$AN$973,"",LOOKUP($AQ$370,$AN$222:$AP$971,$AL$222:$AL$971))</f>
        <v/>
      </c>
      <c r="AX370" s="522" t="str">
        <f>IF(AJ370="B",MAX($AX$221:AX369)+0.001,"")</f>
        <v/>
      </c>
      <c r="AY370" s="522"/>
      <c r="AZ370" s="522"/>
      <c r="BA370" s="282">
        <v>1.1489999999999998</v>
      </c>
      <c r="BB370" s="282" t="str">
        <f t="shared" si="95"/>
        <v/>
      </c>
      <c r="BC370" s="282" t="str">
        <f t="shared" si="88"/>
        <v/>
      </c>
      <c r="BD370" s="282" t="s">
        <v>29</v>
      </c>
      <c r="BE370" s="282" t="str">
        <f t="shared" si="89"/>
        <v/>
      </c>
      <c r="BF370" s="282" t="str">
        <f t="shared" si="90"/>
        <v/>
      </c>
      <c r="BH370" s="522" t="str">
        <f>IF(AJ370="C",MAX($BH$221:BH369)+0.001,"")</f>
        <v/>
      </c>
      <c r="BI370" s="522"/>
      <c r="BJ370" s="522"/>
      <c r="BK370" s="282">
        <v>1.1489999999999998</v>
      </c>
      <c r="BL370" s="282" t="str">
        <f t="shared" si="91"/>
        <v/>
      </c>
      <c r="BM370" s="282" t="str">
        <f t="shared" si="92"/>
        <v/>
      </c>
      <c r="BN370" s="282" t="s">
        <v>30</v>
      </c>
      <c r="BO370" s="282" t="str">
        <f t="shared" si="93"/>
        <v/>
      </c>
      <c r="BP370" s="282" t="str">
        <f t="shared" si="94"/>
        <v/>
      </c>
      <c r="BT370" s="522" t="str">
        <f>IF(AL370="A",MAX($BT$221:BV369)+0.001,"")</f>
        <v/>
      </c>
      <c r="BU370" s="522"/>
      <c r="BV370" s="522"/>
      <c r="BW370" s="282">
        <v>1.1489999999999998</v>
      </c>
      <c r="BY370" s="454" t="s">
        <v>28</v>
      </c>
      <c r="BZ370" s="282" t="str">
        <f t="shared" si="96"/>
        <v/>
      </c>
      <c r="CB370" s="282">
        <f t="shared" si="97"/>
        <v>0</v>
      </c>
      <c r="CC370" s="282">
        <f t="shared" si="98"/>
        <v>0</v>
      </c>
      <c r="CD370" s="282">
        <f t="shared" si="99"/>
        <v>0</v>
      </c>
      <c r="CE370" s="282">
        <f t="shared" si="100"/>
        <v>0</v>
      </c>
      <c r="CF370" s="282">
        <f t="shared" si="101"/>
        <v>0</v>
      </c>
      <c r="CG370" s="282">
        <f t="shared" si="102"/>
        <v>0</v>
      </c>
      <c r="CH370" s="282">
        <f t="shared" si="103"/>
        <v>0</v>
      </c>
      <c r="CI370" s="282">
        <f t="shared" si="104"/>
        <v>0</v>
      </c>
      <c r="CJ370" s="282">
        <f t="shared" si="105"/>
        <v>0</v>
      </c>
      <c r="CK370" s="282">
        <f t="shared" si="106"/>
        <v>0</v>
      </c>
      <c r="CL370" s="282">
        <f t="shared" si="107"/>
        <v>0</v>
      </c>
      <c r="CM370" s="282">
        <f t="shared" si="108"/>
        <v>0</v>
      </c>
    </row>
    <row r="371" spans="1:91" ht="15" x14ac:dyDescent="0.25">
      <c r="D371" s="455" t="str">
        <f>IF(DATA3!$C$58="","",U372&amp;":"&amp;V372)</f>
        <v/>
      </c>
      <c r="E371" s="523" t="str">
        <f>IF(DATA3!$D$58="","",W372&amp;":"&amp;X372)</f>
        <v/>
      </c>
      <c r="F371" s="523"/>
      <c r="G371" s="523"/>
      <c r="H371" s="528" t="e">
        <f t="shared" si="83"/>
        <v>#VALUE!</v>
      </c>
      <c r="I371" s="528"/>
      <c r="J371" s="528"/>
      <c r="K371" s="529" t="e">
        <f t="shared" si="87"/>
        <v>#VALUE!</v>
      </c>
      <c r="L371" s="529"/>
      <c r="M371" s="529"/>
      <c r="N371" s="530" t="e">
        <f t="shared" si="84"/>
        <v>#VALUE!</v>
      </c>
      <c r="O371" s="530"/>
      <c r="P371" s="530"/>
      <c r="Q371" s="531" t="e">
        <f t="shared" si="85"/>
        <v>#VALUE!</v>
      </c>
      <c r="R371" s="531"/>
      <c r="S371" s="531"/>
      <c r="T371" s="283">
        <v>50</v>
      </c>
      <c r="U371" s="456">
        <f>IF(HOUR(DATA3!$C$58)&lt;=6,HOUR(DATA3!$C$58)+12,HOUR(DATA3!$C$58))</f>
        <v>12</v>
      </c>
      <c r="V371" s="457" t="str">
        <f>IF(MINUTE(DATA3!$C$57)&lt;10,"0"&amp;MINUTE(DATA3!$C$57),MINUTE(DATA3!$C$57))</f>
        <v>00</v>
      </c>
      <c r="W371" s="456">
        <f>IF(HOUR(DATA3!$D$57)&lt;=6,HOUR(DATA3!$D$57)+12,HOUR(DATA3!$D$57))</f>
        <v>12</v>
      </c>
      <c r="X371" s="457" t="str">
        <f>IF(MINUTE(DATA3!$D$57)&lt;10,"0"&amp;MINUTE(DATA3!$D$57),MINUTE(DATA3!$D$57))</f>
        <v>00</v>
      </c>
      <c r="Y371" s="526" t="b">
        <f t="shared" si="81"/>
        <v>0</v>
      </c>
      <c r="Z371" s="526"/>
      <c r="AA371" s="520" t="b">
        <f t="shared" si="82"/>
        <v>0</v>
      </c>
      <c r="AB371" s="520"/>
      <c r="AC371" s="521" t="str">
        <f t="shared" si="86"/>
        <v/>
      </c>
      <c r="AD371" s="521"/>
      <c r="AE371" s="520" t="b">
        <f t="shared" si="80"/>
        <v>0</v>
      </c>
      <c r="AF371" s="520"/>
      <c r="AH371" s="422">
        <f>DATA3!$G$58</f>
        <v>0</v>
      </c>
      <c r="AI371" s="422">
        <f>DATA3!$L$58</f>
        <v>0</v>
      </c>
      <c r="AJ371" s="458">
        <f>DATA3!$Q$58</f>
        <v>0</v>
      </c>
      <c r="AK371" s="422">
        <f>DATA3!$V$58</f>
        <v>0</v>
      </c>
      <c r="AL371" s="422">
        <f>DATA3!$AA$58</f>
        <v>0</v>
      </c>
      <c r="AN371" s="522" t="str">
        <f>IF(AJ371="A",MAX($AN$221:AP370)+0.001,"")</f>
        <v/>
      </c>
      <c r="AO371" s="522"/>
      <c r="AP371" s="522"/>
      <c r="AQ371" s="282">
        <v>1.1499999999999999</v>
      </c>
      <c r="AR371" s="282" t="str">
        <f>IF($AQ$371&gt;$AN$973,"",LOOKUP($AQ$371,$AN$222:$AP$971,$AH$222:$AH$971))</f>
        <v/>
      </c>
      <c r="AS371" s="282" t="str">
        <f>IF($AQ$371&gt;$AN$973,"",LOOKUP($AQ$371,$AN$222:$AP$971,$AI$222:$AI$971))</f>
        <v/>
      </c>
      <c r="AT371" s="282" t="s">
        <v>28</v>
      </c>
      <c r="AU371" s="282" t="str">
        <f>IF($AQ$371&gt;$AN$973,"",LOOKUP($AQ$371,$AN$222:$AP$971,$AK$222:$AK$971))</f>
        <v/>
      </c>
      <c r="AV371" s="282" t="str">
        <f>IF($AQ$371&gt;$AN$973,"",LOOKUP($AQ$371,$AN$222:$AP$971,$AL$222:$AL$971))</f>
        <v/>
      </c>
      <c r="AX371" s="522" t="str">
        <f>IF(AJ371="B",MAX($AX$221:AX370)+0.001,"")</f>
        <v/>
      </c>
      <c r="AY371" s="522"/>
      <c r="AZ371" s="522"/>
      <c r="BA371" s="282">
        <v>1.1499999999999999</v>
      </c>
      <c r="BB371" s="282" t="str">
        <f t="shared" si="95"/>
        <v/>
      </c>
      <c r="BC371" s="282" t="str">
        <f t="shared" si="88"/>
        <v/>
      </c>
      <c r="BD371" s="282" t="s">
        <v>29</v>
      </c>
      <c r="BE371" s="282" t="str">
        <f t="shared" si="89"/>
        <v/>
      </c>
      <c r="BF371" s="282" t="str">
        <f t="shared" si="90"/>
        <v/>
      </c>
      <c r="BH371" s="522" t="str">
        <f>IF(AJ371="C",MAX($BH$221:BH370)+0.001,"")</f>
        <v/>
      </c>
      <c r="BI371" s="522"/>
      <c r="BJ371" s="522"/>
      <c r="BK371" s="282">
        <v>1.1499999999999999</v>
      </c>
      <c r="BL371" s="282" t="str">
        <f t="shared" si="91"/>
        <v/>
      </c>
      <c r="BM371" s="282" t="str">
        <f t="shared" si="92"/>
        <v/>
      </c>
      <c r="BN371" s="282" t="s">
        <v>30</v>
      </c>
      <c r="BO371" s="282" t="str">
        <f t="shared" si="93"/>
        <v/>
      </c>
      <c r="BP371" s="282" t="str">
        <f t="shared" si="94"/>
        <v/>
      </c>
      <c r="BT371" s="522" t="str">
        <f>IF(AL371="A",MAX($BT$221:BV370)+0.001,"")</f>
        <v/>
      </c>
      <c r="BU371" s="522"/>
      <c r="BV371" s="522"/>
      <c r="BW371" s="282">
        <v>1.1499999999999999</v>
      </c>
      <c r="BY371" s="454" t="s">
        <v>28</v>
      </c>
      <c r="BZ371" s="282" t="str">
        <f t="shared" si="96"/>
        <v/>
      </c>
      <c r="CB371" s="282">
        <f t="shared" si="97"/>
        <v>0</v>
      </c>
      <c r="CC371" s="282">
        <f t="shared" si="98"/>
        <v>0</v>
      </c>
      <c r="CD371" s="282">
        <f t="shared" si="99"/>
        <v>0</v>
      </c>
      <c r="CE371" s="282">
        <f t="shared" si="100"/>
        <v>0</v>
      </c>
      <c r="CF371" s="282">
        <f t="shared" si="101"/>
        <v>0</v>
      </c>
      <c r="CG371" s="282">
        <f t="shared" si="102"/>
        <v>0</v>
      </c>
      <c r="CH371" s="282">
        <f t="shared" si="103"/>
        <v>0</v>
      </c>
      <c r="CI371" s="282">
        <f t="shared" si="104"/>
        <v>0</v>
      </c>
      <c r="CJ371" s="282">
        <f t="shared" si="105"/>
        <v>0</v>
      </c>
      <c r="CK371" s="282">
        <f t="shared" si="106"/>
        <v>0</v>
      </c>
      <c r="CL371" s="282">
        <f t="shared" si="107"/>
        <v>0</v>
      </c>
      <c r="CM371" s="282">
        <f t="shared" si="108"/>
        <v>0</v>
      </c>
    </row>
    <row r="372" spans="1:91" ht="15" x14ac:dyDescent="0.25">
      <c r="A372" s="522" t="s">
        <v>134</v>
      </c>
      <c r="B372" s="522"/>
      <c r="D372" s="455" t="str">
        <f>IF(DATA4!$C$9="","",U372&amp;":"&amp;V372)</f>
        <v/>
      </c>
      <c r="E372" s="523" t="str">
        <f>IF(DATA4!$D$9="","",W372&amp;":"&amp;X372)</f>
        <v/>
      </c>
      <c r="F372" s="523"/>
      <c r="G372" s="523"/>
      <c r="H372" s="524" t="e">
        <f t="shared" si="83"/>
        <v>#VALUE!</v>
      </c>
      <c r="I372" s="524"/>
      <c r="J372" s="524"/>
      <c r="K372" s="522" t="e">
        <f t="shared" si="87"/>
        <v>#VALUE!</v>
      </c>
      <c r="L372" s="522"/>
      <c r="M372" s="522"/>
      <c r="N372" s="525" t="e">
        <f t="shared" si="84"/>
        <v>#VALUE!</v>
      </c>
      <c r="O372" s="525"/>
      <c r="P372" s="525"/>
      <c r="Q372" s="523" t="e">
        <f t="shared" si="85"/>
        <v>#VALUE!</v>
      </c>
      <c r="R372" s="523"/>
      <c r="S372" s="523"/>
      <c r="T372" s="283">
        <v>1</v>
      </c>
      <c r="U372" s="456">
        <f>IF(HOUR(DATA4!$C$9)&lt;=6,HOUR(DATA4!$C$9)+12,HOUR(DATA4!$C$9))</f>
        <v>12</v>
      </c>
      <c r="V372" s="457" t="str">
        <f>IF(MINUTE(DATA4!$C$9)&lt;10,"0"&amp;MINUTE(DATA4!$C$9),MINUTE(DATA4!$C$9))</f>
        <v>00</v>
      </c>
      <c r="W372" s="456">
        <f>IF(HOUR(DATA4!$D$9)&lt;=6,HOUR(DATA4!$D$9)+12,HOUR(DATA4!$D$9))</f>
        <v>12</v>
      </c>
      <c r="X372" s="457" t="str">
        <f>IF(MINUTE(DATA4!$D$9)&lt;10,"0"&amp;MINUTE(DATA4!$D$9),MINUTE(DATA4!$D$9))</f>
        <v>00</v>
      </c>
      <c r="Y372" s="526" t="b">
        <f t="shared" si="81"/>
        <v>0</v>
      </c>
      <c r="Z372" s="526"/>
      <c r="AA372" s="520" t="b">
        <f t="shared" si="82"/>
        <v>0</v>
      </c>
      <c r="AB372" s="520"/>
      <c r="AC372" s="521" t="str">
        <f t="shared" si="86"/>
        <v/>
      </c>
      <c r="AD372" s="521"/>
      <c r="AE372" s="520" t="b">
        <f t="shared" si="80"/>
        <v>0</v>
      </c>
      <c r="AF372" s="520"/>
      <c r="AH372" s="422">
        <f>DATA4!$G$9</f>
        <v>0</v>
      </c>
      <c r="AI372" s="422">
        <f>DATA4!$L$9</f>
        <v>0</v>
      </c>
      <c r="AJ372" s="458">
        <f>DATA4!$Q$9</f>
        <v>0</v>
      </c>
      <c r="AK372" s="422">
        <f>DATA4!$V$9</f>
        <v>0</v>
      </c>
      <c r="AL372" s="422">
        <f>DATA4!$AA$9</f>
        <v>0</v>
      </c>
      <c r="AN372" s="522" t="str">
        <f>IF(AJ372="A",MAX($AN$221:AP371)+0.001,"")</f>
        <v/>
      </c>
      <c r="AO372" s="522"/>
      <c r="AP372" s="522"/>
      <c r="AQ372" s="282">
        <v>1.1509999999999998</v>
      </c>
      <c r="AR372" s="282" t="str">
        <f>IF($AQ$372&gt;$AN$973,"",LOOKUP($AQ$372,$AN$222:$AP$971,$AH$222:$AH$971))</f>
        <v/>
      </c>
      <c r="AS372" s="282" t="str">
        <f>IF($AQ$372&gt;$AN$973,"",LOOKUP($AQ$372,$AN$222:$AP$971,$AI$222:$AI$971))</f>
        <v/>
      </c>
      <c r="AT372" s="282" t="s">
        <v>28</v>
      </c>
      <c r="AU372" s="282" t="str">
        <f>IF($AQ$372&gt;$AN$973,"",LOOKUP($AQ$372,$AN$222:$AP$971,$AK$222:$AK$971))</f>
        <v/>
      </c>
      <c r="AV372" s="282" t="str">
        <f>IF($AQ$372&gt;$AN$973,"",LOOKUP($AQ$372,$AN$222:$AP$971,$AL$222:$AL$971))</f>
        <v/>
      </c>
      <c r="AX372" s="522" t="str">
        <f>IF(AJ372="B",MAX($AX$221:AX371)+0.001,"")</f>
        <v/>
      </c>
      <c r="AY372" s="522"/>
      <c r="AZ372" s="522"/>
      <c r="BA372" s="282">
        <v>1.1509999999999998</v>
      </c>
      <c r="BB372" s="282" t="str">
        <f t="shared" si="95"/>
        <v/>
      </c>
      <c r="BC372" s="282" t="str">
        <f t="shared" si="88"/>
        <v/>
      </c>
      <c r="BD372" s="282" t="s">
        <v>29</v>
      </c>
      <c r="BE372" s="282" t="str">
        <f t="shared" si="89"/>
        <v/>
      </c>
      <c r="BF372" s="282" t="str">
        <f t="shared" si="90"/>
        <v/>
      </c>
      <c r="BH372" s="522" t="str">
        <f>IF(AJ372="C",MAX($BH$221:BH371)+0.001,"")</f>
        <v/>
      </c>
      <c r="BI372" s="522"/>
      <c r="BJ372" s="522"/>
      <c r="BK372" s="282">
        <v>1.1509999999999998</v>
      </c>
      <c r="BL372" s="282" t="str">
        <f t="shared" si="91"/>
        <v/>
      </c>
      <c r="BM372" s="282" t="str">
        <f t="shared" si="92"/>
        <v/>
      </c>
      <c r="BN372" s="282" t="s">
        <v>30</v>
      </c>
      <c r="BO372" s="282" t="str">
        <f t="shared" si="93"/>
        <v/>
      </c>
      <c r="BP372" s="282" t="str">
        <f t="shared" si="94"/>
        <v/>
      </c>
      <c r="BT372" s="522" t="str">
        <f>IF(AL372="A",MAX($BT$221:BV371)+0.001,"")</f>
        <v/>
      </c>
      <c r="BU372" s="522"/>
      <c r="BV372" s="522"/>
      <c r="BW372" s="282">
        <v>1.1509999999999998</v>
      </c>
      <c r="BY372" s="454" t="s">
        <v>28</v>
      </c>
      <c r="BZ372" s="282" t="str">
        <f t="shared" si="96"/>
        <v/>
      </c>
      <c r="CB372" s="282">
        <f t="shared" si="97"/>
        <v>0</v>
      </c>
      <c r="CC372" s="282">
        <f t="shared" si="98"/>
        <v>0</v>
      </c>
      <c r="CD372" s="282">
        <f t="shared" si="99"/>
        <v>0</v>
      </c>
      <c r="CE372" s="282">
        <f t="shared" si="100"/>
        <v>0</v>
      </c>
      <c r="CF372" s="282">
        <f t="shared" si="101"/>
        <v>0</v>
      </c>
      <c r="CG372" s="282">
        <f t="shared" si="102"/>
        <v>0</v>
      </c>
      <c r="CH372" s="282">
        <f t="shared" si="103"/>
        <v>0</v>
      </c>
      <c r="CI372" s="282">
        <f t="shared" si="104"/>
        <v>0</v>
      </c>
      <c r="CJ372" s="282">
        <f t="shared" si="105"/>
        <v>0</v>
      </c>
      <c r="CK372" s="282">
        <f t="shared" si="106"/>
        <v>0</v>
      </c>
      <c r="CL372" s="282">
        <f t="shared" si="107"/>
        <v>0</v>
      </c>
      <c r="CM372" s="282">
        <f t="shared" si="108"/>
        <v>0</v>
      </c>
    </row>
    <row r="373" spans="1:91" ht="15" x14ac:dyDescent="0.25">
      <c r="D373" s="455" t="str">
        <f>IF(DATA4!$C$10="","",U373&amp;":"&amp;V373)</f>
        <v/>
      </c>
      <c r="E373" s="523" t="str">
        <f>IF(DATA4!$D$10="","",W373&amp;":"&amp;X373)</f>
        <v/>
      </c>
      <c r="F373" s="523"/>
      <c r="G373" s="523"/>
      <c r="H373" s="524" t="e">
        <f t="shared" si="83"/>
        <v>#VALUE!</v>
      </c>
      <c r="I373" s="524"/>
      <c r="J373" s="524"/>
      <c r="K373" s="522" t="e">
        <f t="shared" si="87"/>
        <v>#VALUE!</v>
      </c>
      <c r="L373" s="522"/>
      <c r="M373" s="522"/>
      <c r="N373" s="525" t="e">
        <f t="shared" si="84"/>
        <v>#VALUE!</v>
      </c>
      <c r="O373" s="525"/>
      <c r="P373" s="525"/>
      <c r="Q373" s="523" t="e">
        <f t="shared" si="85"/>
        <v>#VALUE!</v>
      </c>
      <c r="R373" s="523"/>
      <c r="S373" s="523"/>
      <c r="T373" s="283">
        <v>2</v>
      </c>
      <c r="U373" s="456">
        <f>IF(HOUR(DATA4!$C$10)&lt;=6,HOUR(DATA4!$C$10)+12,HOUR(DATA4!$C$10))</f>
        <v>12</v>
      </c>
      <c r="V373" s="457" t="str">
        <f>IF(MINUTE(DATA4!$C$10)&lt;10,"0"&amp;MINUTE(DATA4!$C$10),MINUTE(DATA4!$C$10))</f>
        <v>00</v>
      </c>
      <c r="W373" s="456">
        <f>IF(HOUR(DATA4!$D$10)&lt;=6,HOUR(DATA4!$D$10)+12,HOUR(DATA4!$D$10))</f>
        <v>12</v>
      </c>
      <c r="X373" s="457" t="str">
        <f>IF(MINUTE(DATA4!$D$10)&lt;10,"0"&amp;MINUTE(DATA4!$D$10),MINUTE(DATA4!$D$10))</f>
        <v>00</v>
      </c>
      <c r="Y373" s="526" t="b">
        <f t="shared" si="81"/>
        <v>0</v>
      </c>
      <c r="Z373" s="526"/>
      <c r="AA373" s="520" t="b">
        <f t="shared" si="82"/>
        <v>0</v>
      </c>
      <c r="AB373" s="520"/>
      <c r="AC373" s="521" t="str">
        <f t="shared" si="86"/>
        <v/>
      </c>
      <c r="AD373" s="521"/>
      <c r="AE373" s="520" t="b">
        <f t="shared" si="80"/>
        <v>0</v>
      </c>
      <c r="AF373" s="520"/>
      <c r="AH373" s="422">
        <f>DATA4!$G$10</f>
        <v>0</v>
      </c>
      <c r="AI373" s="422">
        <f>DATA4!$L$10</f>
        <v>0</v>
      </c>
      <c r="AJ373" s="458">
        <f>DATA4!$Q$10</f>
        <v>0</v>
      </c>
      <c r="AK373" s="422">
        <f>DATA4!$V$10</f>
        <v>0</v>
      </c>
      <c r="AL373" s="422">
        <f>DATA4!$AA$10</f>
        <v>0</v>
      </c>
      <c r="AN373" s="522" t="str">
        <f>IF(AJ373="A",MAX($AN$221:AP372)+0.001,"")</f>
        <v/>
      </c>
      <c r="AO373" s="522"/>
      <c r="AP373" s="522"/>
      <c r="AQ373" s="282">
        <v>1.1519999999999999</v>
      </c>
      <c r="AR373" s="282" t="str">
        <f>IF($AQ$373&gt;$AN$973,"",LOOKUP($AQ$373,$AN$222:$AP$971,$AH$222:$AH$971))</f>
        <v/>
      </c>
      <c r="AS373" s="282" t="str">
        <f>IF($AQ$373&gt;$AN$973,"",LOOKUP($AQ$373,$AN$222:$AP$971,$AI$222:$AI$971))</f>
        <v/>
      </c>
      <c r="AT373" s="282" t="s">
        <v>28</v>
      </c>
      <c r="AU373" s="282" t="str">
        <f>IF($AQ$373&gt;$AN$973,"",LOOKUP($AQ$373,$AN$222:$AP$971,$AK$222:$AK$971))</f>
        <v/>
      </c>
      <c r="AV373" s="282" t="str">
        <f>IF($AQ$373&gt;$AN$973,"",LOOKUP($AQ$373,$AN$222:$AP$971,$AL$222:$AL$971))</f>
        <v/>
      </c>
      <c r="AX373" s="522" t="str">
        <f>IF(AJ373="B",MAX($AX$221:AX372)+0.001,"")</f>
        <v/>
      </c>
      <c r="AY373" s="522"/>
      <c r="AZ373" s="522"/>
      <c r="BA373" s="282">
        <v>1.1519999999999999</v>
      </c>
      <c r="BB373" s="282" t="str">
        <f t="shared" si="95"/>
        <v/>
      </c>
      <c r="BC373" s="282" t="str">
        <f t="shared" si="88"/>
        <v/>
      </c>
      <c r="BD373" s="282" t="s">
        <v>29</v>
      </c>
      <c r="BE373" s="282" t="str">
        <f t="shared" si="89"/>
        <v/>
      </c>
      <c r="BF373" s="282" t="str">
        <f t="shared" si="90"/>
        <v/>
      </c>
      <c r="BH373" s="522" t="str">
        <f>IF(AJ373="C",MAX($BH$221:BH372)+0.001,"")</f>
        <v/>
      </c>
      <c r="BI373" s="522"/>
      <c r="BJ373" s="522"/>
      <c r="BK373" s="282">
        <v>1.1519999999999999</v>
      </c>
      <c r="BL373" s="282" t="str">
        <f t="shared" si="91"/>
        <v/>
      </c>
      <c r="BM373" s="282" t="str">
        <f t="shared" si="92"/>
        <v/>
      </c>
      <c r="BN373" s="282" t="s">
        <v>30</v>
      </c>
      <c r="BO373" s="282" t="str">
        <f t="shared" si="93"/>
        <v/>
      </c>
      <c r="BP373" s="282" t="str">
        <f t="shared" si="94"/>
        <v/>
      </c>
      <c r="BT373" s="522" t="str">
        <f>IF(AL373="A",MAX($BT$221:BV372)+0.001,"")</f>
        <v/>
      </c>
      <c r="BU373" s="522"/>
      <c r="BV373" s="522"/>
      <c r="BW373" s="282">
        <v>1.1519999999999999</v>
      </c>
      <c r="BY373" s="454" t="s">
        <v>28</v>
      </c>
      <c r="BZ373" s="282" t="str">
        <f t="shared" si="96"/>
        <v/>
      </c>
      <c r="CB373" s="282">
        <f t="shared" si="97"/>
        <v>0</v>
      </c>
      <c r="CC373" s="282">
        <f t="shared" si="98"/>
        <v>0</v>
      </c>
      <c r="CD373" s="282">
        <f t="shared" si="99"/>
        <v>0</v>
      </c>
      <c r="CE373" s="282">
        <f t="shared" si="100"/>
        <v>0</v>
      </c>
      <c r="CF373" s="282">
        <f t="shared" si="101"/>
        <v>0</v>
      </c>
      <c r="CG373" s="282">
        <f t="shared" si="102"/>
        <v>0</v>
      </c>
      <c r="CH373" s="282">
        <f t="shared" si="103"/>
        <v>0</v>
      </c>
      <c r="CI373" s="282">
        <f t="shared" si="104"/>
        <v>0</v>
      </c>
      <c r="CJ373" s="282">
        <f t="shared" si="105"/>
        <v>0</v>
      </c>
      <c r="CK373" s="282">
        <f t="shared" si="106"/>
        <v>0</v>
      </c>
      <c r="CL373" s="282">
        <f t="shared" si="107"/>
        <v>0</v>
      </c>
      <c r="CM373" s="282">
        <f t="shared" si="108"/>
        <v>0</v>
      </c>
    </row>
    <row r="374" spans="1:91" ht="15" x14ac:dyDescent="0.25">
      <c r="D374" s="455" t="str">
        <f>IF(DATA4!$C$11="","",U374&amp;":"&amp;V374)</f>
        <v/>
      </c>
      <c r="E374" s="523" t="str">
        <f>IF(DATA4!$D$11="","",W374&amp;":"&amp;X374)</f>
        <v/>
      </c>
      <c r="F374" s="523"/>
      <c r="G374" s="523"/>
      <c r="H374" s="524" t="e">
        <f t="shared" si="83"/>
        <v>#VALUE!</v>
      </c>
      <c r="I374" s="524"/>
      <c r="J374" s="524"/>
      <c r="K374" s="522" t="e">
        <f t="shared" si="87"/>
        <v>#VALUE!</v>
      </c>
      <c r="L374" s="522"/>
      <c r="M374" s="522"/>
      <c r="N374" s="525" t="e">
        <f t="shared" si="84"/>
        <v>#VALUE!</v>
      </c>
      <c r="O374" s="525"/>
      <c r="P374" s="525"/>
      <c r="Q374" s="523" t="e">
        <f t="shared" si="85"/>
        <v>#VALUE!</v>
      </c>
      <c r="R374" s="523"/>
      <c r="S374" s="523"/>
      <c r="T374" s="283">
        <v>3</v>
      </c>
      <c r="U374" s="456">
        <f>IF(HOUR(DATA4!$C$11)&lt;=6,HOUR(DATA4!$C$11)+12,HOUR(DATA4!$C$11))</f>
        <v>12</v>
      </c>
      <c r="V374" s="457" t="str">
        <f>IF(MINUTE(DATA4!$C$11)&lt;10,"0"&amp;MINUTE(DATA4!$C$11),MINUTE(DATA4!$C$11))</f>
        <v>00</v>
      </c>
      <c r="W374" s="456">
        <f>IF(HOUR(DATA4!$D$11)&lt;=6,HOUR(DATA4!$D$11)+12,HOUR(DATA4!$D$11))</f>
        <v>12</v>
      </c>
      <c r="X374" s="457" t="str">
        <f>IF(MINUTE(DATA4!$D$11)&lt;10,"0"&amp;MINUTE(DATA4!$D$11),MINUTE(DATA4!$D$11))</f>
        <v>00</v>
      </c>
      <c r="Y374" s="526" t="b">
        <f t="shared" si="81"/>
        <v>0</v>
      </c>
      <c r="Z374" s="526"/>
      <c r="AA374" s="520" t="b">
        <f t="shared" si="82"/>
        <v>0</v>
      </c>
      <c r="AB374" s="520"/>
      <c r="AC374" s="521" t="str">
        <f t="shared" si="86"/>
        <v/>
      </c>
      <c r="AD374" s="521"/>
      <c r="AE374" s="520" t="b">
        <f t="shared" si="80"/>
        <v>0</v>
      </c>
      <c r="AF374" s="520"/>
      <c r="AH374" s="422">
        <f>DATA4!$G$11</f>
        <v>0</v>
      </c>
      <c r="AI374" s="422">
        <f>DATA4!$L$11</f>
        <v>0</v>
      </c>
      <c r="AJ374" s="458">
        <f>DATA4!$Q$11</f>
        <v>0</v>
      </c>
      <c r="AK374" s="422">
        <f>DATA4!$V$11</f>
        <v>0</v>
      </c>
      <c r="AL374" s="422">
        <f>DATA4!$AA$11</f>
        <v>0</v>
      </c>
      <c r="AN374" s="522" t="str">
        <f>IF(AJ374="A",MAX($AN$221:AP373)+0.001,"")</f>
        <v/>
      </c>
      <c r="AO374" s="522"/>
      <c r="AP374" s="522"/>
      <c r="AQ374" s="282">
        <v>1.1529999999999998</v>
      </c>
      <c r="AR374" s="282" t="str">
        <f>IF($AQ$374&gt;$AN$973,"",LOOKUP($AQ$374,$AN$222:$AP$971,$AH$222:$AH$971))</f>
        <v/>
      </c>
      <c r="AS374" s="282" t="str">
        <f>IF($AQ$374&gt;$AN$973,"",LOOKUP($AQ$374,$AN$222:$AP$971,$AI$222:$AI$971))</f>
        <v/>
      </c>
      <c r="AT374" s="282" t="s">
        <v>28</v>
      </c>
      <c r="AU374" s="282" t="str">
        <f>IF($AQ$374&gt;$AN$973,"",LOOKUP($AQ$374,$AN$222:$AP$971,$AK$222:$AK$971))</f>
        <v/>
      </c>
      <c r="AV374" s="282" t="str">
        <f>IF($AQ$374&gt;$AN$973,"",LOOKUP($AQ$374,$AN$222:$AP$971,$AL$222:$AL$971))</f>
        <v/>
      </c>
      <c r="AX374" s="522" t="str">
        <f>IF(AJ374="B",MAX($AX$221:AX373)+0.001,"")</f>
        <v/>
      </c>
      <c r="AY374" s="522"/>
      <c r="AZ374" s="522"/>
      <c r="BA374" s="282">
        <v>1.1529999999999998</v>
      </c>
      <c r="BB374" s="282" t="str">
        <f t="shared" si="95"/>
        <v/>
      </c>
      <c r="BC374" s="282" t="str">
        <f t="shared" si="88"/>
        <v/>
      </c>
      <c r="BD374" s="282" t="s">
        <v>29</v>
      </c>
      <c r="BE374" s="282" t="str">
        <f t="shared" si="89"/>
        <v/>
      </c>
      <c r="BF374" s="282" t="str">
        <f t="shared" si="90"/>
        <v/>
      </c>
      <c r="BH374" s="522" t="str">
        <f>IF(AJ374="C",MAX($BH$221:BH373)+0.001,"")</f>
        <v/>
      </c>
      <c r="BI374" s="522"/>
      <c r="BJ374" s="522"/>
      <c r="BK374" s="282">
        <v>1.1529999999999998</v>
      </c>
      <c r="BL374" s="282" t="str">
        <f t="shared" si="91"/>
        <v/>
      </c>
      <c r="BM374" s="282" t="str">
        <f t="shared" si="92"/>
        <v/>
      </c>
      <c r="BN374" s="282" t="s">
        <v>30</v>
      </c>
      <c r="BO374" s="282" t="str">
        <f t="shared" si="93"/>
        <v/>
      </c>
      <c r="BP374" s="282" t="str">
        <f t="shared" si="94"/>
        <v/>
      </c>
      <c r="BT374" s="522" t="str">
        <f>IF(AL374="A",MAX($BT$221:BV373)+0.001,"")</f>
        <v/>
      </c>
      <c r="BU374" s="522"/>
      <c r="BV374" s="522"/>
      <c r="BW374" s="282">
        <v>1.1529999999999998</v>
      </c>
      <c r="BY374" s="454" t="s">
        <v>28</v>
      </c>
      <c r="BZ374" s="282" t="str">
        <f t="shared" si="96"/>
        <v/>
      </c>
      <c r="CB374" s="282">
        <f t="shared" si="97"/>
        <v>0</v>
      </c>
      <c r="CC374" s="282">
        <f t="shared" si="98"/>
        <v>0</v>
      </c>
      <c r="CD374" s="282">
        <f t="shared" si="99"/>
        <v>0</v>
      </c>
      <c r="CE374" s="282">
        <f t="shared" si="100"/>
        <v>0</v>
      </c>
      <c r="CF374" s="282">
        <f t="shared" si="101"/>
        <v>0</v>
      </c>
      <c r="CG374" s="282">
        <f t="shared" si="102"/>
        <v>0</v>
      </c>
      <c r="CH374" s="282">
        <f t="shared" si="103"/>
        <v>0</v>
      </c>
      <c r="CI374" s="282">
        <f t="shared" si="104"/>
        <v>0</v>
      </c>
      <c r="CJ374" s="282">
        <f t="shared" si="105"/>
        <v>0</v>
      </c>
      <c r="CK374" s="282">
        <f t="shared" si="106"/>
        <v>0</v>
      </c>
      <c r="CL374" s="282">
        <f t="shared" si="107"/>
        <v>0</v>
      </c>
      <c r="CM374" s="282">
        <f t="shared" si="108"/>
        <v>0</v>
      </c>
    </row>
    <row r="375" spans="1:91" ht="15" x14ac:dyDescent="0.25">
      <c r="D375" s="455" t="str">
        <f>IF(DATA4!$C$12="","",U375&amp;":"&amp;V375)</f>
        <v/>
      </c>
      <c r="E375" s="523" t="str">
        <f>IF(DATA4!$D$12="","",W375&amp;":"&amp;X375)</f>
        <v/>
      </c>
      <c r="F375" s="523"/>
      <c r="G375" s="523"/>
      <c r="H375" s="524" t="e">
        <f t="shared" si="83"/>
        <v>#VALUE!</v>
      </c>
      <c r="I375" s="524"/>
      <c r="J375" s="524"/>
      <c r="K375" s="522" t="e">
        <f t="shared" si="87"/>
        <v>#VALUE!</v>
      </c>
      <c r="L375" s="522"/>
      <c r="M375" s="522"/>
      <c r="N375" s="525" t="e">
        <f t="shared" si="84"/>
        <v>#VALUE!</v>
      </c>
      <c r="O375" s="525"/>
      <c r="P375" s="525"/>
      <c r="Q375" s="523" t="e">
        <f t="shared" si="85"/>
        <v>#VALUE!</v>
      </c>
      <c r="R375" s="523"/>
      <c r="S375" s="523"/>
      <c r="T375" s="283">
        <v>4</v>
      </c>
      <c r="U375" s="456">
        <f>IF(HOUR(DATA4!$C$12)&lt;=6,HOUR(DATA4!$C$12)+12,HOUR(DATA4!$C$12))</f>
        <v>12</v>
      </c>
      <c r="V375" s="457" t="str">
        <f>IF(MINUTE(DATA4!$C$12)&lt;10,"0"&amp;MINUTE(DATA4!$C$12),MINUTE(DATA4!$C$12))</f>
        <v>00</v>
      </c>
      <c r="W375" s="456">
        <f>IF(HOUR(DATA4!$D$12)&lt;=6,HOUR(DATA4!$D$12)+12,HOUR(DATA4!$D$12))</f>
        <v>12</v>
      </c>
      <c r="X375" s="457" t="str">
        <f>IF(MINUTE(DATA4!$D$12)&lt;10,"0"&amp;MINUTE(DATA4!$D$12),MINUTE(DATA4!$D$12))</f>
        <v>00</v>
      </c>
      <c r="Y375" s="526" t="b">
        <f t="shared" si="81"/>
        <v>0</v>
      </c>
      <c r="Z375" s="526"/>
      <c r="AA375" s="520" t="b">
        <f t="shared" si="82"/>
        <v>0</v>
      </c>
      <c r="AB375" s="520"/>
      <c r="AC375" s="521" t="str">
        <f t="shared" si="86"/>
        <v/>
      </c>
      <c r="AD375" s="521"/>
      <c r="AE375" s="520" t="b">
        <f t="shared" si="80"/>
        <v>0</v>
      </c>
      <c r="AF375" s="520"/>
      <c r="AH375" s="422">
        <f>DATA4!$G$12</f>
        <v>0</v>
      </c>
      <c r="AI375" s="422">
        <f>DATA4!$L$12</f>
        <v>0</v>
      </c>
      <c r="AJ375" s="458">
        <f>DATA4!$Q$12</f>
        <v>0</v>
      </c>
      <c r="AK375" s="422">
        <f>DATA4!$V$12</f>
        <v>0</v>
      </c>
      <c r="AL375" s="422">
        <f>DATA4!$AA$12</f>
        <v>0</v>
      </c>
      <c r="AN375" s="522" t="str">
        <f>IF(AJ375="A",MAX($AN$221:AP374)+0.001,"")</f>
        <v/>
      </c>
      <c r="AO375" s="522"/>
      <c r="AP375" s="522"/>
      <c r="AQ375" s="282">
        <v>1.1539999999999999</v>
      </c>
      <c r="AR375" s="282" t="str">
        <f>IF($AQ$375&gt;$AN$973,"",LOOKUP($AQ$375,$AN$222:$AP$971,$AH$222:$AH$971))</f>
        <v/>
      </c>
      <c r="AS375" s="282" t="str">
        <f>IF($AQ$375&gt;$AN$973,"",LOOKUP($AQ$375,$AN$222:$AP$971,$AI$222:$AI$971))</f>
        <v/>
      </c>
      <c r="AT375" s="282" t="s">
        <v>28</v>
      </c>
      <c r="AU375" s="282" t="str">
        <f>IF($AQ$375&gt;$AN$973,"",LOOKUP($AQ$375,$AN$222:$AP$971,$AK$222:$AK$971))</f>
        <v/>
      </c>
      <c r="AV375" s="282" t="str">
        <f>IF($AQ$375&gt;$AN$973,"",LOOKUP($AQ$375,$AN$222:$AP$971,$AL$222:$AL$971))</f>
        <v/>
      </c>
      <c r="AX375" s="522" t="str">
        <f>IF(AJ375="B",MAX($AX$221:AX374)+0.001,"")</f>
        <v/>
      </c>
      <c r="AY375" s="522"/>
      <c r="AZ375" s="522"/>
      <c r="BA375" s="282">
        <v>1.1539999999999999</v>
      </c>
      <c r="BB375" s="282" t="str">
        <f t="shared" si="95"/>
        <v/>
      </c>
      <c r="BC375" s="282" t="str">
        <f t="shared" si="88"/>
        <v/>
      </c>
      <c r="BD375" s="282" t="s">
        <v>29</v>
      </c>
      <c r="BE375" s="282" t="str">
        <f t="shared" si="89"/>
        <v/>
      </c>
      <c r="BF375" s="282" t="str">
        <f t="shared" si="90"/>
        <v/>
      </c>
      <c r="BH375" s="522" t="str">
        <f>IF(AJ375="C",MAX($BH$221:BH374)+0.001,"")</f>
        <v/>
      </c>
      <c r="BI375" s="522"/>
      <c r="BJ375" s="522"/>
      <c r="BK375" s="282">
        <v>1.1539999999999999</v>
      </c>
      <c r="BL375" s="282" t="str">
        <f t="shared" si="91"/>
        <v/>
      </c>
      <c r="BM375" s="282" t="str">
        <f t="shared" si="92"/>
        <v/>
      </c>
      <c r="BN375" s="282" t="s">
        <v>30</v>
      </c>
      <c r="BO375" s="282" t="str">
        <f t="shared" si="93"/>
        <v/>
      </c>
      <c r="BP375" s="282" t="str">
        <f t="shared" si="94"/>
        <v/>
      </c>
      <c r="BT375" s="522" t="str">
        <f>IF(AL375="A",MAX($BT$221:BV374)+0.001,"")</f>
        <v/>
      </c>
      <c r="BU375" s="522"/>
      <c r="BV375" s="522"/>
      <c r="BW375" s="282">
        <v>1.1539999999999999</v>
      </c>
      <c r="BY375" s="454" t="s">
        <v>28</v>
      </c>
      <c r="BZ375" s="282" t="str">
        <f t="shared" si="96"/>
        <v/>
      </c>
      <c r="CB375" s="282">
        <f t="shared" si="97"/>
        <v>0</v>
      </c>
      <c r="CC375" s="282">
        <f t="shared" si="98"/>
        <v>0</v>
      </c>
      <c r="CD375" s="282">
        <f t="shared" si="99"/>
        <v>0</v>
      </c>
      <c r="CE375" s="282">
        <f t="shared" si="100"/>
        <v>0</v>
      </c>
      <c r="CF375" s="282">
        <f t="shared" si="101"/>
        <v>0</v>
      </c>
      <c r="CG375" s="282">
        <f t="shared" si="102"/>
        <v>0</v>
      </c>
      <c r="CH375" s="282">
        <f t="shared" si="103"/>
        <v>0</v>
      </c>
      <c r="CI375" s="282">
        <f t="shared" si="104"/>
        <v>0</v>
      </c>
      <c r="CJ375" s="282">
        <f t="shared" si="105"/>
        <v>0</v>
      </c>
      <c r="CK375" s="282">
        <f t="shared" si="106"/>
        <v>0</v>
      </c>
      <c r="CL375" s="282">
        <f t="shared" si="107"/>
        <v>0</v>
      </c>
      <c r="CM375" s="282">
        <f t="shared" si="108"/>
        <v>0</v>
      </c>
    </row>
    <row r="376" spans="1:91" ht="15" x14ac:dyDescent="0.25">
      <c r="D376" s="455" t="str">
        <f>IF(DATA4!$C$13="","",U376&amp;":"&amp;V376)</f>
        <v/>
      </c>
      <c r="E376" s="523" t="str">
        <f>IF(DATA4!$D$13="","",W376&amp;":"&amp;X376)</f>
        <v/>
      </c>
      <c r="F376" s="523"/>
      <c r="G376" s="523"/>
      <c r="H376" s="524" t="e">
        <f t="shared" si="83"/>
        <v>#VALUE!</v>
      </c>
      <c r="I376" s="524"/>
      <c r="J376" s="524"/>
      <c r="K376" s="522" t="e">
        <f t="shared" si="87"/>
        <v>#VALUE!</v>
      </c>
      <c r="L376" s="522"/>
      <c r="M376" s="522"/>
      <c r="N376" s="525" t="e">
        <f t="shared" si="84"/>
        <v>#VALUE!</v>
      </c>
      <c r="O376" s="525"/>
      <c r="P376" s="525"/>
      <c r="Q376" s="523" t="e">
        <f t="shared" si="85"/>
        <v>#VALUE!</v>
      </c>
      <c r="R376" s="523"/>
      <c r="S376" s="523"/>
      <c r="T376" s="283">
        <v>5</v>
      </c>
      <c r="U376" s="456">
        <f>IF(HOUR(DATA4!$C$13)&lt;=6,HOUR(DATA4!$C$13)+12,HOUR(DATA4!$C$13))</f>
        <v>12</v>
      </c>
      <c r="V376" s="457" t="str">
        <f>IF(MINUTE(DATA4!$C$13)&lt;10,"0"&amp;MINUTE(DATA4!$C$13),MINUTE(DATA4!$C$13))</f>
        <v>00</v>
      </c>
      <c r="W376" s="456">
        <f>IF(HOUR(DATA4!$D$13)&lt;=6,HOUR(DATA4!$D$13)+12,HOUR(DATA4!$D$13))</f>
        <v>12</v>
      </c>
      <c r="X376" s="457" t="str">
        <f>IF(MINUTE(DATA4!$D$13)&lt;10,"0"&amp;MINUTE(DATA4!$D$13),MINUTE(DATA4!$D$13))</f>
        <v>00</v>
      </c>
      <c r="Y376" s="526" t="b">
        <f t="shared" si="81"/>
        <v>0</v>
      </c>
      <c r="Z376" s="526"/>
      <c r="AA376" s="520" t="b">
        <f t="shared" si="82"/>
        <v>0</v>
      </c>
      <c r="AB376" s="520"/>
      <c r="AC376" s="521" t="str">
        <f t="shared" si="86"/>
        <v/>
      </c>
      <c r="AD376" s="521"/>
      <c r="AE376" s="520" t="b">
        <f t="shared" si="80"/>
        <v>0</v>
      </c>
      <c r="AF376" s="520"/>
      <c r="AH376" s="422">
        <f>DATA4!$G$13</f>
        <v>0</v>
      </c>
      <c r="AI376" s="422">
        <f>DATA4!$L$13</f>
        <v>0</v>
      </c>
      <c r="AJ376" s="458">
        <f>DATA4!$Q$13</f>
        <v>0</v>
      </c>
      <c r="AK376" s="422">
        <f>DATA4!$V$13</f>
        <v>0</v>
      </c>
      <c r="AL376" s="422">
        <f>DATA4!$AA$13</f>
        <v>0</v>
      </c>
      <c r="AN376" s="522" t="str">
        <f>IF(AJ376="A",MAX($AN$221:AP375)+0.001,"")</f>
        <v/>
      </c>
      <c r="AO376" s="522"/>
      <c r="AP376" s="522"/>
      <c r="AQ376" s="282">
        <v>1.155</v>
      </c>
      <c r="AR376" s="282" t="str">
        <f>IF($AQ$376&gt;$AN$973,"",LOOKUP($AQ$376,$AN$222:$AP$971,$AH$222:$AH$971))</f>
        <v/>
      </c>
      <c r="AS376" s="282" t="str">
        <f>IF($AQ$376&gt;$AN$973,"",LOOKUP($AQ$376,$AN$222:$AP$971,$AI$222:$AI$971))</f>
        <v/>
      </c>
      <c r="AT376" s="282" t="s">
        <v>28</v>
      </c>
      <c r="AU376" s="282" t="str">
        <f>IF($AQ$376&gt;$AN$973,"",LOOKUP($AQ$376,$AN$222:$AP$971,$AK$222:$AK$971))</f>
        <v/>
      </c>
      <c r="AV376" s="282" t="str">
        <f>IF($AQ$376&gt;$AN$973,"",LOOKUP($AQ$376,$AN$222:$AP$971,$AL$222:$AL$971))</f>
        <v/>
      </c>
      <c r="AX376" s="522" t="str">
        <f>IF(AJ376="B",MAX($AX$221:AX375)+0.001,"")</f>
        <v/>
      </c>
      <c r="AY376" s="522"/>
      <c r="AZ376" s="522"/>
      <c r="BA376" s="282">
        <v>1.155</v>
      </c>
      <c r="BB376" s="282" t="str">
        <f t="shared" si="95"/>
        <v/>
      </c>
      <c r="BC376" s="282" t="str">
        <f t="shared" si="88"/>
        <v/>
      </c>
      <c r="BD376" s="282" t="s">
        <v>29</v>
      </c>
      <c r="BE376" s="282" t="str">
        <f t="shared" si="89"/>
        <v/>
      </c>
      <c r="BF376" s="282" t="str">
        <f t="shared" si="90"/>
        <v/>
      </c>
      <c r="BH376" s="522" t="str">
        <f>IF(AJ376="C",MAX($BH$221:BH375)+0.001,"")</f>
        <v/>
      </c>
      <c r="BI376" s="522"/>
      <c r="BJ376" s="522"/>
      <c r="BK376" s="282">
        <v>1.155</v>
      </c>
      <c r="BL376" s="282" t="str">
        <f t="shared" si="91"/>
        <v/>
      </c>
      <c r="BM376" s="282" t="str">
        <f t="shared" si="92"/>
        <v/>
      </c>
      <c r="BN376" s="282" t="s">
        <v>30</v>
      </c>
      <c r="BO376" s="282" t="str">
        <f t="shared" si="93"/>
        <v/>
      </c>
      <c r="BP376" s="282" t="str">
        <f t="shared" si="94"/>
        <v/>
      </c>
      <c r="BT376" s="522" t="str">
        <f>IF(AL376="A",MAX($BT$221:BV375)+0.001,"")</f>
        <v/>
      </c>
      <c r="BU376" s="522"/>
      <c r="BV376" s="522"/>
      <c r="BW376" s="282">
        <v>1.155</v>
      </c>
      <c r="BY376" s="454" t="s">
        <v>28</v>
      </c>
      <c r="BZ376" s="282" t="str">
        <f t="shared" si="96"/>
        <v/>
      </c>
      <c r="CB376" s="282">
        <f t="shared" si="97"/>
        <v>0</v>
      </c>
      <c r="CC376" s="282">
        <f t="shared" si="98"/>
        <v>0</v>
      </c>
      <c r="CD376" s="282">
        <f t="shared" si="99"/>
        <v>0</v>
      </c>
      <c r="CE376" s="282">
        <f t="shared" si="100"/>
        <v>0</v>
      </c>
      <c r="CF376" s="282">
        <f t="shared" si="101"/>
        <v>0</v>
      </c>
      <c r="CG376" s="282">
        <f t="shared" si="102"/>
        <v>0</v>
      </c>
      <c r="CH376" s="282">
        <f t="shared" si="103"/>
        <v>0</v>
      </c>
      <c r="CI376" s="282">
        <f t="shared" si="104"/>
        <v>0</v>
      </c>
      <c r="CJ376" s="282">
        <f t="shared" si="105"/>
        <v>0</v>
      </c>
      <c r="CK376" s="282">
        <f t="shared" si="106"/>
        <v>0</v>
      </c>
      <c r="CL376" s="282">
        <f t="shared" si="107"/>
        <v>0</v>
      </c>
      <c r="CM376" s="282">
        <f t="shared" si="108"/>
        <v>0</v>
      </c>
    </row>
    <row r="377" spans="1:91" ht="15" x14ac:dyDescent="0.25">
      <c r="D377" s="455" t="str">
        <f>IF(DATA4!$C$14="","",U377&amp;":"&amp;V377)</f>
        <v/>
      </c>
      <c r="E377" s="523" t="str">
        <f>IF(DATA4!$D$14="","",W377&amp;":"&amp;X377)</f>
        <v/>
      </c>
      <c r="F377" s="523"/>
      <c r="G377" s="523"/>
      <c r="H377" s="524" t="e">
        <f t="shared" si="83"/>
        <v>#VALUE!</v>
      </c>
      <c r="I377" s="524"/>
      <c r="J377" s="524"/>
      <c r="K377" s="522" t="e">
        <f t="shared" si="87"/>
        <v>#VALUE!</v>
      </c>
      <c r="L377" s="522"/>
      <c r="M377" s="522"/>
      <c r="N377" s="525" t="e">
        <f t="shared" si="84"/>
        <v>#VALUE!</v>
      </c>
      <c r="O377" s="525"/>
      <c r="P377" s="525"/>
      <c r="Q377" s="523" t="e">
        <f t="shared" si="85"/>
        <v>#VALUE!</v>
      </c>
      <c r="R377" s="523"/>
      <c r="S377" s="523"/>
      <c r="T377" s="283">
        <v>6</v>
      </c>
      <c r="U377" s="456">
        <f>IF(HOUR(DATA4!$C$14)&lt;=6,HOUR(DATA4!$C$14)+12,HOUR(DATA4!$C$14))</f>
        <v>12</v>
      </c>
      <c r="V377" s="457" t="str">
        <f>IF(MINUTE(DATA4!$C$14)&lt;10,"0"&amp;MINUTE(DATA4!$C$14),MINUTE(DATA4!$C$14))</f>
        <v>00</v>
      </c>
      <c r="W377" s="456">
        <f>IF(HOUR(DATA4!$D$14)&lt;=6,HOUR(DATA4!$D$14)+12,HOUR(DATA4!$D$14))</f>
        <v>12</v>
      </c>
      <c r="X377" s="457" t="str">
        <f>IF(MINUTE(DATA4!$D$14)&lt;10,"0"&amp;MINUTE(DATA4!$D$14),MINUTE(DATA4!$D$14))</f>
        <v>00</v>
      </c>
      <c r="Y377" s="526" t="b">
        <f t="shared" si="81"/>
        <v>0</v>
      </c>
      <c r="Z377" s="526"/>
      <c r="AA377" s="520" t="b">
        <f t="shared" si="82"/>
        <v>0</v>
      </c>
      <c r="AB377" s="520"/>
      <c r="AC377" s="521" t="str">
        <f t="shared" si="86"/>
        <v/>
      </c>
      <c r="AD377" s="521"/>
      <c r="AE377" s="520" t="b">
        <f t="shared" si="80"/>
        <v>0</v>
      </c>
      <c r="AF377" s="520"/>
      <c r="AH377" s="422">
        <f>DATA4!$G$14</f>
        <v>0</v>
      </c>
      <c r="AI377" s="422">
        <f>DATA4!$L$14</f>
        <v>0</v>
      </c>
      <c r="AJ377" s="458">
        <f>DATA4!$Q$14</f>
        <v>0</v>
      </c>
      <c r="AK377" s="422">
        <f>DATA4!$V$14</f>
        <v>0</v>
      </c>
      <c r="AL377" s="422">
        <f>DATA4!$AA$14</f>
        <v>0</v>
      </c>
      <c r="AN377" s="522" t="str">
        <f>IF(AJ377="A",MAX($AN$221:AP376)+0.001,"")</f>
        <v/>
      </c>
      <c r="AO377" s="522"/>
      <c r="AP377" s="522"/>
      <c r="AQ377" s="282">
        <v>1.1559999999999999</v>
      </c>
      <c r="AR377" s="282" t="str">
        <f>IF($AQ$377&gt;$AN$973,"",LOOKUP($AQ$377,$AN$222:$AP$971,$AH$222:$AH$971))</f>
        <v/>
      </c>
      <c r="AS377" s="282" t="str">
        <f>IF($AQ$377&gt;$AN$973,"",LOOKUP($AQ$377,$AN$222:$AP$971,$AI$222:$AI$971))</f>
        <v/>
      </c>
      <c r="AT377" s="282" t="s">
        <v>28</v>
      </c>
      <c r="AU377" s="282" t="str">
        <f>IF($AQ$377&gt;$AN$973,"",LOOKUP($AQ$377,$AN$222:$AP$971,$AK$222:$AK$971))</f>
        <v/>
      </c>
      <c r="AV377" s="282" t="str">
        <f>IF($AQ$377&gt;$AN$973,"",LOOKUP($AQ$377,$AN$222:$AP$971,$AL$222:$AL$971))</f>
        <v/>
      </c>
      <c r="AX377" s="522" t="str">
        <f>IF(AJ377="B",MAX($AX$221:AX376)+0.001,"")</f>
        <v/>
      </c>
      <c r="AY377" s="522"/>
      <c r="AZ377" s="522"/>
      <c r="BA377" s="282">
        <v>1.1559999999999999</v>
      </c>
      <c r="BB377" s="282" t="str">
        <f t="shared" si="95"/>
        <v/>
      </c>
      <c r="BC377" s="282" t="str">
        <f t="shared" si="88"/>
        <v/>
      </c>
      <c r="BD377" s="282" t="s">
        <v>29</v>
      </c>
      <c r="BE377" s="282" t="str">
        <f t="shared" si="89"/>
        <v/>
      </c>
      <c r="BF377" s="282" t="str">
        <f t="shared" si="90"/>
        <v/>
      </c>
      <c r="BH377" s="522" t="str">
        <f>IF(AJ377="C",MAX($BH$221:BH376)+0.001,"")</f>
        <v/>
      </c>
      <c r="BI377" s="522"/>
      <c r="BJ377" s="522"/>
      <c r="BK377" s="282">
        <v>1.1559999999999999</v>
      </c>
      <c r="BL377" s="282" t="str">
        <f t="shared" si="91"/>
        <v/>
      </c>
      <c r="BM377" s="282" t="str">
        <f t="shared" si="92"/>
        <v/>
      </c>
      <c r="BN377" s="282" t="s">
        <v>30</v>
      </c>
      <c r="BO377" s="282" t="str">
        <f t="shared" si="93"/>
        <v/>
      </c>
      <c r="BP377" s="282" t="str">
        <f t="shared" si="94"/>
        <v/>
      </c>
      <c r="BT377" s="522" t="str">
        <f>IF(AL377="A",MAX($BT$221:BV376)+0.001,"")</f>
        <v/>
      </c>
      <c r="BU377" s="522"/>
      <c r="BV377" s="522"/>
      <c r="BW377" s="282">
        <v>1.1559999999999999</v>
      </c>
      <c r="BY377" s="454" t="s">
        <v>28</v>
      </c>
      <c r="BZ377" s="282" t="str">
        <f t="shared" si="96"/>
        <v/>
      </c>
      <c r="CB377" s="282">
        <f t="shared" si="97"/>
        <v>0</v>
      </c>
      <c r="CC377" s="282">
        <f t="shared" si="98"/>
        <v>0</v>
      </c>
      <c r="CD377" s="282">
        <f t="shared" si="99"/>
        <v>0</v>
      </c>
      <c r="CE377" s="282">
        <f t="shared" si="100"/>
        <v>0</v>
      </c>
      <c r="CF377" s="282">
        <f t="shared" si="101"/>
        <v>0</v>
      </c>
      <c r="CG377" s="282">
        <f t="shared" si="102"/>
        <v>0</v>
      </c>
      <c r="CH377" s="282">
        <f t="shared" si="103"/>
        <v>0</v>
      </c>
      <c r="CI377" s="282">
        <f t="shared" si="104"/>
        <v>0</v>
      </c>
      <c r="CJ377" s="282">
        <f t="shared" si="105"/>
        <v>0</v>
      </c>
      <c r="CK377" s="282">
        <f t="shared" si="106"/>
        <v>0</v>
      </c>
      <c r="CL377" s="282">
        <f t="shared" si="107"/>
        <v>0</v>
      </c>
      <c r="CM377" s="282">
        <f t="shared" si="108"/>
        <v>0</v>
      </c>
    </row>
    <row r="378" spans="1:91" ht="15" x14ac:dyDescent="0.25">
      <c r="D378" s="455" t="str">
        <f>IF(DATA4!$C$15="","",U378&amp;":"&amp;V378)</f>
        <v/>
      </c>
      <c r="E378" s="523" t="str">
        <f>IF(DATA4!$D$15="","",W378&amp;":"&amp;X378)</f>
        <v/>
      </c>
      <c r="F378" s="523"/>
      <c r="G378" s="523"/>
      <c r="H378" s="524" t="e">
        <f t="shared" si="83"/>
        <v>#VALUE!</v>
      </c>
      <c r="I378" s="524"/>
      <c r="J378" s="524"/>
      <c r="K378" s="522" t="e">
        <f t="shared" si="87"/>
        <v>#VALUE!</v>
      </c>
      <c r="L378" s="522"/>
      <c r="M378" s="522"/>
      <c r="N378" s="525" t="e">
        <f t="shared" si="84"/>
        <v>#VALUE!</v>
      </c>
      <c r="O378" s="525"/>
      <c r="P378" s="525"/>
      <c r="Q378" s="523" t="e">
        <f t="shared" si="85"/>
        <v>#VALUE!</v>
      </c>
      <c r="R378" s="523"/>
      <c r="S378" s="523"/>
      <c r="T378" s="283">
        <v>7</v>
      </c>
      <c r="U378" s="456">
        <f>IF(HOUR(DATA4!$C$15)&lt;=6,HOUR(DATA4!$C$15)+12,HOUR(DATA4!$C$15))</f>
        <v>12</v>
      </c>
      <c r="V378" s="457" t="str">
        <f>IF(MINUTE(DATA4!$C$15)&lt;10,"0"&amp;MINUTE(DATA4!$C$15),MINUTE(DATA4!$C$15))</f>
        <v>00</v>
      </c>
      <c r="W378" s="456">
        <f>IF(HOUR(DATA4!$D$15)&lt;=6,HOUR(DATA4!$D$15)+12,HOUR(DATA4!$D$15))</f>
        <v>12</v>
      </c>
      <c r="X378" s="457" t="str">
        <f>IF(MINUTE(DATA4!$D$15)&lt;10,"0"&amp;MINUTE(DATA4!$D$15),MINUTE(DATA4!$D$15))</f>
        <v>00</v>
      </c>
      <c r="Y378" s="526" t="b">
        <f t="shared" si="81"/>
        <v>0</v>
      </c>
      <c r="Z378" s="526"/>
      <c r="AA378" s="520" t="b">
        <f t="shared" si="82"/>
        <v>0</v>
      </c>
      <c r="AB378" s="520"/>
      <c r="AC378" s="521" t="str">
        <f t="shared" si="86"/>
        <v/>
      </c>
      <c r="AD378" s="521"/>
      <c r="AE378" s="520" t="b">
        <f t="shared" si="80"/>
        <v>0</v>
      </c>
      <c r="AF378" s="520"/>
      <c r="AH378" s="422">
        <f>DATA4!$G$15</f>
        <v>0</v>
      </c>
      <c r="AI378" s="422">
        <f>DATA4!$L$15</f>
        <v>0</v>
      </c>
      <c r="AJ378" s="458">
        <f>DATA4!$Q$15</f>
        <v>0</v>
      </c>
      <c r="AK378" s="422">
        <f>DATA4!$V$15</f>
        <v>0</v>
      </c>
      <c r="AL378" s="422">
        <f>DATA4!$AA$15</f>
        <v>0</v>
      </c>
      <c r="AN378" s="522" t="str">
        <f>IF(AJ378="A",MAX($AN$221:AP377)+0.001,"")</f>
        <v/>
      </c>
      <c r="AO378" s="522"/>
      <c r="AP378" s="522"/>
      <c r="AQ378" s="282">
        <v>1.1569999999999998</v>
      </c>
      <c r="AR378" s="282" t="str">
        <f>IF($AQ$378&gt;$AN$973,"",LOOKUP($AQ$378,$AN$222:$AP$971,$AH$222:$AH$971))</f>
        <v/>
      </c>
      <c r="AS378" s="282" t="str">
        <f>IF($AQ$378&gt;$AN$973,"",LOOKUP($AQ$378,$AN$222:$AP$971,$AI$222:$AI$971))</f>
        <v/>
      </c>
      <c r="AT378" s="282" t="s">
        <v>28</v>
      </c>
      <c r="AU378" s="282" t="str">
        <f>IF($AQ$378&gt;$AN$973,"",LOOKUP($AQ$378,$AN$222:$AP$971,$AK$222:$AK$971))</f>
        <v/>
      </c>
      <c r="AV378" s="282" t="str">
        <f>IF($AQ$378&gt;$AN$973,"",LOOKUP($AQ$378,$AN$222:$AP$971,$AL$222:$AL$971))</f>
        <v/>
      </c>
      <c r="AX378" s="522" t="str">
        <f>IF(AJ378="B",MAX($AX$221:AX377)+0.001,"")</f>
        <v/>
      </c>
      <c r="AY378" s="522"/>
      <c r="AZ378" s="522"/>
      <c r="BA378" s="282">
        <v>1.1569999999999998</v>
      </c>
      <c r="BB378" s="282" t="str">
        <f t="shared" si="95"/>
        <v/>
      </c>
      <c r="BC378" s="282" t="str">
        <f t="shared" si="88"/>
        <v/>
      </c>
      <c r="BD378" s="282" t="s">
        <v>29</v>
      </c>
      <c r="BE378" s="282" t="str">
        <f t="shared" si="89"/>
        <v/>
      </c>
      <c r="BF378" s="282" t="str">
        <f t="shared" si="90"/>
        <v/>
      </c>
      <c r="BH378" s="522" t="str">
        <f>IF(AJ378="C",MAX($BH$221:BH377)+0.001,"")</f>
        <v/>
      </c>
      <c r="BI378" s="522"/>
      <c r="BJ378" s="522"/>
      <c r="BK378" s="282">
        <v>1.1569999999999998</v>
      </c>
      <c r="BL378" s="282" t="str">
        <f t="shared" si="91"/>
        <v/>
      </c>
      <c r="BM378" s="282" t="str">
        <f t="shared" si="92"/>
        <v/>
      </c>
      <c r="BN378" s="282" t="s">
        <v>30</v>
      </c>
      <c r="BO378" s="282" t="str">
        <f t="shared" si="93"/>
        <v/>
      </c>
      <c r="BP378" s="282" t="str">
        <f t="shared" si="94"/>
        <v/>
      </c>
      <c r="BT378" s="522" t="str">
        <f>IF(AL378="A",MAX($BT$221:BV377)+0.001,"")</f>
        <v/>
      </c>
      <c r="BU378" s="522"/>
      <c r="BV378" s="522"/>
      <c r="BW378" s="282">
        <v>1.1569999999999998</v>
      </c>
      <c r="BY378" s="454" t="s">
        <v>28</v>
      </c>
      <c r="BZ378" s="282" t="str">
        <f t="shared" si="96"/>
        <v/>
      </c>
      <c r="CB378" s="282">
        <f t="shared" si="97"/>
        <v>0</v>
      </c>
      <c r="CC378" s="282">
        <f t="shared" si="98"/>
        <v>0</v>
      </c>
      <c r="CD378" s="282">
        <f t="shared" si="99"/>
        <v>0</v>
      </c>
      <c r="CE378" s="282">
        <f t="shared" si="100"/>
        <v>0</v>
      </c>
      <c r="CF378" s="282">
        <f t="shared" si="101"/>
        <v>0</v>
      </c>
      <c r="CG378" s="282">
        <f t="shared" si="102"/>
        <v>0</v>
      </c>
      <c r="CH378" s="282">
        <f t="shared" si="103"/>
        <v>0</v>
      </c>
      <c r="CI378" s="282">
        <f t="shared" si="104"/>
        <v>0</v>
      </c>
      <c r="CJ378" s="282">
        <f t="shared" si="105"/>
        <v>0</v>
      </c>
      <c r="CK378" s="282">
        <f t="shared" si="106"/>
        <v>0</v>
      </c>
      <c r="CL378" s="282">
        <f t="shared" si="107"/>
        <v>0</v>
      </c>
      <c r="CM378" s="282">
        <f t="shared" si="108"/>
        <v>0</v>
      </c>
    </row>
    <row r="379" spans="1:91" ht="15" x14ac:dyDescent="0.25">
      <c r="D379" s="455" t="str">
        <f>IF(DATA4!$C$16="","",U379&amp;":"&amp;V379)</f>
        <v/>
      </c>
      <c r="E379" s="523" t="str">
        <f>IF(DATA4!$D$16="","",W379&amp;":"&amp;X379)</f>
        <v/>
      </c>
      <c r="F379" s="523"/>
      <c r="G379" s="523"/>
      <c r="H379" s="524" t="e">
        <f t="shared" si="83"/>
        <v>#VALUE!</v>
      </c>
      <c r="I379" s="524"/>
      <c r="J379" s="524"/>
      <c r="K379" s="522" t="e">
        <f t="shared" si="87"/>
        <v>#VALUE!</v>
      </c>
      <c r="L379" s="522"/>
      <c r="M379" s="522"/>
      <c r="N379" s="525" t="e">
        <f t="shared" si="84"/>
        <v>#VALUE!</v>
      </c>
      <c r="O379" s="525"/>
      <c r="P379" s="525"/>
      <c r="Q379" s="523" t="e">
        <f t="shared" si="85"/>
        <v>#VALUE!</v>
      </c>
      <c r="R379" s="523"/>
      <c r="S379" s="523"/>
      <c r="T379" s="283">
        <v>8</v>
      </c>
      <c r="U379" s="456">
        <f>IF(HOUR(DATA4!$C$16)&lt;=6,HOUR(DATA4!$C$16)+12,HOUR(DATA4!$C$16))</f>
        <v>12</v>
      </c>
      <c r="V379" s="457" t="str">
        <f>IF(MINUTE(DATA4!$C$16)&lt;10,"0"&amp;MINUTE(DATA4!$C$16),MINUTE(DATA4!$C$16))</f>
        <v>00</v>
      </c>
      <c r="W379" s="456">
        <f>IF(HOUR(DATA4!$D$16)&lt;=6,HOUR(DATA4!$D$16)+12,HOUR(DATA4!$D$16))</f>
        <v>12</v>
      </c>
      <c r="X379" s="457" t="str">
        <f>IF(MINUTE(DATA4!$D$16)&lt;10,"0"&amp;MINUTE(DATA4!$D$16),MINUTE(DATA4!$D$16))</f>
        <v>00</v>
      </c>
      <c r="Y379" s="526" t="b">
        <f t="shared" si="81"/>
        <v>0</v>
      </c>
      <c r="Z379" s="526"/>
      <c r="AA379" s="520" t="b">
        <f t="shared" si="82"/>
        <v>0</v>
      </c>
      <c r="AB379" s="520"/>
      <c r="AC379" s="521" t="str">
        <f t="shared" si="86"/>
        <v/>
      </c>
      <c r="AD379" s="521"/>
      <c r="AE379" s="520" t="b">
        <f t="shared" si="80"/>
        <v>0</v>
      </c>
      <c r="AF379" s="520"/>
      <c r="AH379" s="422">
        <f>DATA4!$G$16</f>
        <v>0</v>
      </c>
      <c r="AI379" s="422">
        <f>DATA4!$L$16</f>
        <v>0</v>
      </c>
      <c r="AJ379" s="458">
        <f>DATA4!$Q$16</f>
        <v>0</v>
      </c>
      <c r="AK379" s="422">
        <f>DATA4!$V$16</f>
        <v>0</v>
      </c>
      <c r="AL379" s="422">
        <f>DATA4!$AA$16</f>
        <v>0</v>
      </c>
      <c r="AN379" s="522" t="str">
        <f>IF(AJ379="A",MAX($AN$221:AP378)+0.001,"")</f>
        <v/>
      </c>
      <c r="AO379" s="522"/>
      <c r="AP379" s="522"/>
      <c r="AQ379" s="282">
        <v>1.1579999999999999</v>
      </c>
      <c r="AR379" s="282" t="str">
        <f>IF($AQ$379&gt;$AN$973,"",LOOKUP($AQ$379,$AN$222:$AP$971,$AH$222:$AH$971))</f>
        <v/>
      </c>
      <c r="AS379" s="282" t="str">
        <f>IF($AQ$379&gt;$AN$973,"",LOOKUP($AQ$379,$AN$222:$AP$971,$AI$222:$AI$971))</f>
        <v/>
      </c>
      <c r="AT379" s="282" t="s">
        <v>28</v>
      </c>
      <c r="AU379" s="282" t="str">
        <f>IF($AQ$379&gt;$AN$973,"",LOOKUP($AQ$379,$AN$222:$AP$971,$AK$222:$AK$971))</f>
        <v/>
      </c>
      <c r="AV379" s="282" t="str">
        <f>IF($AQ$379&gt;$AN$973,"",LOOKUP($AQ$379,$AN$222:$AP$971,$AL$222:$AL$971))</f>
        <v/>
      </c>
      <c r="AX379" s="522" t="str">
        <f>IF(AJ379="B",MAX($AX$221:AX378)+0.001,"")</f>
        <v/>
      </c>
      <c r="AY379" s="522"/>
      <c r="AZ379" s="522"/>
      <c r="BA379" s="282">
        <v>1.1579999999999999</v>
      </c>
      <c r="BB379" s="282" t="str">
        <f t="shared" si="95"/>
        <v/>
      </c>
      <c r="BC379" s="282" t="str">
        <f t="shared" si="88"/>
        <v/>
      </c>
      <c r="BD379" s="282" t="s">
        <v>29</v>
      </c>
      <c r="BE379" s="282" t="str">
        <f t="shared" si="89"/>
        <v/>
      </c>
      <c r="BF379" s="282" t="str">
        <f t="shared" si="90"/>
        <v/>
      </c>
      <c r="BH379" s="522" t="str">
        <f>IF(AJ379="C",MAX($BH$221:BH378)+0.001,"")</f>
        <v/>
      </c>
      <c r="BI379" s="522"/>
      <c r="BJ379" s="522"/>
      <c r="BK379" s="282">
        <v>1.1579999999999999</v>
      </c>
      <c r="BL379" s="282" t="str">
        <f t="shared" si="91"/>
        <v/>
      </c>
      <c r="BM379" s="282" t="str">
        <f t="shared" si="92"/>
        <v/>
      </c>
      <c r="BN379" s="282" t="s">
        <v>30</v>
      </c>
      <c r="BO379" s="282" t="str">
        <f t="shared" si="93"/>
        <v/>
      </c>
      <c r="BP379" s="282" t="str">
        <f t="shared" si="94"/>
        <v/>
      </c>
      <c r="BT379" s="522" t="str">
        <f>IF(AL379="A",MAX($BT$221:BV378)+0.001,"")</f>
        <v/>
      </c>
      <c r="BU379" s="522"/>
      <c r="BV379" s="522"/>
      <c r="BW379" s="282">
        <v>1.1579999999999999</v>
      </c>
      <c r="BY379" s="454" t="s">
        <v>28</v>
      </c>
      <c r="BZ379" s="282" t="str">
        <f t="shared" si="96"/>
        <v/>
      </c>
      <c r="CB379" s="282">
        <f t="shared" si="97"/>
        <v>0</v>
      </c>
      <c r="CC379" s="282">
        <f t="shared" si="98"/>
        <v>0</v>
      </c>
      <c r="CD379" s="282">
        <f t="shared" si="99"/>
        <v>0</v>
      </c>
      <c r="CE379" s="282">
        <f t="shared" si="100"/>
        <v>0</v>
      </c>
      <c r="CF379" s="282">
        <f t="shared" si="101"/>
        <v>0</v>
      </c>
      <c r="CG379" s="282">
        <f t="shared" si="102"/>
        <v>0</v>
      </c>
      <c r="CH379" s="282">
        <f t="shared" si="103"/>
        <v>0</v>
      </c>
      <c r="CI379" s="282">
        <f t="shared" si="104"/>
        <v>0</v>
      </c>
      <c r="CJ379" s="282">
        <f t="shared" si="105"/>
        <v>0</v>
      </c>
      <c r="CK379" s="282">
        <f t="shared" si="106"/>
        <v>0</v>
      </c>
      <c r="CL379" s="282">
        <f t="shared" si="107"/>
        <v>0</v>
      </c>
      <c r="CM379" s="282">
        <f t="shared" si="108"/>
        <v>0</v>
      </c>
    </row>
    <row r="380" spans="1:91" ht="15" x14ac:dyDescent="0.25">
      <c r="D380" s="455" t="str">
        <f>IF(DATA4!$C$17="","",U380&amp;":"&amp;V380)</f>
        <v/>
      </c>
      <c r="E380" s="523" t="str">
        <f>IF(DATA4!$D$17="","",W380&amp;":"&amp;X380)</f>
        <v/>
      </c>
      <c r="F380" s="523"/>
      <c r="G380" s="523"/>
      <c r="H380" s="524" t="e">
        <f t="shared" si="83"/>
        <v>#VALUE!</v>
      </c>
      <c r="I380" s="524"/>
      <c r="J380" s="524"/>
      <c r="K380" s="522" t="e">
        <f t="shared" si="87"/>
        <v>#VALUE!</v>
      </c>
      <c r="L380" s="522"/>
      <c r="M380" s="522"/>
      <c r="N380" s="525" t="e">
        <f t="shared" si="84"/>
        <v>#VALUE!</v>
      </c>
      <c r="O380" s="525"/>
      <c r="P380" s="525"/>
      <c r="Q380" s="523" t="e">
        <f t="shared" si="85"/>
        <v>#VALUE!</v>
      </c>
      <c r="R380" s="523"/>
      <c r="S380" s="523"/>
      <c r="T380" s="283">
        <v>9</v>
      </c>
      <c r="U380" s="456">
        <f>IF(HOUR(DATA4!$C$17)&lt;=6,HOUR(DATA4!$C$17)+12,HOUR(DATA4!$C$17))</f>
        <v>12</v>
      </c>
      <c r="V380" s="457" t="str">
        <f>IF(MINUTE(DATA4!$C$17)&lt;10,"0"&amp;MINUTE(DATA4!$C$17),MINUTE(DATA4!$C$17))</f>
        <v>00</v>
      </c>
      <c r="W380" s="456">
        <f>IF(HOUR(DATA4!$D$17)&lt;=6,HOUR(DATA4!$D$17)+12,HOUR(DATA4!$D$17))</f>
        <v>12</v>
      </c>
      <c r="X380" s="457" t="str">
        <f>IF(MINUTE(DATA4!$D$17)&lt;10,"0"&amp;MINUTE(DATA4!$D$17),MINUTE(DATA4!$D$17))</f>
        <v>00</v>
      </c>
      <c r="Y380" s="526" t="b">
        <f t="shared" si="81"/>
        <v>0</v>
      </c>
      <c r="Z380" s="526"/>
      <c r="AA380" s="520" t="b">
        <f t="shared" si="82"/>
        <v>0</v>
      </c>
      <c r="AB380" s="520"/>
      <c r="AC380" s="521" t="str">
        <f t="shared" si="86"/>
        <v/>
      </c>
      <c r="AD380" s="521"/>
      <c r="AE380" s="520" t="b">
        <f t="shared" si="80"/>
        <v>0</v>
      </c>
      <c r="AF380" s="520"/>
      <c r="AH380" s="422">
        <f>DATA4!$G$17</f>
        <v>0</v>
      </c>
      <c r="AI380" s="422">
        <f>DATA4!$L$17</f>
        <v>0</v>
      </c>
      <c r="AJ380" s="458">
        <f>DATA4!$Q$17</f>
        <v>0</v>
      </c>
      <c r="AK380" s="422">
        <f>DATA4!$V$17</f>
        <v>0</v>
      </c>
      <c r="AL380" s="422">
        <f>DATA4!$AA$17</f>
        <v>0</v>
      </c>
      <c r="AN380" s="522" t="str">
        <f>IF(AJ380="A",MAX($AN$221:AP379)+0.001,"")</f>
        <v/>
      </c>
      <c r="AO380" s="522"/>
      <c r="AP380" s="522"/>
      <c r="AQ380" s="282">
        <v>1.1589999999999998</v>
      </c>
      <c r="AR380" s="282" t="str">
        <f>IF($AQ$380&gt;$AN$973,"",LOOKUP($AQ$380,$AN$222:$AP$971,$AH$222:$AH$971))</f>
        <v/>
      </c>
      <c r="AS380" s="282" t="str">
        <f>IF($AQ$380&gt;$AN$973,"",LOOKUP($AQ$380,$AN$222:$AP$971,$AI$222:$AI$971))</f>
        <v/>
      </c>
      <c r="AT380" s="282" t="s">
        <v>28</v>
      </c>
      <c r="AU380" s="282" t="str">
        <f>IF($AQ$380&gt;$AN$973,"",LOOKUP($AQ$380,$AN$222:$AP$971,$AK$222:$AK$971))</f>
        <v/>
      </c>
      <c r="AV380" s="282" t="str">
        <f>IF($AQ$380&gt;$AN$973,"",LOOKUP($AQ$380,$AN$222:$AP$971,$AL$222:$AL$971))</f>
        <v/>
      </c>
      <c r="AX380" s="522" t="str">
        <f>IF(AJ380="B",MAX($AX$221:AX379)+0.001,"")</f>
        <v/>
      </c>
      <c r="AY380" s="522"/>
      <c r="AZ380" s="522"/>
      <c r="BA380" s="282">
        <v>1.1589999999999998</v>
      </c>
      <c r="BB380" s="282" t="str">
        <f t="shared" si="95"/>
        <v/>
      </c>
      <c r="BC380" s="282" t="str">
        <f t="shared" si="88"/>
        <v/>
      </c>
      <c r="BD380" s="282" t="s">
        <v>29</v>
      </c>
      <c r="BE380" s="282" t="str">
        <f t="shared" si="89"/>
        <v/>
      </c>
      <c r="BF380" s="282" t="str">
        <f t="shared" si="90"/>
        <v/>
      </c>
      <c r="BH380" s="522" t="str">
        <f>IF(AJ380="C",MAX($BH$221:BH379)+0.001,"")</f>
        <v/>
      </c>
      <c r="BI380" s="522"/>
      <c r="BJ380" s="522"/>
      <c r="BK380" s="282">
        <v>1.1589999999999998</v>
      </c>
      <c r="BL380" s="282" t="str">
        <f t="shared" si="91"/>
        <v/>
      </c>
      <c r="BM380" s="282" t="str">
        <f t="shared" si="92"/>
        <v/>
      </c>
      <c r="BN380" s="282" t="s">
        <v>30</v>
      </c>
      <c r="BO380" s="282" t="str">
        <f t="shared" si="93"/>
        <v/>
      </c>
      <c r="BP380" s="282" t="str">
        <f t="shared" si="94"/>
        <v/>
      </c>
      <c r="BT380" s="522" t="str">
        <f>IF(AL380="A",MAX($BT$221:BV379)+0.001,"")</f>
        <v/>
      </c>
      <c r="BU380" s="522"/>
      <c r="BV380" s="522"/>
      <c r="BW380" s="282">
        <v>1.1589999999999998</v>
      </c>
      <c r="BY380" s="454" t="s">
        <v>28</v>
      </c>
      <c r="BZ380" s="282" t="str">
        <f t="shared" si="96"/>
        <v/>
      </c>
      <c r="CB380" s="282">
        <f t="shared" si="97"/>
        <v>0</v>
      </c>
      <c r="CC380" s="282">
        <f t="shared" si="98"/>
        <v>0</v>
      </c>
      <c r="CD380" s="282">
        <f t="shared" si="99"/>
        <v>0</v>
      </c>
      <c r="CE380" s="282">
        <f t="shared" si="100"/>
        <v>0</v>
      </c>
      <c r="CF380" s="282">
        <f t="shared" si="101"/>
        <v>0</v>
      </c>
      <c r="CG380" s="282">
        <f t="shared" si="102"/>
        <v>0</v>
      </c>
      <c r="CH380" s="282">
        <f t="shared" si="103"/>
        <v>0</v>
      </c>
      <c r="CI380" s="282">
        <f t="shared" si="104"/>
        <v>0</v>
      </c>
      <c r="CJ380" s="282">
        <f t="shared" si="105"/>
        <v>0</v>
      </c>
      <c r="CK380" s="282">
        <f t="shared" si="106"/>
        <v>0</v>
      </c>
      <c r="CL380" s="282">
        <f t="shared" si="107"/>
        <v>0</v>
      </c>
      <c r="CM380" s="282">
        <f t="shared" si="108"/>
        <v>0</v>
      </c>
    </row>
    <row r="381" spans="1:91" ht="15" x14ac:dyDescent="0.25">
      <c r="D381" s="455" t="str">
        <f>IF(DATA4!$C$18="","",U381&amp;":"&amp;V381)</f>
        <v/>
      </c>
      <c r="E381" s="523" t="str">
        <f>IF(DATA4!$D$18="","",W381&amp;":"&amp;X381)</f>
        <v/>
      </c>
      <c r="F381" s="523"/>
      <c r="G381" s="523"/>
      <c r="H381" s="524" t="e">
        <f t="shared" si="83"/>
        <v>#VALUE!</v>
      </c>
      <c r="I381" s="524"/>
      <c r="J381" s="524"/>
      <c r="K381" s="522" t="e">
        <f t="shared" si="87"/>
        <v>#VALUE!</v>
      </c>
      <c r="L381" s="522"/>
      <c r="M381" s="522"/>
      <c r="N381" s="525" t="e">
        <f t="shared" si="84"/>
        <v>#VALUE!</v>
      </c>
      <c r="O381" s="525"/>
      <c r="P381" s="525"/>
      <c r="Q381" s="523" t="e">
        <f t="shared" si="85"/>
        <v>#VALUE!</v>
      </c>
      <c r="R381" s="523"/>
      <c r="S381" s="523"/>
      <c r="T381" s="283">
        <v>10</v>
      </c>
      <c r="U381" s="456">
        <f>IF(HOUR(DATA4!$C$18)&lt;=6,HOUR(DATA4!$C$18)+12,HOUR(DATA4!$C$18))</f>
        <v>12</v>
      </c>
      <c r="V381" s="457" t="str">
        <f>IF(MINUTE(DATA4!$C$18)&lt;10,"0"&amp;MINUTE(DATA4!$C$18),MINUTE(DATA4!$C$18))</f>
        <v>00</v>
      </c>
      <c r="W381" s="456">
        <f>IF(HOUR(DATA4!$D$18)&lt;=6,HOUR(DATA4!$D$18)+12,HOUR(DATA4!$D$18))</f>
        <v>12</v>
      </c>
      <c r="X381" s="457" t="str">
        <f>IF(MINUTE(DATA4!$D$18)&lt;10,"0"&amp;MINUTE(DATA4!$D$18),MINUTE(DATA4!$D$18))</f>
        <v>00</v>
      </c>
      <c r="Y381" s="526" t="b">
        <f t="shared" si="81"/>
        <v>0</v>
      </c>
      <c r="Z381" s="526"/>
      <c r="AA381" s="520" t="b">
        <f t="shared" si="82"/>
        <v>0</v>
      </c>
      <c r="AB381" s="520"/>
      <c r="AC381" s="521" t="str">
        <f t="shared" si="86"/>
        <v/>
      </c>
      <c r="AD381" s="521"/>
      <c r="AE381" s="520" t="b">
        <f t="shared" si="80"/>
        <v>0</v>
      </c>
      <c r="AF381" s="520"/>
      <c r="AH381" s="422">
        <f>DATA4!$G$18</f>
        <v>0</v>
      </c>
      <c r="AI381" s="422">
        <f>DATA4!$L$18</f>
        <v>0</v>
      </c>
      <c r="AJ381" s="458">
        <f>DATA4!$Q$18</f>
        <v>0</v>
      </c>
      <c r="AK381" s="422">
        <f>DATA4!$V$18</f>
        <v>0</v>
      </c>
      <c r="AL381" s="422">
        <f>DATA4!$AA$18</f>
        <v>0</v>
      </c>
      <c r="AN381" s="522" t="str">
        <f>IF(AJ381="A",MAX($AN$221:AP380)+0.001,"")</f>
        <v/>
      </c>
      <c r="AO381" s="522"/>
      <c r="AP381" s="522"/>
      <c r="AQ381" s="282">
        <v>1.1599999999999999</v>
      </c>
      <c r="AR381" s="282" t="str">
        <f>IF($AQ$381&gt;$AN$973,"",LOOKUP($AQ$381,$AN$222:$AP$971,$AH$222:$AH$971))</f>
        <v/>
      </c>
      <c r="AS381" s="282" t="str">
        <f>IF($AQ$381&gt;$AN$973,"",LOOKUP($AQ$381,$AN$222:$AP$971,$AI$222:$AI$971))</f>
        <v/>
      </c>
      <c r="AT381" s="282" t="s">
        <v>28</v>
      </c>
      <c r="AU381" s="282" t="str">
        <f>IF($AQ$381&gt;$AN$973,"",LOOKUP($AQ$381,$AN$222:$AP$971,$AK$222:$AK$971))</f>
        <v/>
      </c>
      <c r="AV381" s="282" t="str">
        <f>IF($AQ$381&gt;$AN$973,"",LOOKUP($AQ$381,$AN$222:$AP$971,$AL$222:$AL$971))</f>
        <v/>
      </c>
      <c r="AX381" s="522" t="str">
        <f>IF(AJ381="B",MAX($AX$221:AX380)+0.001,"")</f>
        <v/>
      </c>
      <c r="AY381" s="522"/>
      <c r="AZ381" s="522"/>
      <c r="BA381" s="282">
        <v>1.1599999999999999</v>
      </c>
      <c r="BB381" s="282" t="str">
        <f t="shared" si="95"/>
        <v/>
      </c>
      <c r="BC381" s="282" t="str">
        <f t="shared" si="88"/>
        <v/>
      </c>
      <c r="BD381" s="282" t="s">
        <v>29</v>
      </c>
      <c r="BE381" s="282" t="str">
        <f t="shared" si="89"/>
        <v/>
      </c>
      <c r="BF381" s="282" t="str">
        <f t="shared" si="90"/>
        <v/>
      </c>
      <c r="BH381" s="522" t="str">
        <f>IF(AJ381="C",MAX($BH$221:BH380)+0.001,"")</f>
        <v/>
      </c>
      <c r="BI381" s="522"/>
      <c r="BJ381" s="522"/>
      <c r="BK381" s="282">
        <v>1.1599999999999999</v>
      </c>
      <c r="BL381" s="282" t="str">
        <f t="shared" si="91"/>
        <v/>
      </c>
      <c r="BM381" s="282" t="str">
        <f t="shared" si="92"/>
        <v/>
      </c>
      <c r="BN381" s="282" t="s">
        <v>30</v>
      </c>
      <c r="BO381" s="282" t="str">
        <f t="shared" si="93"/>
        <v/>
      </c>
      <c r="BP381" s="282" t="str">
        <f t="shared" si="94"/>
        <v/>
      </c>
      <c r="BT381" s="522" t="str">
        <f>IF(AL381="A",MAX($BT$221:BV380)+0.001,"")</f>
        <v/>
      </c>
      <c r="BU381" s="522"/>
      <c r="BV381" s="522"/>
      <c r="BW381" s="282">
        <v>1.1599999999999999</v>
      </c>
      <c r="BY381" s="454" t="s">
        <v>28</v>
      </c>
      <c r="BZ381" s="282" t="str">
        <f t="shared" si="96"/>
        <v/>
      </c>
      <c r="CB381" s="282">
        <f t="shared" si="97"/>
        <v>0</v>
      </c>
      <c r="CC381" s="282">
        <f t="shared" si="98"/>
        <v>0</v>
      </c>
      <c r="CD381" s="282">
        <f t="shared" si="99"/>
        <v>0</v>
      </c>
      <c r="CE381" s="282">
        <f t="shared" si="100"/>
        <v>0</v>
      </c>
      <c r="CF381" s="282">
        <f t="shared" si="101"/>
        <v>0</v>
      </c>
      <c r="CG381" s="282">
        <f t="shared" si="102"/>
        <v>0</v>
      </c>
      <c r="CH381" s="282">
        <f t="shared" si="103"/>
        <v>0</v>
      </c>
      <c r="CI381" s="282">
        <f t="shared" si="104"/>
        <v>0</v>
      </c>
      <c r="CJ381" s="282">
        <f t="shared" si="105"/>
        <v>0</v>
      </c>
      <c r="CK381" s="282">
        <f t="shared" si="106"/>
        <v>0</v>
      </c>
      <c r="CL381" s="282">
        <f t="shared" si="107"/>
        <v>0</v>
      </c>
      <c r="CM381" s="282">
        <f t="shared" si="108"/>
        <v>0</v>
      </c>
    </row>
    <row r="382" spans="1:91" ht="15" x14ac:dyDescent="0.25">
      <c r="D382" s="455" t="str">
        <f>IF(DATA4!$C$19="","",U382&amp;":"&amp;V382)</f>
        <v/>
      </c>
      <c r="E382" s="523" t="str">
        <f>IF(DATA4!$D$19="","",W382&amp;":"&amp;X382)</f>
        <v/>
      </c>
      <c r="F382" s="523"/>
      <c r="G382" s="523"/>
      <c r="H382" s="524" t="e">
        <f t="shared" si="83"/>
        <v>#VALUE!</v>
      </c>
      <c r="I382" s="524"/>
      <c r="J382" s="524"/>
      <c r="K382" s="522" t="e">
        <f t="shared" si="87"/>
        <v>#VALUE!</v>
      </c>
      <c r="L382" s="522"/>
      <c r="M382" s="522"/>
      <c r="N382" s="525" t="e">
        <f t="shared" si="84"/>
        <v>#VALUE!</v>
      </c>
      <c r="O382" s="525"/>
      <c r="P382" s="525"/>
      <c r="Q382" s="523" t="e">
        <f t="shared" si="85"/>
        <v>#VALUE!</v>
      </c>
      <c r="R382" s="523"/>
      <c r="S382" s="523"/>
      <c r="T382" s="283">
        <v>11</v>
      </c>
      <c r="U382" s="456">
        <f>IF(HOUR(DATA4!$C$19)&lt;=6,HOUR(DATA4!$C$19)+12,HOUR(DATA4!$C$19))</f>
        <v>12</v>
      </c>
      <c r="V382" s="457" t="str">
        <f>IF(MINUTE(DATA4!$C$19)&lt;10,"0"&amp;MINUTE(DATA4!$C$19),MINUTE(DATA4!$C$19))</f>
        <v>00</v>
      </c>
      <c r="W382" s="456">
        <f>IF(HOUR(DATA4!$D$19)&lt;=6,HOUR(DATA4!$D$19)+12,HOUR(DATA4!$D$19))</f>
        <v>12</v>
      </c>
      <c r="X382" s="457" t="str">
        <f>IF(MINUTE(DATA4!$D$19)&lt;10,"0"&amp;MINUTE(DATA4!$D$19),MINUTE(DATA4!$D$19))</f>
        <v>00</v>
      </c>
      <c r="Y382" s="526" t="b">
        <f t="shared" si="81"/>
        <v>0</v>
      </c>
      <c r="Z382" s="526"/>
      <c r="AA382" s="520" t="b">
        <f t="shared" si="82"/>
        <v>0</v>
      </c>
      <c r="AB382" s="520"/>
      <c r="AC382" s="521" t="str">
        <f t="shared" si="86"/>
        <v/>
      </c>
      <c r="AD382" s="521"/>
      <c r="AE382" s="520" t="b">
        <f t="shared" si="80"/>
        <v>0</v>
      </c>
      <c r="AF382" s="520"/>
      <c r="AH382" s="422">
        <f>DATA4!$G$19</f>
        <v>0</v>
      </c>
      <c r="AI382" s="422">
        <f>DATA4!$L$19</f>
        <v>0</v>
      </c>
      <c r="AJ382" s="458">
        <f>DATA4!$Q$19</f>
        <v>0</v>
      </c>
      <c r="AK382" s="422">
        <f>DATA4!$V$19</f>
        <v>0</v>
      </c>
      <c r="AL382" s="422">
        <f>DATA4!$AA$19</f>
        <v>0</v>
      </c>
      <c r="AN382" s="522" t="str">
        <f>IF(AJ382="A",MAX($AN$221:AP381)+0.001,"")</f>
        <v/>
      </c>
      <c r="AO382" s="522"/>
      <c r="AP382" s="522"/>
      <c r="AQ382" s="282">
        <v>1.1609999999999998</v>
      </c>
      <c r="AR382" s="282" t="str">
        <f>IF($AQ$382&gt;$AN$973,"",LOOKUP($AQ$382,$AN$222:$AP$971,$AH$222:$AH$971))</f>
        <v/>
      </c>
      <c r="AS382" s="282" t="str">
        <f>IF($AQ$382&gt;$AN$973,"",LOOKUP($AQ$382,$AN$222:$AP$971,$AI$222:$AI$971))</f>
        <v/>
      </c>
      <c r="AT382" s="282" t="s">
        <v>28</v>
      </c>
      <c r="AU382" s="282" t="str">
        <f>IF($AQ$382&gt;$AN$973,"",LOOKUP($AQ$382,$AN$222:$AP$971,$AK$222:$AK$971))</f>
        <v/>
      </c>
      <c r="AV382" s="282" t="str">
        <f>IF($AQ$382&gt;$AN$973,"",LOOKUP($AQ$382,$AN$222:$AP$971,$AL$222:$AL$971))</f>
        <v/>
      </c>
      <c r="AX382" s="522" t="str">
        <f>IF(AJ382="B",MAX($AX$221:AX381)+0.001,"")</f>
        <v/>
      </c>
      <c r="AY382" s="522"/>
      <c r="AZ382" s="522"/>
      <c r="BA382" s="282">
        <v>1.1609999999999998</v>
      </c>
      <c r="BB382" s="282" t="str">
        <f t="shared" si="95"/>
        <v/>
      </c>
      <c r="BC382" s="282" t="str">
        <f t="shared" si="88"/>
        <v/>
      </c>
      <c r="BD382" s="282" t="s">
        <v>29</v>
      </c>
      <c r="BE382" s="282" t="str">
        <f t="shared" si="89"/>
        <v/>
      </c>
      <c r="BF382" s="282" t="str">
        <f t="shared" si="90"/>
        <v/>
      </c>
      <c r="BH382" s="522" t="str">
        <f>IF(AJ382="C",MAX($BH$221:BH381)+0.001,"")</f>
        <v/>
      </c>
      <c r="BI382" s="522"/>
      <c r="BJ382" s="522"/>
      <c r="BK382" s="282">
        <v>1.1609999999999998</v>
      </c>
      <c r="BL382" s="282" t="str">
        <f t="shared" si="91"/>
        <v/>
      </c>
      <c r="BM382" s="282" t="str">
        <f t="shared" si="92"/>
        <v/>
      </c>
      <c r="BN382" s="282" t="s">
        <v>30</v>
      </c>
      <c r="BO382" s="282" t="str">
        <f t="shared" si="93"/>
        <v/>
      </c>
      <c r="BP382" s="282" t="str">
        <f t="shared" si="94"/>
        <v/>
      </c>
      <c r="BT382" s="522" t="str">
        <f>IF(AL382="A",MAX($BT$221:BV381)+0.001,"")</f>
        <v/>
      </c>
      <c r="BU382" s="522"/>
      <c r="BV382" s="522"/>
      <c r="BW382" s="282">
        <v>1.1609999999999998</v>
      </c>
      <c r="BY382" s="454" t="s">
        <v>28</v>
      </c>
      <c r="BZ382" s="282" t="str">
        <f t="shared" si="96"/>
        <v/>
      </c>
      <c r="CB382" s="282">
        <f t="shared" si="97"/>
        <v>0</v>
      </c>
      <c r="CC382" s="282">
        <f t="shared" si="98"/>
        <v>0</v>
      </c>
      <c r="CD382" s="282">
        <f t="shared" si="99"/>
        <v>0</v>
      </c>
      <c r="CE382" s="282">
        <f t="shared" si="100"/>
        <v>0</v>
      </c>
      <c r="CF382" s="282">
        <f t="shared" si="101"/>
        <v>0</v>
      </c>
      <c r="CG382" s="282">
        <f t="shared" si="102"/>
        <v>0</v>
      </c>
      <c r="CH382" s="282">
        <f t="shared" si="103"/>
        <v>0</v>
      </c>
      <c r="CI382" s="282">
        <f t="shared" si="104"/>
        <v>0</v>
      </c>
      <c r="CJ382" s="282">
        <f t="shared" si="105"/>
        <v>0</v>
      </c>
      <c r="CK382" s="282">
        <f t="shared" si="106"/>
        <v>0</v>
      </c>
      <c r="CL382" s="282">
        <f t="shared" si="107"/>
        <v>0</v>
      </c>
      <c r="CM382" s="282">
        <f t="shared" si="108"/>
        <v>0</v>
      </c>
    </row>
    <row r="383" spans="1:91" ht="15" x14ac:dyDescent="0.25">
      <c r="D383" s="455" t="str">
        <f>IF(DATA4!$C$20="","",U383&amp;":"&amp;V383)</f>
        <v/>
      </c>
      <c r="E383" s="523" t="str">
        <f>IF(DATA4!$D$20="","",W383&amp;":"&amp;X383)</f>
        <v/>
      </c>
      <c r="F383" s="523"/>
      <c r="G383" s="523"/>
      <c r="H383" s="524" t="e">
        <f t="shared" si="83"/>
        <v>#VALUE!</v>
      </c>
      <c r="I383" s="524"/>
      <c r="J383" s="524"/>
      <c r="K383" s="522" t="e">
        <f t="shared" si="87"/>
        <v>#VALUE!</v>
      </c>
      <c r="L383" s="522"/>
      <c r="M383" s="522"/>
      <c r="N383" s="525" t="e">
        <f t="shared" si="84"/>
        <v>#VALUE!</v>
      </c>
      <c r="O383" s="525"/>
      <c r="P383" s="525"/>
      <c r="Q383" s="523" t="e">
        <f t="shared" si="85"/>
        <v>#VALUE!</v>
      </c>
      <c r="R383" s="523"/>
      <c r="S383" s="523"/>
      <c r="T383" s="283">
        <v>12</v>
      </c>
      <c r="U383" s="456">
        <f>IF(HOUR(DATA4!$C$20)&lt;=6,HOUR(DATA4!$C$20)+12,HOUR(DATA4!$C$20))</f>
        <v>12</v>
      </c>
      <c r="V383" s="457" t="str">
        <f>IF(MINUTE(DATA4!$C$20)&lt;10,"0"&amp;MINUTE(DATA4!$C$20),MINUTE(DATA4!$C$20))</f>
        <v>00</v>
      </c>
      <c r="W383" s="456">
        <f>IF(HOUR(DATA4!$D$20)&lt;=6,HOUR(DATA4!$D$20)+12,HOUR(DATA4!$D$20))</f>
        <v>12</v>
      </c>
      <c r="X383" s="457" t="str">
        <f>IF(MINUTE(DATA4!$D$20)&lt;10,"0"&amp;MINUTE(DATA4!$D$20),MINUTE(DATA4!$D$20))</f>
        <v>00</v>
      </c>
      <c r="Y383" s="526" t="b">
        <f t="shared" si="81"/>
        <v>0</v>
      </c>
      <c r="Z383" s="526"/>
      <c r="AA383" s="520" t="b">
        <f t="shared" si="82"/>
        <v>0</v>
      </c>
      <c r="AB383" s="520"/>
      <c r="AC383" s="521" t="str">
        <f t="shared" si="86"/>
        <v/>
      </c>
      <c r="AD383" s="521"/>
      <c r="AE383" s="520" t="b">
        <f t="shared" si="80"/>
        <v>0</v>
      </c>
      <c r="AF383" s="520"/>
      <c r="AH383" s="422">
        <f>DATA4!$G$20</f>
        <v>0</v>
      </c>
      <c r="AI383" s="422">
        <f>DATA4!$L$20</f>
        <v>0</v>
      </c>
      <c r="AJ383" s="458">
        <f>DATA4!$Q$20</f>
        <v>0</v>
      </c>
      <c r="AK383" s="422">
        <f>DATA4!$V$20</f>
        <v>0</v>
      </c>
      <c r="AL383" s="422">
        <f>DATA4!$AA$20</f>
        <v>0</v>
      </c>
      <c r="AN383" s="522" t="str">
        <f>IF(AJ383="A",MAX($AN$221:AP382)+0.001,"")</f>
        <v/>
      </c>
      <c r="AO383" s="522"/>
      <c r="AP383" s="522"/>
      <c r="AQ383" s="282">
        <v>1.1619999999999999</v>
      </c>
      <c r="AR383" s="282" t="str">
        <f>IF($AQ$383&gt;$AN$973,"",LOOKUP($AQ$383,$AN$222:$AP$971,$AH$222:$AH$971))</f>
        <v/>
      </c>
      <c r="AS383" s="282" t="str">
        <f>IF($AQ$383&gt;$AN$973,"",LOOKUP($AQ$383,$AN$222:$AP$971,$AI$222:$AI$971))</f>
        <v/>
      </c>
      <c r="AT383" s="282" t="s">
        <v>28</v>
      </c>
      <c r="AU383" s="282" t="str">
        <f>IF($AQ$383&gt;$AN$973,"",LOOKUP($AQ$383,$AN$222:$AP$971,$AK$222:$AK$971))</f>
        <v/>
      </c>
      <c r="AV383" s="282" t="str">
        <f>IF($AQ$383&gt;$AN$973,"",LOOKUP($AQ$383,$AN$222:$AP$971,$AL$222:$AL$971))</f>
        <v/>
      </c>
      <c r="AX383" s="522" t="str">
        <f>IF(AJ383="B",MAX($AX$221:AX382)+0.001,"")</f>
        <v/>
      </c>
      <c r="AY383" s="522"/>
      <c r="AZ383" s="522"/>
      <c r="BA383" s="282">
        <v>1.1619999999999999</v>
      </c>
      <c r="BB383" s="282" t="str">
        <f t="shared" si="95"/>
        <v/>
      </c>
      <c r="BC383" s="282" t="str">
        <f t="shared" si="88"/>
        <v/>
      </c>
      <c r="BD383" s="282" t="s">
        <v>29</v>
      </c>
      <c r="BE383" s="282" t="str">
        <f t="shared" si="89"/>
        <v/>
      </c>
      <c r="BF383" s="282" t="str">
        <f t="shared" si="90"/>
        <v/>
      </c>
      <c r="BH383" s="522" t="str">
        <f>IF(AJ383="C",MAX($BH$221:BH382)+0.001,"")</f>
        <v/>
      </c>
      <c r="BI383" s="522"/>
      <c r="BJ383" s="522"/>
      <c r="BK383" s="282">
        <v>1.1619999999999999</v>
      </c>
      <c r="BL383" s="282" t="str">
        <f t="shared" si="91"/>
        <v/>
      </c>
      <c r="BM383" s="282" t="str">
        <f t="shared" si="92"/>
        <v/>
      </c>
      <c r="BN383" s="282" t="s">
        <v>30</v>
      </c>
      <c r="BO383" s="282" t="str">
        <f t="shared" si="93"/>
        <v/>
      </c>
      <c r="BP383" s="282" t="str">
        <f t="shared" si="94"/>
        <v/>
      </c>
      <c r="BT383" s="522" t="str">
        <f>IF(AL383="A",MAX($BT$221:BV382)+0.001,"")</f>
        <v/>
      </c>
      <c r="BU383" s="522"/>
      <c r="BV383" s="522"/>
      <c r="BW383" s="282">
        <v>1.1619999999999999</v>
      </c>
      <c r="BY383" s="454" t="s">
        <v>28</v>
      </c>
      <c r="BZ383" s="282" t="str">
        <f t="shared" si="96"/>
        <v/>
      </c>
      <c r="CB383" s="282">
        <f t="shared" si="97"/>
        <v>0</v>
      </c>
      <c r="CC383" s="282">
        <f t="shared" si="98"/>
        <v>0</v>
      </c>
      <c r="CD383" s="282">
        <f t="shared" si="99"/>
        <v>0</v>
      </c>
      <c r="CE383" s="282">
        <f t="shared" si="100"/>
        <v>0</v>
      </c>
      <c r="CF383" s="282">
        <f t="shared" si="101"/>
        <v>0</v>
      </c>
      <c r="CG383" s="282">
        <f t="shared" si="102"/>
        <v>0</v>
      </c>
      <c r="CH383" s="282">
        <f t="shared" si="103"/>
        <v>0</v>
      </c>
      <c r="CI383" s="282">
        <f t="shared" si="104"/>
        <v>0</v>
      </c>
      <c r="CJ383" s="282">
        <f t="shared" si="105"/>
        <v>0</v>
      </c>
      <c r="CK383" s="282">
        <f t="shared" si="106"/>
        <v>0</v>
      </c>
      <c r="CL383" s="282">
        <f t="shared" si="107"/>
        <v>0</v>
      </c>
      <c r="CM383" s="282">
        <f t="shared" si="108"/>
        <v>0</v>
      </c>
    </row>
    <row r="384" spans="1:91" ht="15" x14ac:dyDescent="0.25">
      <c r="D384" s="455" t="str">
        <f>IF(DATA4!$C$21="","",U384&amp;":"&amp;V384)</f>
        <v/>
      </c>
      <c r="E384" s="523" t="str">
        <f>IF(DATA4!$D$21="","",W384&amp;":"&amp;X384)</f>
        <v/>
      </c>
      <c r="F384" s="523"/>
      <c r="G384" s="523"/>
      <c r="H384" s="524" t="e">
        <f t="shared" si="83"/>
        <v>#VALUE!</v>
      </c>
      <c r="I384" s="524"/>
      <c r="J384" s="524"/>
      <c r="K384" s="522" t="e">
        <f t="shared" si="87"/>
        <v>#VALUE!</v>
      </c>
      <c r="L384" s="522"/>
      <c r="M384" s="522"/>
      <c r="N384" s="525" t="e">
        <f t="shared" si="84"/>
        <v>#VALUE!</v>
      </c>
      <c r="O384" s="525"/>
      <c r="P384" s="525"/>
      <c r="Q384" s="523" t="e">
        <f t="shared" si="85"/>
        <v>#VALUE!</v>
      </c>
      <c r="R384" s="523"/>
      <c r="S384" s="523"/>
      <c r="T384" s="283">
        <v>13</v>
      </c>
      <c r="U384" s="456">
        <f>IF(HOUR(DATA4!$C$21)&lt;=6,HOUR(DATA4!$C$21)+12,HOUR(DATA4!$C$21))</f>
        <v>12</v>
      </c>
      <c r="V384" s="457" t="str">
        <f>IF(MINUTE(DATA4!$C$21)&lt;10,"0"&amp;MINUTE(DATA4!$C$21),MINUTE(DATA4!$C$21))</f>
        <v>00</v>
      </c>
      <c r="W384" s="456">
        <f>IF(HOUR(DATA4!$D$21)&lt;=6,HOUR(DATA4!$D$21)+12,HOUR(DATA4!$D$21))</f>
        <v>12</v>
      </c>
      <c r="X384" s="457" t="str">
        <f>IF(MINUTE(DATA4!$D$21)&lt;10,"0"&amp;MINUTE(DATA4!$D$21),MINUTE(DATA4!$D$21))</f>
        <v>00</v>
      </c>
      <c r="Y384" s="526" t="b">
        <f t="shared" si="81"/>
        <v>0</v>
      </c>
      <c r="Z384" s="526"/>
      <c r="AA384" s="520" t="b">
        <f t="shared" si="82"/>
        <v>0</v>
      </c>
      <c r="AB384" s="520"/>
      <c r="AC384" s="521" t="str">
        <f t="shared" si="86"/>
        <v/>
      </c>
      <c r="AD384" s="521"/>
      <c r="AE384" s="520" t="b">
        <f t="shared" si="80"/>
        <v>0</v>
      </c>
      <c r="AF384" s="520"/>
      <c r="AH384" s="422">
        <f>DATA4!$G$21</f>
        <v>0</v>
      </c>
      <c r="AI384" s="422">
        <f>DATA4!$L$21</f>
        <v>0</v>
      </c>
      <c r="AJ384" s="458">
        <f>DATA4!$Q$21</f>
        <v>0</v>
      </c>
      <c r="AK384" s="422">
        <f>DATA4!$V$21</f>
        <v>0</v>
      </c>
      <c r="AL384" s="422">
        <f>DATA4!$AA$21</f>
        <v>0</v>
      </c>
      <c r="AN384" s="522" t="str">
        <f>IF(AJ384="A",MAX($AN$221:AP383)+0.001,"")</f>
        <v/>
      </c>
      <c r="AO384" s="522"/>
      <c r="AP384" s="522"/>
      <c r="AQ384" s="282">
        <v>1.1629999999999998</v>
      </c>
      <c r="AR384" s="282" t="str">
        <f>IF($AQ$384&gt;$AN$973,"",LOOKUP($AQ$384,$AN$222:$AP$971,$AH$222:$AH$971))</f>
        <v/>
      </c>
      <c r="AS384" s="282" t="str">
        <f>IF($AQ$384&gt;$AN$973,"",LOOKUP($AQ$384,$AN$222:$AP$971,$AI$222:$AI$971))</f>
        <v/>
      </c>
      <c r="AT384" s="282" t="s">
        <v>28</v>
      </c>
      <c r="AU384" s="282" t="str">
        <f>IF($AQ$384&gt;$AN$973,"",LOOKUP($AQ$384,$AN$222:$AP$971,$AK$222:$AK$971))</f>
        <v/>
      </c>
      <c r="AV384" s="282" t="str">
        <f>IF($AQ$384&gt;$AN$973,"",LOOKUP($AQ$384,$AN$222:$AP$971,$AL$222:$AL$971))</f>
        <v/>
      </c>
      <c r="AX384" s="522" t="str">
        <f>IF(AJ384="B",MAX($AX$221:AX383)+0.001,"")</f>
        <v/>
      </c>
      <c r="AY384" s="522"/>
      <c r="AZ384" s="522"/>
      <c r="BA384" s="282">
        <v>1.1629999999999998</v>
      </c>
      <c r="BB384" s="282" t="str">
        <f t="shared" si="95"/>
        <v/>
      </c>
      <c r="BC384" s="282" t="str">
        <f t="shared" si="88"/>
        <v/>
      </c>
      <c r="BD384" s="282" t="s">
        <v>29</v>
      </c>
      <c r="BE384" s="282" t="str">
        <f t="shared" si="89"/>
        <v/>
      </c>
      <c r="BF384" s="282" t="str">
        <f t="shared" si="90"/>
        <v/>
      </c>
      <c r="BH384" s="522" t="str">
        <f>IF(AJ384="C",MAX($BH$221:BH383)+0.001,"")</f>
        <v/>
      </c>
      <c r="BI384" s="522"/>
      <c r="BJ384" s="522"/>
      <c r="BK384" s="282">
        <v>1.1629999999999998</v>
      </c>
      <c r="BL384" s="282" t="str">
        <f t="shared" si="91"/>
        <v/>
      </c>
      <c r="BM384" s="282" t="str">
        <f t="shared" si="92"/>
        <v/>
      </c>
      <c r="BN384" s="282" t="s">
        <v>30</v>
      </c>
      <c r="BO384" s="282" t="str">
        <f t="shared" si="93"/>
        <v/>
      </c>
      <c r="BP384" s="282" t="str">
        <f t="shared" si="94"/>
        <v/>
      </c>
      <c r="BT384" s="522" t="str">
        <f>IF(AL384="A",MAX($BT$221:BV383)+0.001,"")</f>
        <v/>
      </c>
      <c r="BU384" s="522"/>
      <c r="BV384" s="522"/>
      <c r="BW384" s="282">
        <v>1.1629999999999998</v>
      </c>
      <c r="BY384" s="454" t="s">
        <v>28</v>
      </c>
      <c r="BZ384" s="282" t="str">
        <f t="shared" si="96"/>
        <v/>
      </c>
      <c r="CB384" s="282">
        <f t="shared" si="97"/>
        <v>0</v>
      </c>
      <c r="CC384" s="282">
        <f t="shared" si="98"/>
        <v>0</v>
      </c>
      <c r="CD384" s="282">
        <f t="shared" si="99"/>
        <v>0</v>
      </c>
      <c r="CE384" s="282">
        <f t="shared" si="100"/>
        <v>0</v>
      </c>
      <c r="CF384" s="282">
        <f t="shared" si="101"/>
        <v>0</v>
      </c>
      <c r="CG384" s="282">
        <f t="shared" si="102"/>
        <v>0</v>
      </c>
      <c r="CH384" s="282">
        <f t="shared" si="103"/>
        <v>0</v>
      </c>
      <c r="CI384" s="282">
        <f t="shared" si="104"/>
        <v>0</v>
      </c>
      <c r="CJ384" s="282">
        <f t="shared" si="105"/>
        <v>0</v>
      </c>
      <c r="CK384" s="282">
        <f t="shared" si="106"/>
        <v>0</v>
      </c>
      <c r="CL384" s="282">
        <f t="shared" si="107"/>
        <v>0</v>
      </c>
      <c r="CM384" s="282">
        <f t="shared" si="108"/>
        <v>0</v>
      </c>
    </row>
    <row r="385" spans="4:91" ht="15" x14ac:dyDescent="0.25">
      <c r="D385" s="455" t="str">
        <f>IF(DATA4!$C$22="","",U385&amp;":"&amp;V385)</f>
        <v/>
      </c>
      <c r="E385" s="523" t="str">
        <f>IF(DATA4!$D$22="","",W385&amp;":"&amp;X385)</f>
        <v/>
      </c>
      <c r="F385" s="523"/>
      <c r="G385" s="523"/>
      <c r="H385" s="524" t="e">
        <f t="shared" si="83"/>
        <v>#VALUE!</v>
      </c>
      <c r="I385" s="524"/>
      <c r="J385" s="524"/>
      <c r="K385" s="522" t="e">
        <f t="shared" si="87"/>
        <v>#VALUE!</v>
      </c>
      <c r="L385" s="522"/>
      <c r="M385" s="522"/>
      <c r="N385" s="525" t="e">
        <f t="shared" si="84"/>
        <v>#VALUE!</v>
      </c>
      <c r="O385" s="525"/>
      <c r="P385" s="525"/>
      <c r="Q385" s="523" t="e">
        <f t="shared" si="85"/>
        <v>#VALUE!</v>
      </c>
      <c r="R385" s="523"/>
      <c r="S385" s="523"/>
      <c r="T385" s="283">
        <v>14</v>
      </c>
      <c r="U385" s="456">
        <f>IF(HOUR(DATA4!$C$22)&lt;=6,HOUR(DATA4!$C$22)+12,HOUR(DATA4!$C$22))</f>
        <v>12</v>
      </c>
      <c r="V385" s="457" t="str">
        <f>IF(MINUTE(DATA4!$C$22)&lt;10,"0"&amp;MINUTE(DATA4!$C$22),MINUTE(DATA4!$C$22))</f>
        <v>00</v>
      </c>
      <c r="W385" s="456">
        <f>IF(HOUR(DATA4!$D$22)&lt;=6,HOUR(DATA4!$D$22)+12,HOUR(DATA4!$D$22))</f>
        <v>12</v>
      </c>
      <c r="X385" s="457" t="str">
        <f>IF(MINUTE(DATA4!$D$22)&lt;10,"0"&amp;MINUTE(DATA4!$D$22),MINUTE(DATA4!$D$22))</f>
        <v>00</v>
      </c>
      <c r="Y385" s="526" t="b">
        <f t="shared" si="81"/>
        <v>0</v>
      </c>
      <c r="Z385" s="526"/>
      <c r="AA385" s="520" t="b">
        <f t="shared" si="82"/>
        <v>0</v>
      </c>
      <c r="AB385" s="520"/>
      <c r="AC385" s="521" t="str">
        <f t="shared" si="86"/>
        <v/>
      </c>
      <c r="AD385" s="521"/>
      <c r="AE385" s="520" t="b">
        <f t="shared" si="80"/>
        <v>0</v>
      </c>
      <c r="AF385" s="520"/>
      <c r="AH385" s="422">
        <f>DATA4!$G$22</f>
        <v>0</v>
      </c>
      <c r="AI385" s="422">
        <f>DATA4!$L$22</f>
        <v>0</v>
      </c>
      <c r="AJ385" s="458">
        <f>DATA4!$Q$22</f>
        <v>0</v>
      </c>
      <c r="AK385" s="422">
        <f>DATA4!$V$22</f>
        <v>0</v>
      </c>
      <c r="AL385" s="422">
        <f>DATA4!$AA$22</f>
        <v>0</v>
      </c>
      <c r="AN385" s="522" t="str">
        <f>IF(AJ385="A",MAX($AN$221:AP384)+0.001,"")</f>
        <v/>
      </c>
      <c r="AO385" s="522"/>
      <c r="AP385" s="522"/>
      <c r="AQ385" s="282">
        <v>1.1639999999999999</v>
      </c>
      <c r="AR385" s="282" t="str">
        <f>IF($AQ$385&gt;$AN$973,"",LOOKUP($AQ$385,$AN$222:$AP$971,$AH$222:$AH$971))</f>
        <v/>
      </c>
      <c r="AS385" s="282" t="str">
        <f>IF($AQ$385&gt;$AN$973,"",LOOKUP($AQ$385,$AN$222:$AP$971,$AI$222:$AI$971))</f>
        <v/>
      </c>
      <c r="AT385" s="282" t="s">
        <v>28</v>
      </c>
      <c r="AU385" s="282" t="str">
        <f>IF($AQ$385&gt;$AN$973,"",LOOKUP($AQ$385,$AN$222:$AP$971,$AK$222:$AK$971))</f>
        <v/>
      </c>
      <c r="AV385" s="282" t="str">
        <f>IF($AQ$385&gt;$AN$973,"",LOOKUP($AQ$385,$AN$222:$AP$971,$AL$222:$AL$971))</f>
        <v/>
      </c>
      <c r="AX385" s="522" t="str">
        <f>IF(AJ385="B",MAX($AX$221:AX384)+0.001,"")</f>
        <v/>
      </c>
      <c r="AY385" s="522"/>
      <c r="AZ385" s="522"/>
      <c r="BA385" s="282">
        <v>1.1639999999999999</v>
      </c>
      <c r="BB385" s="282" t="str">
        <f t="shared" si="95"/>
        <v/>
      </c>
      <c r="BC385" s="282" t="str">
        <f t="shared" si="88"/>
        <v/>
      </c>
      <c r="BD385" s="282" t="s">
        <v>29</v>
      </c>
      <c r="BE385" s="282" t="str">
        <f t="shared" si="89"/>
        <v/>
      </c>
      <c r="BF385" s="282" t="str">
        <f t="shared" si="90"/>
        <v/>
      </c>
      <c r="BH385" s="522" t="str">
        <f>IF(AJ385="C",MAX($BH$221:BH384)+0.001,"")</f>
        <v/>
      </c>
      <c r="BI385" s="522"/>
      <c r="BJ385" s="522"/>
      <c r="BK385" s="282">
        <v>1.1639999999999999</v>
      </c>
      <c r="BL385" s="282" t="str">
        <f t="shared" si="91"/>
        <v/>
      </c>
      <c r="BM385" s="282" t="str">
        <f t="shared" si="92"/>
        <v/>
      </c>
      <c r="BN385" s="282" t="s">
        <v>30</v>
      </c>
      <c r="BO385" s="282" t="str">
        <f t="shared" si="93"/>
        <v/>
      </c>
      <c r="BP385" s="282" t="str">
        <f t="shared" si="94"/>
        <v/>
      </c>
      <c r="BT385" s="522" t="str">
        <f>IF(AL385="A",MAX($BT$221:BV384)+0.001,"")</f>
        <v/>
      </c>
      <c r="BU385" s="522"/>
      <c r="BV385" s="522"/>
      <c r="BW385" s="282">
        <v>1.1639999999999999</v>
      </c>
      <c r="BY385" s="454" t="s">
        <v>28</v>
      </c>
      <c r="BZ385" s="282" t="str">
        <f t="shared" si="96"/>
        <v/>
      </c>
      <c r="CB385" s="282">
        <f t="shared" si="97"/>
        <v>0</v>
      </c>
      <c r="CC385" s="282">
        <f t="shared" si="98"/>
        <v>0</v>
      </c>
      <c r="CD385" s="282">
        <f t="shared" si="99"/>
        <v>0</v>
      </c>
      <c r="CE385" s="282">
        <f t="shared" si="100"/>
        <v>0</v>
      </c>
      <c r="CF385" s="282">
        <f t="shared" si="101"/>
        <v>0</v>
      </c>
      <c r="CG385" s="282">
        <f t="shared" si="102"/>
        <v>0</v>
      </c>
      <c r="CH385" s="282">
        <f t="shared" si="103"/>
        <v>0</v>
      </c>
      <c r="CI385" s="282">
        <f t="shared" si="104"/>
        <v>0</v>
      </c>
      <c r="CJ385" s="282">
        <f t="shared" si="105"/>
        <v>0</v>
      </c>
      <c r="CK385" s="282">
        <f t="shared" si="106"/>
        <v>0</v>
      </c>
      <c r="CL385" s="282">
        <f t="shared" si="107"/>
        <v>0</v>
      </c>
      <c r="CM385" s="282">
        <f t="shared" si="108"/>
        <v>0</v>
      </c>
    </row>
    <row r="386" spans="4:91" ht="15" x14ac:dyDescent="0.25">
      <c r="D386" s="455" t="str">
        <f>IF(DATA4!$C$23="","",U386&amp;":"&amp;V386)</f>
        <v/>
      </c>
      <c r="E386" s="523" t="str">
        <f>IF(DATA4!$D$23="","",W386&amp;":"&amp;X386)</f>
        <v/>
      </c>
      <c r="F386" s="523"/>
      <c r="G386" s="523"/>
      <c r="H386" s="524" t="e">
        <f t="shared" si="83"/>
        <v>#VALUE!</v>
      </c>
      <c r="I386" s="524"/>
      <c r="J386" s="524"/>
      <c r="K386" s="522" t="e">
        <f t="shared" si="87"/>
        <v>#VALUE!</v>
      </c>
      <c r="L386" s="522"/>
      <c r="M386" s="522"/>
      <c r="N386" s="525" t="e">
        <f t="shared" si="84"/>
        <v>#VALUE!</v>
      </c>
      <c r="O386" s="525"/>
      <c r="P386" s="525"/>
      <c r="Q386" s="523" t="e">
        <f t="shared" si="85"/>
        <v>#VALUE!</v>
      </c>
      <c r="R386" s="523"/>
      <c r="S386" s="523"/>
      <c r="T386" s="283">
        <v>15</v>
      </c>
      <c r="U386" s="456">
        <f>IF(HOUR(DATA4!$C$23)&lt;=6,HOUR(DATA4!$C$23)+12,HOUR(DATA4!$C$23))</f>
        <v>12</v>
      </c>
      <c r="V386" s="457" t="str">
        <f>IF(MINUTE(DATA4!$C$23)&lt;10,"0"&amp;MINUTE(DATA4!$C$23),MINUTE(DATA4!$C$23))</f>
        <v>00</v>
      </c>
      <c r="W386" s="456">
        <f>IF(HOUR(DATA4!$D$23)&lt;=6,HOUR(DATA4!$D$23)+12,HOUR(DATA4!$D$23))</f>
        <v>12</v>
      </c>
      <c r="X386" s="457" t="str">
        <f>IF(MINUTE(DATA4!$D$23)&lt;10,"0"&amp;MINUTE(DATA4!$D$23),MINUTE(DATA4!$D$23))</f>
        <v>00</v>
      </c>
      <c r="Y386" s="526" t="b">
        <f t="shared" si="81"/>
        <v>0</v>
      </c>
      <c r="Z386" s="526"/>
      <c r="AA386" s="520" t="b">
        <f t="shared" si="82"/>
        <v>0</v>
      </c>
      <c r="AB386" s="520"/>
      <c r="AC386" s="521" t="str">
        <f t="shared" si="86"/>
        <v/>
      </c>
      <c r="AD386" s="521"/>
      <c r="AE386" s="520" t="b">
        <f t="shared" si="80"/>
        <v>0</v>
      </c>
      <c r="AF386" s="520"/>
      <c r="AH386" s="422">
        <f>DATA4!$G$23</f>
        <v>0</v>
      </c>
      <c r="AI386" s="422">
        <f>DATA4!$L$23</f>
        <v>0</v>
      </c>
      <c r="AJ386" s="458">
        <f>DATA4!$Q$23</f>
        <v>0</v>
      </c>
      <c r="AK386" s="422">
        <f>DATA4!$V$23</f>
        <v>0</v>
      </c>
      <c r="AL386" s="422">
        <f>DATA4!$AA$23</f>
        <v>0</v>
      </c>
      <c r="AN386" s="522" t="str">
        <f>IF(AJ386="A",MAX($AN$221:AP385)+0.001,"")</f>
        <v/>
      </c>
      <c r="AO386" s="522"/>
      <c r="AP386" s="522"/>
      <c r="AQ386" s="282">
        <v>1.165</v>
      </c>
      <c r="AR386" s="282" t="str">
        <f>IF($AQ$386&gt;$AN$973,"",LOOKUP($AQ$386,$AN$222:$AP$971,$AH$222:$AH$971))</f>
        <v/>
      </c>
      <c r="AS386" s="282" t="str">
        <f>IF($AQ$386&gt;$AN$973,"",LOOKUP($AQ$386,$AN$222:$AP$971,$AI$222:$AI$971))</f>
        <v/>
      </c>
      <c r="AT386" s="282" t="s">
        <v>28</v>
      </c>
      <c r="AU386" s="282" t="str">
        <f>IF($AQ$386&gt;$AN$973,"",LOOKUP($AQ$386,$AN$222:$AP$971,$AK$222:$AK$971))</f>
        <v/>
      </c>
      <c r="AV386" s="282" t="str">
        <f>IF($AQ$386&gt;$AN$973,"",LOOKUP($AQ$386,$AN$222:$AP$971,$AL$222:$AL$971))</f>
        <v/>
      </c>
      <c r="AX386" s="522" t="str">
        <f>IF(AJ386="B",MAX($AX$221:AX385)+0.001,"")</f>
        <v/>
      </c>
      <c r="AY386" s="522"/>
      <c r="AZ386" s="522"/>
      <c r="BA386" s="282">
        <v>1.165</v>
      </c>
      <c r="BB386" s="282" t="str">
        <f t="shared" si="95"/>
        <v/>
      </c>
      <c r="BC386" s="282" t="str">
        <f t="shared" si="88"/>
        <v/>
      </c>
      <c r="BD386" s="282" t="s">
        <v>29</v>
      </c>
      <c r="BE386" s="282" t="str">
        <f t="shared" si="89"/>
        <v/>
      </c>
      <c r="BF386" s="282" t="str">
        <f t="shared" si="90"/>
        <v/>
      </c>
      <c r="BH386" s="522" t="str">
        <f>IF(AJ386="C",MAX($BH$221:BH385)+0.001,"")</f>
        <v/>
      </c>
      <c r="BI386" s="522"/>
      <c r="BJ386" s="522"/>
      <c r="BK386" s="282">
        <v>1.165</v>
      </c>
      <c r="BL386" s="282" t="str">
        <f t="shared" si="91"/>
        <v/>
      </c>
      <c r="BM386" s="282" t="str">
        <f t="shared" si="92"/>
        <v/>
      </c>
      <c r="BN386" s="282" t="s">
        <v>30</v>
      </c>
      <c r="BO386" s="282" t="str">
        <f t="shared" si="93"/>
        <v/>
      </c>
      <c r="BP386" s="282" t="str">
        <f t="shared" si="94"/>
        <v/>
      </c>
      <c r="BT386" s="522" t="str">
        <f>IF(AL386="A",MAX($BT$221:BV385)+0.001,"")</f>
        <v/>
      </c>
      <c r="BU386" s="522"/>
      <c r="BV386" s="522"/>
      <c r="BW386" s="282">
        <v>1.165</v>
      </c>
      <c r="BY386" s="454" t="s">
        <v>28</v>
      </c>
      <c r="BZ386" s="282" t="str">
        <f t="shared" si="96"/>
        <v/>
      </c>
      <c r="CB386" s="282">
        <f t="shared" si="97"/>
        <v>0</v>
      </c>
      <c r="CC386" s="282">
        <f t="shared" si="98"/>
        <v>0</v>
      </c>
      <c r="CD386" s="282">
        <f t="shared" si="99"/>
        <v>0</v>
      </c>
      <c r="CE386" s="282">
        <f t="shared" si="100"/>
        <v>0</v>
      </c>
      <c r="CF386" s="282">
        <f t="shared" si="101"/>
        <v>0</v>
      </c>
      <c r="CG386" s="282">
        <f t="shared" si="102"/>
        <v>0</v>
      </c>
      <c r="CH386" s="282">
        <f t="shared" si="103"/>
        <v>0</v>
      </c>
      <c r="CI386" s="282">
        <f t="shared" si="104"/>
        <v>0</v>
      </c>
      <c r="CJ386" s="282">
        <f t="shared" si="105"/>
        <v>0</v>
      </c>
      <c r="CK386" s="282">
        <f t="shared" si="106"/>
        <v>0</v>
      </c>
      <c r="CL386" s="282">
        <f t="shared" si="107"/>
        <v>0</v>
      </c>
      <c r="CM386" s="282">
        <f t="shared" si="108"/>
        <v>0</v>
      </c>
    </row>
    <row r="387" spans="4:91" ht="15" x14ac:dyDescent="0.25">
      <c r="D387" s="455" t="str">
        <f>IF(DATA4!$C$24="","",U387&amp;":"&amp;V387)</f>
        <v/>
      </c>
      <c r="E387" s="523" t="str">
        <f>IF(DATA4!$D$24="","",W387&amp;":"&amp;X387)</f>
        <v/>
      </c>
      <c r="F387" s="523"/>
      <c r="G387" s="523"/>
      <c r="H387" s="524" t="e">
        <f t="shared" si="83"/>
        <v>#VALUE!</v>
      </c>
      <c r="I387" s="524"/>
      <c r="J387" s="524"/>
      <c r="K387" s="522" t="e">
        <f t="shared" si="87"/>
        <v>#VALUE!</v>
      </c>
      <c r="L387" s="522"/>
      <c r="M387" s="522"/>
      <c r="N387" s="525" t="e">
        <f t="shared" si="84"/>
        <v>#VALUE!</v>
      </c>
      <c r="O387" s="525"/>
      <c r="P387" s="525"/>
      <c r="Q387" s="523" t="e">
        <f t="shared" si="85"/>
        <v>#VALUE!</v>
      </c>
      <c r="R387" s="523"/>
      <c r="S387" s="523"/>
      <c r="T387" s="283">
        <v>16</v>
      </c>
      <c r="U387" s="456">
        <f>IF(HOUR(DATA4!$C$24)&lt;=6,HOUR(DATA4!$C$24)+12,HOUR(DATA4!$C$24))</f>
        <v>12</v>
      </c>
      <c r="V387" s="457" t="str">
        <f>IF(MINUTE(DATA4!$C$24)&lt;10,"0"&amp;MINUTE(DATA4!$C$24),MINUTE(DATA4!$C$24))</f>
        <v>00</v>
      </c>
      <c r="W387" s="456">
        <f>IF(HOUR(DATA4!$D$24)&lt;=6,HOUR(DATA4!$D$24)+12,HOUR(DATA4!$D$24))</f>
        <v>12</v>
      </c>
      <c r="X387" s="457" t="str">
        <f>IF(MINUTE(DATA4!$D$24)&lt;10,"0"&amp;MINUTE(DATA4!$D$24),MINUTE(DATA4!$D$24))</f>
        <v>00</v>
      </c>
      <c r="Y387" s="526" t="b">
        <f t="shared" si="81"/>
        <v>0</v>
      </c>
      <c r="Z387" s="526"/>
      <c r="AA387" s="520" t="b">
        <f t="shared" si="82"/>
        <v>0</v>
      </c>
      <c r="AB387" s="520"/>
      <c r="AC387" s="521" t="str">
        <f t="shared" si="86"/>
        <v/>
      </c>
      <c r="AD387" s="521"/>
      <c r="AE387" s="520" t="b">
        <f t="shared" si="80"/>
        <v>0</v>
      </c>
      <c r="AF387" s="520"/>
      <c r="AH387" s="422">
        <f>DATA4!$G$24</f>
        <v>0</v>
      </c>
      <c r="AI387" s="422">
        <f>DATA4!$L$24</f>
        <v>0</v>
      </c>
      <c r="AJ387" s="458">
        <f>DATA4!$Q$24</f>
        <v>0</v>
      </c>
      <c r="AK387" s="422">
        <f>DATA4!$V$24</f>
        <v>0</v>
      </c>
      <c r="AL387" s="422">
        <f>DATA4!$AA$24</f>
        <v>0</v>
      </c>
      <c r="AN387" s="522" t="str">
        <f>IF(AJ387="A",MAX($AN$221:AP386)+0.001,"")</f>
        <v/>
      </c>
      <c r="AO387" s="522"/>
      <c r="AP387" s="522"/>
      <c r="AQ387" s="282">
        <v>1.1659999999999999</v>
      </c>
      <c r="AR387" s="282" t="str">
        <f>IF($AQ$387&gt;$AN$973,"",LOOKUP($AQ$387,$AN$222:$AP$971,$AH$222:$AH$971))</f>
        <v/>
      </c>
      <c r="AS387" s="282" t="str">
        <f>IF($AQ$387&gt;$AN$973,"",LOOKUP($AQ$387,$AN$222:$AP$971,$AI$222:$AI$971))</f>
        <v/>
      </c>
      <c r="AT387" s="282" t="s">
        <v>28</v>
      </c>
      <c r="AU387" s="282" t="str">
        <f>IF($AQ$387&gt;$AN$973,"",LOOKUP($AQ$387,$AN$222:$AP$971,$AK$222:$AK$971))</f>
        <v/>
      </c>
      <c r="AV387" s="282" t="str">
        <f>IF($AQ$387&gt;$AN$973,"",LOOKUP($AQ$387,$AN$222:$AP$971,$AL$222:$AL$971))</f>
        <v/>
      </c>
      <c r="AX387" s="522" t="str">
        <f>IF(AJ387="B",MAX($AX$221:AX386)+0.001,"")</f>
        <v/>
      </c>
      <c r="AY387" s="522"/>
      <c r="AZ387" s="522"/>
      <c r="BA387" s="282">
        <v>1.1659999999999999</v>
      </c>
      <c r="BB387" s="282" t="str">
        <f t="shared" si="95"/>
        <v/>
      </c>
      <c r="BC387" s="282" t="str">
        <f t="shared" si="88"/>
        <v/>
      </c>
      <c r="BD387" s="282" t="s">
        <v>29</v>
      </c>
      <c r="BE387" s="282" t="str">
        <f t="shared" si="89"/>
        <v/>
      </c>
      <c r="BF387" s="282" t="str">
        <f t="shared" si="90"/>
        <v/>
      </c>
      <c r="BH387" s="522" t="str">
        <f>IF(AJ387="C",MAX($BH$221:BH386)+0.001,"")</f>
        <v/>
      </c>
      <c r="BI387" s="522"/>
      <c r="BJ387" s="522"/>
      <c r="BK387" s="282">
        <v>1.1659999999999999</v>
      </c>
      <c r="BL387" s="282" t="str">
        <f t="shared" si="91"/>
        <v/>
      </c>
      <c r="BM387" s="282" t="str">
        <f t="shared" si="92"/>
        <v/>
      </c>
      <c r="BN387" s="282" t="s">
        <v>30</v>
      </c>
      <c r="BO387" s="282" t="str">
        <f t="shared" si="93"/>
        <v/>
      </c>
      <c r="BP387" s="282" t="str">
        <f t="shared" si="94"/>
        <v/>
      </c>
      <c r="BT387" s="522" t="str">
        <f>IF(AL387="A",MAX($BT$221:BV386)+0.001,"")</f>
        <v/>
      </c>
      <c r="BU387" s="522"/>
      <c r="BV387" s="522"/>
      <c r="BW387" s="282">
        <v>1.1659999999999999</v>
      </c>
      <c r="BY387" s="454" t="s">
        <v>28</v>
      </c>
      <c r="BZ387" s="282" t="str">
        <f t="shared" si="96"/>
        <v/>
      </c>
      <c r="CB387" s="282">
        <f t="shared" si="97"/>
        <v>0</v>
      </c>
      <c r="CC387" s="282">
        <f t="shared" si="98"/>
        <v>0</v>
      </c>
      <c r="CD387" s="282">
        <f t="shared" si="99"/>
        <v>0</v>
      </c>
      <c r="CE387" s="282">
        <f t="shared" si="100"/>
        <v>0</v>
      </c>
      <c r="CF387" s="282">
        <f t="shared" si="101"/>
        <v>0</v>
      </c>
      <c r="CG387" s="282">
        <f t="shared" si="102"/>
        <v>0</v>
      </c>
      <c r="CH387" s="282">
        <f t="shared" si="103"/>
        <v>0</v>
      </c>
      <c r="CI387" s="282">
        <f t="shared" si="104"/>
        <v>0</v>
      </c>
      <c r="CJ387" s="282">
        <f t="shared" si="105"/>
        <v>0</v>
      </c>
      <c r="CK387" s="282">
        <f t="shared" si="106"/>
        <v>0</v>
      </c>
      <c r="CL387" s="282">
        <f t="shared" si="107"/>
        <v>0</v>
      </c>
      <c r="CM387" s="282">
        <f t="shared" si="108"/>
        <v>0</v>
      </c>
    </row>
    <row r="388" spans="4:91" ht="15" x14ac:dyDescent="0.25">
      <c r="D388" s="455" t="str">
        <f>IF(DATA4!$C$25="","",U388&amp;":"&amp;V388)</f>
        <v/>
      </c>
      <c r="E388" s="523" t="str">
        <f>IF(DATA4!$D$25="","",W388&amp;":"&amp;X388)</f>
        <v/>
      </c>
      <c r="F388" s="523"/>
      <c r="G388" s="523"/>
      <c r="H388" s="524" t="e">
        <f t="shared" si="83"/>
        <v>#VALUE!</v>
      </c>
      <c r="I388" s="524"/>
      <c r="J388" s="524"/>
      <c r="K388" s="522" t="e">
        <f t="shared" si="87"/>
        <v>#VALUE!</v>
      </c>
      <c r="L388" s="522"/>
      <c r="M388" s="522"/>
      <c r="N388" s="525" t="e">
        <f t="shared" si="84"/>
        <v>#VALUE!</v>
      </c>
      <c r="O388" s="525"/>
      <c r="P388" s="525"/>
      <c r="Q388" s="523" t="e">
        <f t="shared" si="85"/>
        <v>#VALUE!</v>
      </c>
      <c r="R388" s="523"/>
      <c r="S388" s="523"/>
      <c r="T388" s="283">
        <v>17</v>
      </c>
      <c r="U388" s="456">
        <f>IF(HOUR(DATA4!$C$25)&lt;=6,HOUR(DATA4!$C$25)+12,HOUR(DATA4!$C$25))</f>
        <v>12</v>
      </c>
      <c r="V388" s="457" t="str">
        <f>IF(MINUTE(DATA4!$C$25)&lt;10,"0"&amp;MINUTE(DATA4!$C$25),MINUTE(DATA4!$C$25))</f>
        <v>00</v>
      </c>
      <c r="W388" s="456">
        <f>IF(HOUR(DATA4!$D$25)&lt;=6,HOUR(DATA4!$D$25)+12,HOUR(DATA4!$D$25))</f>
        <v>12</v>
      </c>
      <c r="X388" s="457" t="str">
        <f>IF(MINUTE(DATA4!$D$25)&lt;10,"0"&amp;MINUTE(DATA4!$D$25),MINUTE(DATA4!$D$25))</f>
        <v>00</v>
      </c>
      <c r="Y388" s="526" t="b">
        <f t="shared" si="81"/>
        <v>0</v>
      </c>
      <c r="Z388" s="526"/>
      <c r="AA388" s="520" t="b">
        <f t="shared" si="82"/>
        <v>0</v>
      </c>
      <c r="AB388" s="520"/>
      <c r="AC388" s="521" t="str">
        <f t="shared" si="86"/>
        <v/>
      </c>
      <c r="AD388" s="521"/>
      <c r="AE388" s="520" t="b">
        <f t="shared" si="80"/>
        <v>0</v>
      </c>
      <c r="AF388" s="520"/>
      <c r="AH388" s="422">
        <f>DATA4!$G$25</f>
        <v>0</v>
      </c>
      <c r="AI388" s="422">
        <f>DATA4!$L$25</f>
        <v>0</v>
      </c>
      <c r="AJ388" s="458">
        <f>DATA4!$Q$25</f>
        <v>0</v>
      </c>
      <c r="AK388" s="422">
        <f>DATA4!$V$25</f>
        <v>0</v>
      </c>
      <c r="AL388" s="422">
        <f>DATA4!$AA$25</f>
        <v>0</v>
      </c>
      <c r="AN388" s="522" t="str">
        <f>IF(AJ388="A",MAX($AN$221:AP387)+0.001,"")</f>
        <v/>
      </c>
      <c r="AO388" s="522"/>
      <c r="AP388" s="522"/>
      <c r="AQ388" s="282">
        <v>1.1669999999999998</v>
      </c>
      <c r="AR388" s="282" t="str">
        <f>IF($AQ$388&gt;$AN$973,"",LOOKUP($AQ$388,$AN$222:$AP$971,$AH$222:$AH$971))</f>
        <v/>
      </c>
      <c r="AS388" s="282" t="str">
        <f>IF($AQ$388&gt;$AN$973,"",LOOKUP($AQ$388,$AN$222:$AP$971,$AI$222:$AI$971))</f>
        <v/>
      </c>
      <c r="AT388" s="282" t="s">
        <v>28</v>
      </c>
      <c r="AU388" s="282" t="str">
        <f>IF($AQ$388&gt;$AN$973,"",LOOKUP($AQ$388,$AN$222:$AP$971,$AK$222:$AK$971))</f>
        <v/>
      </c>
      <c r="AV388" s="282" t="str">
        <f>IF($AQ$388&gt;$AN$973,"",LOOKUP($AQ$388,$AN$222:$AP$971,$AL$222:$AL$971))</f>
        <v/>
      </c>
      <c r="AX388" s="522" t="str">
        <f>IF(AJ388="B",MAX($AX$221:AX387)+0.001,"")</f>
        <v/>
      </c>
      <c r="AY388" s="522"/>
      <c r="AZ388" s="522"/>
      <c r="BA388" s="282">
        <v>1.1669999999999998</v>
      </c>
      <c r="BB388" s="282" t="str">
        <f t="shared" si="95"/>
        <v/>
      </c>
      <c r="BC388" s="282" t="str">
        <f t="shared" si="88"/>
        <v/>
      </c>
      <c r="BD388" s="282" t="s">
        <v>29</v>
      </c>
      <c r="BE388" s="282" t="str">
        <f t="shared" si="89"/>
        <v/>
      </c>
      <c r="BF388" s="282" t="str">
        <f t="shared" si="90"/>
        <v/>
      </c>
      <c r="BH388" s="522" t="str">
        <f>IF(AJ388="C",MAX($BH$221:BH387)+0.001,"")</f>
        <v/>
      </c>
      <c r="BI388" s="522"/>
      <c r="BJ388" s="522"/>
      <c r="BK388" s="282">
        <v>1.1669999999999998</v>
      </c>
      <c r="BL388" s="282" t="str">
        <f t="shared" si="91"/>
        <v/>
      </c>
      <c r="BM388" s="282" t="str">
        <f t="shared" si="92"/>
        <v/>
      </c>
      <c r="BN388" s="282" t="s">
        <v>30</v>
      </c>
      <c r="BO388" s="282" t="str">
        <f t="shared" si="93"/>
        <v/>
      </c>
      <c r="BP388" s="282" t="str">
        <f t="shared" si="94"/>
        <v/>
      </c>
      <c r="BT388" s="522" t="str">
        <f>IF(AL388="A",MAX($BT$221:BV387)+0.001,"")</f>
        <v/>
      </c>
      <c r="BU388" s="522"/>
      <c r="BV388" s="522"/>
      <c r="BW388" s="282">
        <v>1.1669999999999998</v>
      </c>
      <c r="BY388" s="454" t="s">
        <v>28</v>
      </c>
      <c r="BZ388" s="282" t="str">
        <f t="shared" si="96"/>
        <v/>
      </c>
      <c r="CB388" s="282">
        <f t="shared" si="97"/>
        <v>0</v>
      </c>
      <c r="CC388" s="282">
        <f t="shared" si="98"/>
        <v>0</v>
      </c>
      <c r="CD388" s="282">
        <f t="shared" si="99"/>
        <v>0</v>
      </c>
      <c r="CE388" s="282">
        <f t="shared" si="100"/>
        <v>0</v>
      </c>
      <c r="CF388" s="282">
        <f t="shared" si="101"/>
        <v>0</v>
      </c>
      <c r="CG388" s="282">
        <f t="shared" si="102"/>
        <v>0</v>
      </c>
      <c r="CH388" s="282">
        <f t="shared" si="103"/>
        <v>0</v>
      </c>
      <c r="CI388" s="282">
        <f t="shared" si="104"/>
        <v>0</v>
      </c>
      <c r="CJ388" s="282">
        <f t="shared" si="105"/>
        <v>0</v>
      </c>
      <c r="CK388" s="282">
        <f t="shared" si="106"/>
        <v>0</v>
      </c>
      <c r="CL388" s="282">
        <f t="shared" si="107"/>
        <v>0</v>
      </c>
      <c r="CM388" s="282">
        <f t="shared" si="108"/>
        <v>0</v>
      </c>
    </row>
    <row r="389" spans="4:91" ht="15" x14ac:dyDescent="0.25">
      <c r="D389" s="455" t="str">
        <f>IF(DATA4!$C$26="","",U389&amp;":"&amp;V389)</f>
        <v/>
      </c>
      <c r="E389" s="523" t="str">
        <f>IF(DATA4!$D$26="","",W389&amp;":"&amp;X389)</f>
        <v/>
      </c>
      <c r="F389" s="523"/>
      <c r="G389" s="523"/>
      <c r="H389" s="524" t="e">
        <f t="shared" si="83"/>
        <v>#VALUE!</v>
      </c>
      <c r="I389" s="524"/>
      <c r="J389" s="524"/>
      <c r="K389" s="522" t="e">
        <f t="shared" si="87"/>
        <v>#VALUE!</v>
      </c>
      <c r="L389" s="522"/>
      <c r="M389" s="522"/>
      <c r="N389" s="525" t="e">
        <f t="shared" si="84"/>
        <v>#VALUE!</v>
      </c>
      <c r="O389" s="525"/>
      <c r="P389" s="525"/>
      <c r="Q389" s="523" t="e">
        <f t="shared" si="85"/>
        <v>#VALUE!</v>
      </c>
      <c r="R389" s="523"/>
      <c r="S389" s="523"/>
      <c r="T389" s="283">
        <v>18</v>
      </c>
      <c r="U389" s="456">
        <f>IF(HOUR(DATA4!$C$26)&lt;=6,HOUR(DATA4!$C$26)+12,HOUR(DATA4!$C$26))</f>
        <v>12</v>
      </c>
      <c r="V389" s="457" t="str">
        <f>IF(MINUTE(DATA4!$C$26)&lt;10,"0"&amp;MINUTE(DATA4!$C$26),MINUTE(DATA4!$C$26))</f>
        <v>00</v>
      </c>
      <c r="W389" s="456">
        <f>IF(HOUR(DATA4!$D$26)&lt;=6,HOUR(DATA4!$D$26)+12,HOUR(DATA4!$D$26))</f>
        <v>12</v>
      </c>
      <c r="X389" s="457" t="str">
        <f>IF(MINUTE(DATA4!$D$26)&lt;10,"0"&amp;MINUTE(DATA4!$D$26),MINUTE(DATA4!$D$26))</f>
        <v>00</v>
      </c>
      <c r="Y389" s="526" t="b">
        <f t="shared" si="81"/>
        <v>0</v>
      </c>
      <c r="Z389" s="526"/>
      <c r="AA389" s="520" t="b">
        <f t="shared" si="82"/>
        <v>0</v>
      </c>
      <c r="AB389" s="520"/>
      <c r="AC389" s="521" t="str">
        <f t="shared" si="86"/>
        <v/>
      </c>
      <c r="AD389" s="521"/>
      <c r="AE389" s="520" t="b">
        <f t="shared" si="80"/>
        <v>0</v>
      </c>
      <c r="AF389" s="520"/>
      <c r="AH389" s="422">
        <f>DATA4!$G$26</f>
        <v>0</v>
      </c>
      <c r="AI389" s="422">
        <f>DATA4!$L$26</f>
        <v>0</v>
      </c>
      <c r="AJ389" s="458">
        <f>DATA4!$Q$26</f>
        <v>0</v>
      </c>
      <c r="AK389" s="422">
        <f>DATA4!$V$26</f>
        <v>0</v>
      </c>
      <c r="AL389" s="422">
        <f>DATA4!$AA$26</f>
        <v>0</v>
      </c>
      <c r="AN389" s="522" t="str">
        <f>IF(AJ389="A",MAX($AN$221:AP388)+0.001,"")</f>
        <v/>
      </c>
      <c r="AO389" s="522"/>
      <c r="AP389" s="522"/>
      <c r="AQ389" s="282">
        <v>1.1679999999999999</v>
      </c>
      <c r="AR389" s="282" t="str">
        <f>IF($AQ$389&gt;$AN$973,"",LOOKUP($AQ$389,$AN$222:$AP$971,$AH$222:$AH$971))</f>
        <v/>
      </c>
      <c r="AS389" s="282" t="str">
        <f>IF($AQ$389&gt;$AN$973,"",LOOKUP($AQ$389,$AN$222:$AP$971,$AI$222:$AI$971))</f>
        <v/>
      </c>
      <c r="AT389" s="282" t="s">
        <v>28</v>
      </c>
      <c r="AU389" s="282" t="str">
        <f>IF($AQ$389&gt;$AN$973,"",LOOKUP($AQ$389,$AN$222:$AP$971,$AK$222:$AK$971))</f>
        <v/>
      </c>
      <c r="AV389" s="282" t="str">
        <f>IF($AQ$389&gt;$AN$973,"",LOOKUP($AQ$389,$AN$222:$AP$971,$AL$222:$AL$971))</f>
        <v/>
      </c>
      <c r="AX389" s="522" t="str">
        <f>IF(AJ389="B",MAX($AX$221:AX388)+0.001,"")</f>
        <v/>
      </c>
      <c r="AY389" s="522"/>
      <c r="AZ389" s="522"/>
      <c r="BA389" s="282">
        <v>1.1679999999999999</v>
      </c>
      <c r="BB389" s="282" t="str">
        <f t="shared" si="95"/>
        <v/>
      </c>
      <c r="BC389" s="282" t="str">
        <f t="shared" si="88"/>
        <v/>
      </c>
      <c r="BD389" s="282" t="s">
        <v>29</v>
      </c>
      <c r="BE389" s="282" t="str">
        <f t="shared" si="89"/>
        <v/>
      </c>
      <c r="BF389" s="282" t="str">
        <f t="shared" si="90"/>
        <v/>
      </c>
      <c r="BH389" s="522" t="str">
        <f>IF(AJ389="C",MAX($BH$221:BH388)+0.001,"")</f>
        <v/>
      </c>
      <c r="BI389" s="522"/>
      <c r="BJ389" s="522"/>
      <c r="BK389" s="282">
        <v>1.1679999999999999</v>
      </c>
      <c r="BL389" s="282" t="str">
        <f t="shared" si="91"/>
        <v/>
      </c>
      <c r="BM389" s="282" t="str">
        <f t="shared" si="92"/>
        <v/>
      </c>
      <c r="BN389" s="282" t="s">
        <v>30</v>
      </c>
      <c r="BO389" s="282" t="str">
        <f t="shared" si="93"/>
        <v/>
      </c>
      <c r="BP389" s="282" t="str">
        <f t="shared" si="94"/>
        <v/>
      </c>
      <c r="BT389" s="522" t="str">
        <f>IF(AL389="A",MAX($BT$221:BV388)+0.001,"")</f>
        <v/>
      </c>
      <c r="BU389" s="522"/>
      <c r="BV389" s="522"/>
      <c r="BW389" s="282">
        <v>1.1679999999999999</v>
      </c>
      <c r="BY389" s="454" t="s">
        <v>28</v>
      </c>
      <c r="BZ389" s="282" t="str">
        <f t="shared" si="96"/>
        <v/>
      </c>
      <c r="CB389" s="282">
        <f t="shared" si="97"/>
        <v>0</v>
      </c>
      <c r="CC389" s="282">
        <f t="shared" si="98"/>
        <v>0</v>
      </c>
      <c r="CD389" s="282">
        <f t="shared" si="99"/>
        <v>0</v>
      </c>
      <c r="CE389" s="282">
        <f t="shared" si="100"/>
        <v>0</v>
      </c>
      <c r="CF389" s="282">
        <f t="shared" si="101"/>
        <v>0</v>
      </c>
      <c r="CG389" s="282">
        <f t="shared" si="102"/>
        <v>0</v>
      </c>
      <c r="CH389" s="282">
        <f t="shared" si="103"/>
        <v>0</v>
      </c>
      <c r="CI389" s="282">
        <f t="shared" si="104"/>
        <v>0</v>
      </c>
      <c r="CJ389" s="282">
        <f t="shared" si="105"/>
        <v>0</v>
      </c>
      <c r="CK389" s="282">
        <f t="shared" si="106"/>
        <v>0</v>
      </c>
      <c r="CL389" s="282">
        <f t="shared" si="107"/>
        <v>0</v>
      </c>
      <c r="CM389" s="282">
        <f t="shared" si="108"/>
        <v>0</v>
      </c>
    </row>
    <row r="390" spans="4:91" ht="15" x14ac:dyDescent="0.25">
      <c r="D390" s="455" t="str">
        <f>IF(DATA4!$C$27="","",U390&amp;":"&amp;V390)</f>
        <v/>
      </c>
      <c r="E390" s="523" t="str">
        <f>IF(DATA4!$D$27="","",W390&amp;":"&amp;X390)</f>
        <v/>
      </c>
      <c r="F390" s="523"/>
      <c r="G390" s="523"/>
      <c r="H390" s="524" t="e">
        <f t="shared" si="83"/>
        <v>#VALUE!</v>
      </c>
      <c r="I390" s="524"/>
      <c r="J390" s="524"/>
      <c r="K390" s="522" t="e">
        <f t="shared" si="87"/>
        <v>#VALUE!</v>
      </c>
      <c r="L390" s="522"/>
      <c r="M390" s="522"/>
      <c r="N390" s="525" t="e">
        <f t="shared" si="84"/>
        <v>#VALUE!</v>
      </c>
      <c r="O390" s="525"/>
      <c r="P390" s="525"/>
      <c r="Q390" s="523" t="e">
        <f t="shared" si="85"/>
        <v>#VALUE!</v>
      </c>
      <c r="R390" s="523"/>
      <c r="S390" s="523"/>
      <c r="T390" s="283">
        <v>19</v>
      </c>
      <c r="U390" s="456">
        <f>IF(HOUR(DATA4!$C$27)&lt;=6,HOUR(DATA4!$C$27)+12,HOUR(DATA4!$C$27))</f>
        <v>12</v>
      </c>
      <c r="V390" s="457" t="str">
        <f>IF(MINUTE(DATA4!$C$27)&lt;10,"0"&amp;MINUTE(DATA4!$C$27),MINUTE(DATA4!$C$27))</f>
        <v>00</v>
      </c>
      <c r="W390" s="456">
        <f>IF(HOUR(DATA4!$D$27)&lt;=6,HOUR(DATA4!$D$27)+12,HOUR(DATA4!$D$27))</f>
        <v>12</v>
      </c>
      <c r="X390" s="457" t="str">
        <f>IF(MINUTE(DATA4!$D$27)&lt;10,"0"&amp;MINUTE(DATA4!$D$27),MINUTE(DATA4!$D$27))</f>
        <v>00</v>
      </c>
      <c r="Y390" s="526" t="b">
        <f t="shared" si="81"/>
        <v>0</v>
      </c>
      <c r="Z390" s="526"/>
      <c r="AA390" s="520" t="b">
        <f t="shared" si="82"/>
        <v>0</v>
      </c>
      <c r="AB390" s="520"/>
      <c r="AC390" s="521" t="str">
        <f t="shared" si="86"/>
        <v/>
      </c>
      <c r="AD390" s="521"/>
      <c r="AE390" s="520" t="b">
        <f t="shared" si="80"/>
        <v>0</v>
      </c>
      <c r="AF390" s="520"/>
      <c r="AH390" s="422">
        <f>DATA4!$G$27</f>
        <v>0</v>
      </c>
      <c r="AI390" s="422">
        <f>DATA4!$L$27</f>
        <v>0</v>
      </c>
      <c r="AJ390" s="458">
        <f>DATA4!$Q$27</f>
        <v>0</v>
      </c>
      <c r="AK390" s="422">
        <f>DATA4!$V$27</f>
        <v>0</v>
      </c>
      <c r="AL390" s="422">
        <f>DATA4!$AA$27</f>
        <v>0</v>
      </c>
      <c r="AN390" s="522" t="str">
        <f>IF(AJ390="A",MAX($AN$221:AP389)+0.001,"")</f>
        <v/>
      </c>
      <c r="AO390" s="522"/>
      <c r="AP390" s="522"/>
      <c r="AQ390" s="282">
        <v>1.1689999999999998</v>
      </c>
      <c r="AR390" s="282" t="str">
        <f>IF($AQ$390&gt;$AN$973,"",LOOKUP($AQ$390,$AN$222:$AP$971,$AH$222:$AH$971))</f>
        <v/>
      </c>
      <c r="AS390" s="282" t="str">
        <f>IF($AQ$390&gt;$AN$973,"",LOOKUP($AQ$390,$AN$222:$AP$971,$AI$222:$AI$971))</f>
        <v/>
      </c>
      <c r="AT390" s="282" t="s">
        <v>28</v>
      </c>
      <c r="AU390" s="282" t="str">
        <f>IF($AQ$390&gt;$AN$973,"",LOOKUP($AQ$390,$AN$222:$AP$971,$AK$222:$AK$971))</f>
        <v/>
      </c>
      <c r="AV390" s="282" t="str">
        <f>IF($AQ$390&gt;$AN$973,"",LOOKUP($AQ$390,$AN$222:$AP$971,$AL$222:$AL$971))</f>
        <v/>
      </c>
      <c r="AX390" s="522" t="str">
        <f>IF(AJ390="B",MAX($AX$221:AX389)+0.001,"")</f>
        <v/>
      </c>
      <c r="AY390" s="522"/>
      <c r="AZ390" s="522"/>
      <c r="BA390" s="282">
        <v>1.1689999999999998</v>
      </c>
      <c r="BB390" s="282" t="str">
        <f t="shared" si="95"/>
        <v/>
      </c>
      <c r="BC390" s="282" t="str">
        <f t="shared" si="88"/>
        <v/>
      </c>
      <c r="BD390" s="282" t="s">
        <v>29</v>
      </c>
      <c r="BE390" s="282" t="str">
        <f t="shared" si="89"/>
        <v/>
      </c>
      <c r="BF390" s="282" t="str">
        <f t="shared" si="90"/>
        <v/>
      </c>
      <c r="BH390" s="522" t="str">
        <f>IF(AJ390="C",MAX($BH$221:BH389)+0.001,"")</f>
        <v/>
      </c>
      <c r="BI390" s="522"/>
      <c r="BJ390" s="522"/>
      <c r="BK390" s="282">
        <v>1.1689999999999998</v>
      </c>
      <c r="BL390" s="282" t="str">
        <f t="shared" si="91"/>
        <v/>
      </c>
      <c r="BM390" s="282" t="str">
        <f t="shared" si="92"/>
        <v/>
      </c>
      <c r="BN390" s="282" t="s">
        <v>30</v>
      </c>
      <c r="BO390" s="282" t="str">
        <f t="shared" si="93"/>
        <v/>
      </c>
      <c r="BP390" s="282" t="str">
        <f t="shared" si="94"/>
        <v/>
      </c>
      <c r="BT390" s="522" t="str">
        <f>IF(AL390="A",MAX($BT$221:BV389)+0.001,"")</f>
        <v/>
      </c>
      <c r="BU390" s="522"/>
      <c r="BV390" s="522"/>
      <c r="BW390" s="282">
        <v>1.1689999999999998</v>
      </c>
      <c r="BY390" s="454" t="s">
        <v>28</v>
      </c>
      <c r="BZ390" s="282" t="str">
        <f t="shared" si="96"/>
        <v/>
      </c>
      <c r="CB390" s="282">
        <f t="shared" si="97"/>
        <v>0</v>
      </c>
      <c r="CC390" s="282">
        <f t="shared" si="98"/>
        <v>0</v>
      </c>
      <c r="CD390" s="282">
        <f t="shared" si="99"/>
        <v>0</v>
      </c>
      <c r="CE390" s="282">
        <f t="shared" si="100"/>
        <v>0</v>
      </c>
      <c r="CF390" s="282">
        <f t="shared" si="101"/>
        <v>0</v>
      </c>
      <c r="CG390" s="282">
        <f t="shared" si="102"/>
        <v>0</v>
      </c>
      <c r="CH390" s="282">
        <f t="shared" si="103"/>
        <v>0</v>
      </c>
      <c r="CI390" s="282">
        <f t="shared" si="104"/>
        <v>0</v>
      </c>
      <c r="CJ390" s="282">
        <f t="shared" si="105"/>
        <v>0</v>
      </c>
      <c r="CK390" s="282">
        <f t="shared" si="106"/>
        <v>0</v>
      </c>
      <c r="CL390" s="282">
        <f t="shared" si="107"/>
        <v>0</v>
      </c>
      <c r="CM390" s="282">
        <f t="shared" si="108"/>
        <v>0</v>
      </c>
    </row>
    <row r="391" spans="4:91" ht="15" x14ac:dyDescent="0.25">
      <c r="D391" s="455" t="str">
        <f>IF(DATA4!$C$28="","",U391&amp;":"&amp;V391)</f>
        <v/>
      </c>
      <c r="E391" s="523" t="str">
        <f>IF(DATA4!$D$28="","",W391&amp;":"&amp;X391)</f>
        <v/>
      </c>
      <c r="F391" s="523"/>
      <c r="G391" s="523"/>
      <c r="H391" s="524" t="e">
        <f t="shared" si="83"/>
        <v>#VALUE!</v>
      </c>
      <c r="I391" s="524"/>
      <c r="J391" s="524"/>
      <c r="K391" s="522" t="e">
        <f t="shared" si="87"/>
        <v>#VALUE!</v>
      </c>
      <c r="L391" s="522"/>
      <c r="M391" s="522"/>
      <c r="N391" s="525" t="e">
        <f t="shared" si="84"/>
        <v>#VALUE!</v>
      </c>
      <c r="O391" s="525"/>
      <c r="P391" s="525"/>
      <c r="Q391" s="523" t="e">
        <f t="shared" si="85"/>
        <v>#VALUE!</v>
      </c>
      <c r="R391" s="523"/>
      <c r="S391" s="523"/>
      <c r="T391" s="283">
        <v>20</v>
      </c>
      <c r="U391" s="456">
        <f>IF(HOUR(DATA4!$C$28)&lt;=6,HOUR(DATA4!$C$28)+12,HOUR(DATA4!$C$28))</f>
        <v>12</v>
      </c>
      <c r="V391" s="457" t="str">
        <f>IF(MINUTE(DATA4!$C$28)&lt;10,"0"&amp;MINUTE(DATA4!$C$28),MINUTE(DATA4!$C$28))</f>
        <v>00</v>
      </c>
      <c r="W391" s="456">
        <f>IF(HOUR(DATA4!$D$28)&lt;=6,HOUR(DATA4!$D$28)+12,HOUR(DATA4!$D$28))</f>
        <v>12</v>
      </c>
      <c r="X391" s="457" t="str">
        <f>IF(MINUTE(DATA4!$D$28)&lt;10,"0"&amp;MINUTE(DATA4!$D$28),MINUTE(DATA4!$D$28))</f>
        <v>00</v>
      </c>
      <c r="Y391" s="526" t="b">
        <f t="shared" si="81"/>
        <v>0</v>
      </c>
      <c r="Z391" s="526"/>
      <c r="AA391" s="520" t="b">
        <f t="shared" si="82"/>
        <v>0</v>
      </c>
      <c r="AB391" s="520"/>
      <c r="AC391" s="521" t="str">
        <f t="shared" si="86"/>
        <v/>
      </c>
      <c r="AD391" s="521"/>
      <c r="AE391" s="520" t="b">
        <f t="shared" si="80"/>
        <v>0</v>
      </c>
      <c r="AF391" s="520"/>
      <c r="AH391" s="422">
        <f>DATA4!$G$28</f>
        <v>0</v>
      </c>
      <c r="AI391" s="422">
        <f>DATA4!$L$28</f>
        <v>0</v>
      </c>
      <c r="AJ391" s="458">
        <f>DATA4!$Q$28</f>
        <v>0</v>
      </c>
      <c r="AK391" s="422">
        <f>DATA4!$V$28</f>
        <v>0</v>
      </c>
      <c r="AL391" s="422">
        <f>DATA4!$AA$28</f>
        <v>0</v>
      </c>
      <c r="AN391" s="522" t="str">
        <f>IF(AJ391="A",MAX($AN$221:AP390)+0.001,"")</f>
        <v/>
      </c>
      <c r="AO391" s="522"/>
      <c r="AP391" s="522"/>
      <c r="AQ391" s="282">
        <v>1.17</v>
      </c>
      <c r="AR391" s="282" t="str">
        <f>IF($AQ$391&gt;$AN$973,"",LOOKUP($AQ$391,$AN$222:$AP$971,$AH$222:$AH$971))</f>
        <v/>
      </c>
      <c r="AS391" s="282" t="str">
        <f>IF($AQ$391&gt;$AN$973,"",LOOKUP($AQ$391,$AN$222:$AP$971,$AI$222:$AI$971))</f>
        <v/>
      </c>
      <c r="AT391" s="282" t="s">
        <v>28</v>
      </c>
      <c r="AU391" s="282" t="str">
        <f>IF($AQ$391&gt;$AN$973,"",LOOKUP($AQ$391,$AN$222:$AP$971,$AK$222:$AK$971))</f>
        <v/>
      </c>
      <c r="AV391" s="282" t="str">
        <f>IF($AQ$391&gt;$AN$973,"",LOOKUP($AQ$391,$AN$222:$AP$971,$AL$222:$AL$971))</f>
        <v/>
      </c>
      <c r="AX391" s="522" t="str">
        <f>IF(AJ391="B",MAX($AX$221:AX390)+0.001,"")</f>
        <v/>
      </c>
      <c r="AY391" s="522"/>
      <c r="AZ391" s="522"/>
      <c r="BA391" s="282">
        <v>1.17</v>
      </c>
      <c r="BB391" s="282" t="str">
        <f t="shared" si="95"/>
        <v/>
      </c>
      <c r="BC391" s="282" t="str">
        <f t="shared" si="88"/>
        <v/>
      </c>
      <c r="BD391" s="282" t="s">
        <v>29</v>
      </c>
      <c r="BE391" s="282" t="str">
        <f t="shared" si="89"/>
        <v/>
      </c>
      <c r="BF391" s="282" t="str">
        <f t="shared" si="90"/>
        <v/>
      </c>
      <c r="BH391" s="522" t="str">
        <f>IF(AJ391="C",MAX($BH$221:BH390)+0.001,"")</f>
        <v/>
      </c>
      <c r="BI391" s="522"/>
      <c r="BJ391" s="522"/>
      <c r="BK391" s="282">
        <v>1.17</v>
      </c>
      <c r="BL391" s="282" t="str">
        <f t="shared" si="91"/>
        <v/>
      </c>
      <c r="BM391" s="282" t="str">
        <f t="shared" si="92"/>
        <v/>
      </c>
      <c r="BN391" s="282" t="s">
        <v>30</v>
      </c>
      <c r="BO391" s="282" t="str">
        <f t="shared" si="93"/>
        <v/>
      </c>
      <c r="BP391" s="282" t="str">
        <f t="shared" si="94"/>
        <v/>
      </c>
      <c r="BT391" s="522" t="str">
        <f>IF(AL391="A",MAX($BT$221:BV390)+0.001,"")</f>
        <v/>
      </c>
      <c r="BU391" s="522"/>
      <c r="BV391" s="522"/>
      <c r="BW391" s="282">
        <v>1.17</v>
      </c>
      <c r="BY391" s="454" t="s">
        <v>28</v>
      </c>
      <c r="BZ391" s="282" t="str">
        <f t="shared" si="96"/>
        <v/>
      </c>
      <c r="CB391" s="282">
        <f t="shared" si="97"/>
        <v>0</v>
      </c>
      <c r="CC391" s="282">
        <f t="shared" si="98"/>
        <v>0</v>
      </c>
      <c r="CD391" s="282">
        <f t="shared" si="99"/>
        <v>0</v>
      </c>
      <c r="CE391" s="282">
        <f t="shared" si="100"/>
        <v>0</v>
      </c>
      <c r="CF391" s="282">
        <f t="shared" si="101"/>
        <v>0</v>
      </c>
      <c r="CG391" s="282">
        <f t="shared" si="102"/>
        <v>0</v>
      </c>
      <c r="CH391" s="282">
        <f t="shared" si="103"/>
        <v>0</v>
      </c>
      <c r="CI391" s="282">
        <f t="shared" si="104"/>
        <v>0</v>
      </c>
      <c r="CJ391" s="282">
        <f t="shared" si="105"/>
        <v>0</v>
      </c>
      <c r="CK391" s="282">
        <f t="shared" si="106"/>
        <v>0</v>
      </c>
      <c r="CL391" s="282">
        <f t="shared" si="107"/>
        <v>0</v>
      </c>
      <c r="CM391" s="282">
        <f t="shared" si="108"/>
        <v>0</v>
      </c>
    </row>
    <row r="392" spans="4:91" ht="15" x14ac:dyDescent="0.25">
      <c r="D392" s="455" t="str">
        <f>IF(DATA4!$C$29="","",U392&amp;":"&amp;V392)</f>
        <v/>
      </c>
      <c r="E392" s="523" t="str">
        <f>IF(DATA4!$D$29="","",W392&amp;":"&amp;X392)</f>
        <v/>
      </c>
      <c r="F392" s="523"/>
      <c r="G392" s="523"/>
      <c r="H392" s="524" t="e">
        <f t="shared" si="83"/>
        <v>#VALUE!</v>
      </c>
      <c r="I392" s="524"/>
      <c r="J392" s="524"/>
      <c r="K392" s="522" t="e">
        <f t="shared" si="87"/>
        <v>#VALUE!</v>
      </c>
      <c r="L392" s="522"/>
      <c r="M392" s="522"/>
      <c r="N392" s="525" t="e">
        <f t="shared" si="84"/>
        <v>#VALUE!</v>
      </c>
      <c r="O392" s="525"/>
      <c r="P392" s="525"/>
      <c r="Q392" s="523" t="e">
        <f t="shared" si="85"/>
        <v>#VALUE!</v>
      </c>
      <c r="R392" s="523"/>
      <c r="S392" s="523"/>
      <c r="T392" s="283">
        <v>21</v>
      </c>
      <c r="U392" s="456">
        <f>IF(HOUR(DATA4!$C$29)&lt;=6,HOUR(DATA4!$C$29)+12,HOUR(DATA4!$C$29))</f>
        <v>12</v>
      </c>
      <c r="V392" s="457" t="str">
        <f>IF(MINUTE(DATA4!$C$29)&lt;10,"0"&amp;MINUTE(DATA4!$C$29),MINUTE(DATA4!$C$29))</f>
        <v>00</v>
      </c>
      <c r="W392" s="456">
        <f>IF(HOUR(DATA4!$D$29)&lt;=6,HOUR(DATA4!$D$29)+12,HOUR(DATA4!$D$29))</f>
        <v>12</v>
      </c>
      <c r="X392" s="457" t="str">
        <f>IF(MINUTE(DATA4!$D$29)&lt;10,"0"&amp;MINUTE(DATA4!$D$29),MINUTE(DATA4!$D$29))</f>
        <v>00</v>
      </c>
      <c r="Y392" s="526" t="b">
        <f t="shared" si="81"/>
        <v>0</v>
      </c>
      <c r="Z392" s="526"/>
      <c r="AA392" s="520" t="b">
        <f t="shared" si="82"/>
        <v>0</v>
      </c>
      <c r="AB392" s="520"/>
      <c r="AC392" s="521" t="str">
        <f t="shared" si="86"/>
        <v/>
      </c>
      <c r="AD392" s="521"/>
      <c r="AE392" s="520" t="b">
        <f t="shared" si="80"/>
        <v>0</v>
      </c>
      <c r="AF392" s="520"/>
      <c r="AH392" s="422">
        <f>DATA4!$G$29</f>
        <v>0</v>
      </c>
      <c r="AI392" s="422">
        <f>DATA4!$L$29</f>
        <v>0</v>
      </c>
      <c r="AJ392" s="458">
        <f>DATA4!$Q$29</f>
        <v>0</v>
      </c>
      <c r="AK392" s="422">
        <f>DATA4!$V$29</f>
        <v>0</v>
      </c>
      <c r="AL392" s="422">
        <f>DATA4!$AA$29</f>
        <v>0</v>
      </c>
      <c r="AN392" s="522" t="str">
        <f>IF(AJ392="A",MAX($AN$221:AP391)+0.001,"")</f>
        <v/>
      </c>
      <c r="AO392" s="522"/>
      <c r="AP392" s="522"/>
      <c r="AQ392" s="282">
        <v>1.1709999999999998</v>
      </c>
      <c r="AR392" s="282" t="str">
        <f>IF($AQ$392&gt;$AN$973,"",LOOKUP($AQ$392,$AN$222:$AP$971,$AH$222:$AH$971))</f>
        <v/>
      </c>
      <c r="AS392" s="282" t="str">
        <f>IF($AQ$392&gt;$AN$973,"",LOOKUP($AQ$392,$AN$222:$AP$971,$AI$222:$AI$971))</f>
        <v/>
      </c>
      <c r="AT392" s="282" t="s">
        <v>28</v>
      </c>
      <c r="AU392" s="282" t="str">
        <f>IF($AQ$392&gt;$AN$973,"",LOOKUP($AQ$392,$AN$222:$AP$971,$AK$222:$AK$971))</f>
        <v/>
      </c>
      <c r="AV392" s="282" t="str">
        <f>IF($AQ$392&gt;$AN$973,"",LOOKUP($AQ$392,$AN$222:$AP$971,$AL$222:$AL$971))</f>
        <v/>
      </c>
      <c r="AX392" s="522" t="str">
        <f>IF(AJ392="B",MAX($AX$221:AX391)+0.001,"")</f>
        <v/>
      </c>
      <c r="AY392" s="522"/>
      <c r="AZ392" s="522"/>
      <c r="BA392" s="282">
        <v>1.1709999999999998</v>
      </c>
      <c r="BB392" s="282" t="str">
        <f t="shared" si="95"/>
        <v/>
      </c>
      <c r="BC392" s="282" t="str">
        <f t="shared" si="88"/>
        <v/>
      </c>
      <c r="BD392" s="282" t="s">
        <v>29</v>
      </c>
      <c r="BE392" s="282" t="str">
        <f t="shared" si="89"/>
        <v/>
      </c>
      <c r="BF392" s="282" t="str">
        <f t="shared" si="90"/>
        <v/>
      </c>
      <c r="BH392" s="522" t="str">
        <f>IF(AJ392="C",MAX($BH$221:BH391)+0.001,"")</f>
        <v/>
      </c>
      <c r="BI392" s="522"/>
      <c r="BJ392" s="522"/>
      <c r="BK392" s="282">
        <v>1.1709999999999998</v>
      </c>
      <c r="BL392" s="282" t="str">
        <f t="shared" si="91"/>
        <v/>
      </c>
      <c r="BM392" s="282" t="str">
        <f t="shared" si="92"/>
        <v/>
      </c>
      <c r="BN392" s="282" t="s">
        <v>30</v>
      </c>
      <c r="BO392" s="282" t="str">
        <f t="shared" si="93"/>
        <v/>
      </c>
      <c r="BP392" s="282" t="str">
        <f t="shared" si="94"/>
        <v/>
      </c>
      <c r="BT392" s="522" t="str">
        <f>IF(AL392="A",MAX($BT$221:BV391)+0.001,"")</f>
        <v/>
      </c>
      <c r="BU392" s="522"/>
      <c r="BV392" s="522"/>
      <c r="BW392" s="282">
        <v>1.1709999999999998</v>
      </c>
      <c r="BY392" s="454" t="s">
        <v>28</v>
      </c>
      <c r="BZ392" s="282" t="str">
        <f t="shared" si="96"/>
        <v/>
      </c>
      <c r="CB392" s="282">
        <f t="shared" si="97"/>
        <v>0</v>
      </c>
      <c r="CC392" s="282">
        <f t="shared" si="98"/>
        <v>0</v>
      </c>
      <c r="CD392" s="282">
        <f t="shared" si="99"/>
        <v>0</v>
      </c>
      <c r="CE392" s="282">
        <f t="shared" si="100"/>
        <v>0</v>
      </c>
      <c r="CF392" s="282">
        <f t="shared" si="101"/>
        <v>0</v>
      </c>
      <c r="CG392" s="282">
        <f t="shared" si="102"/>
        <v>0</v>
      </c>
      <c r="CH392" s="282">
        <f t="shared" si="103"/>
        <v>0</v>
      </c>
      <c r="CI392" s="282">
        <f t="shared" si="104"/>
        <v>0</v>
      </c>
      <c r="CJ392" s="282">
        <f t="shared" si="105"/>
        <v>0</v>
      </c>
      <c r="CK392" s="282">
        <f t="shared" si="106"/>
        <v>0</v>
      </c>
      <c r="CL392" s="282">
        <f t="shared" si="107"/>
        <v>0</v>
      </c>
      <c r="CM392" s="282">
        <f t="shared" si="108"/>
        <v>0</v>
      </c>
    </row>
    <row r="393" spans="4:91" ht="15" x14ac:dyDescent="0.25">
      <c r="D393" s="455" t="str">
        <f>IF(DATA4!$C$30="","",U393&amp;":"&amp;V393)</f>
        <v/>
      </c>
      <c r="E393" s="523" t="str">
        <f>IF(DATA4!$D$30="","",W393&amp;":"&amp;X393)</f>
        <v/>
      </c>
      <c r="F393" s="523"/>
      <c r="G393" s="523"/>
      <c r="H393" s="524" t="e">
        <f t="shared" si="83"/>
        <v>#VALUE!</v>
      </c>
      <c r="I393" s="524"/>
      <c r="J393" s="524"/>
      <c r="K393" s="522" t="e">
        <f t="shared" si="87"/>
        <v>#VALUE!</v>
      </c>
      <c r="L393" s="522"/>
      <c r="M393" s="522"/>
      <c r="N393" s="525" t="e">
        <f t="shared" si="84"/>
        <v>#VALUE!</v>
      </c>
      <c r="O393" s="525"/>
      <c r="P393" s="525"/>
      <c r="Q393" s="523" t="e">
        <f t="shared" si="85"/>
        <v>#VALUE!</v>
      </c>
      <c r="R393" s="523"/>
      <c r="S393" s="523"/>
      <c r="T393" s="283">
        <v>22</v>
      </c>
      <c r="U393" s="456">
        <f>IF(HOUR(DATA4!$C$30)&lt;=6,HOUR(DATA4!$C$30)+12,HOUR(DATA4!$C$30))</f>
        <v>12</v>
      </c>
      <c r="V393" s="457" t="str">
        <f>IF(MINUTE(DATA4!$C$30)&lt;10,"0"&amp;MINUTE(DATA4!$C$30),MINUTE(DATA4!$C$30))</f>
        <v>00</v>
      </c>
      <c r="W393" s="456">
        <f>IF(HOUR(DATA4!$D$30)&lt;=6,HOUR(DATA4!$D$30)+12,HOUR(DATA4!$D$30))</f>
        <v>12</v>
      </c>
      <c r="X393" s="457" t="str">
        <f>IF(MINUTE(DATA4!$D$30)&lt;10,"0"&amp;MINUTE(DATA4!$D$30),MINUTE(DATA4!$D$30))</f>
        <v>00</v>
      </c>
      <c r="Y393" s="526" t="b">
        <f t="shared" si="81"/>
        <v>0</v>
      </c>
      <c r="Z393" s="526"/>
      <c r="AA393" s="520" t="b">
        <f t="shared" si="82"/>
        <v>0</v>
      </c>
      <c r="AB393" s="520"/>
      <c r="AC393" s="521" t="str">
        <f t="shared" si="86"/>
        <v/>
      </c>
      <c r="AD393" s="521"/>
      <c r="AE393" s="520" t="b">
        <f t="shared" si="80"/>
        <v>0</v>
      </c>
      <c r="AF393" s="520"/>
      <c r="AH393" s="422">
        <f>DATA4!$G$30</f>
        <v>0</v>
      </c>
      <c r="AI393" s="422">
        <f>DATA4!$L$30</f>
        <v>0</v>
      </c>
      <c r="AJ393" s="458">
        <f>DATA4!$Q$30</f>
        <v>0</v>
      </c>
      <c r="AK393" s="422">
        <f>DATA4!$V$30</f>
        <v>0</v>
      </c>
      <c r="AL393" s="422">
        <f>DATA4!$AA$30</f>
        <v>0</v>
      </c>
      <c r="AN393" s="522" t="str">
        <f>IF(AJ393="A",MAX($AN$221:AP392)+0.001,"")</f>
        <v/>
      </c>
      <c r="AO393" s="522"/>
      <c r="AP393" s="522"/>
      <c r="AQ393" s="282">
        <v>1.1719999999999999</v>
      </c>
      <c r="AR393" s="282" t="str">
        <f>IF($AQ$393&gt;$AN$973,"",LOOKUP($AQ$393,$AN$222:$AP$971,$AH$222:$AH$971))</f>
        <v/>
      </c>
      <c r="AS393" s="282" t="str">
        <f>IF($AQ$393&gt;$AN$973,"",LOOKUP($AQ$393,$AN$222:$AP$971,$AI$222:$AI$971))</f>
        <v/>
      </c>
      <c r="AT393" s="282" t="s">
        <v>28</v>
      </c>
      <c r="AU393" s="282" t="str">
        <f>IF($AQ$393&gt;$AN$973,"",LOOKUP($AQ$393,$AN$222:$AP$971,$AK$222:$AK$971))</f>
        <v/>
      </c>
      <c r="AV393" s="282" t="str">
        <f>IF($AQ$393&gt;$AN$973,"",LOOKUP($AQ$393,$AN$222:$AP$971,$AL$222:$AL$971))</f>
        <v/>
      </c>
      <c r="AX393" s="522" t="str">
        <f>IF(AJ393="B",MAX($AX$221:AX392)+0.001,"")</f>
        <v/>
      </c>
      <c r="AY393" s="522"/>
      <c r="AZ393" s="522"/>
      <c r="BA393" s="282">
        <v>1.1719999999999999</v>
      </c>
      <c r="BB393" s="282" t="str">
        <f t="shared" si="95"/>
        <v/>
      </c>
      <c r="BC393" s="282" t="str">
        <f t="shared" si="88"/>
        <v/>
      </c>
      <c r="BD393" s="282" t="s">
        <v>29</v>
      </c>
      <c r="BE393" s="282" t="str">
        <f t="shared" si="89"/>
        <v/>
      </c>
      <c r="BF393" s="282" t="str">
        <f t="shared" si="90"/>
        <v/>
      </c>
      <c r="BH393" s="522" t="str">
        <f>IF(AJ393="C",MAX($BH$221:BH392)+0.001,"")</f>
        <v/>
      </c>
      <c r="BI393" s="522"/>
      <c r="BJ393" s="522"/>
      <c r="BK393" s="282">
        <v>1.1719999999999999</v>
      </c>
      <c r="BL393" s="282" t="str">
        <f t="shared" si="91"/>
        <v/>
      </c>
      <c r="BM393" s="282" t="str">
        <f t="shared" si="92"/>
        <v/>
      </c>
      <c r="BN393" s="282" t="s">
        <v>30</v>
      </c>
      <c r="BO393" s="282" t="str">
        <f t="shared" si="93"/>
        <v/>
      </c>
      <c r="BP393" s="282" t="str">
        <f t="shared" si="94"/>
        <v/>
      </c>
      <c r="BT393" s="522" t="str">
        <f>IF(AL393="A",MAX($BT$221:BV392)+0.001,"")</f>
        <v/>
      </c>
      <c r="BU393" s="522"/>
      <c r="BV393" s="522"/>
      <c r="BW393" s="282">
        <v>1.1719999999999999</v>
      </c>
      <c r="BY393" s="454" t="s">
        <v>28</v>
      </c>
      <c r="BZ393" s="282" t="str">
        <f t="shared" si="96"/>
        <v/>
      </c>
      <c r="CB393" s="282">
        <f t="shared" si="97"/>
        <v>0</v>
      </c>
      <c r="CC393" s="282">
        <f t="shared" si="98"/>
        <v>0</v>
      </c>
      <c r="CD393" s="282">
        <f t="shared" si="99"/>
        <v>0</v>
      </c>
      <c r="CE393" s="282">
        <f t="shared" si="100"/>
        <v>0</v>
      </c>
      <c r="CF393" s="282">
        <f t="shared" si="101"/>
        <v>0</v>
      </c>
      <c r="CG393" s="282">
        <f t="shared" si="102"/>
        <v>0</v>
      </c>
      <c r="CH393" s="282">
        <f t="shared" si="103"/>
        <v>0</v>
      </c>
      <c r="CI393" s="282">
        <f t="shared" si="104"/>
        <v>0</v>
      </c>
      <c r="CJ393" s="282">
        <f t="shared" si="105"/>
        <v>0</v>
      </c>
      <c r="CK393" s="282">
        <f t="shared" si="106"/>
        <v>0</v>
      </c>
      <c r="CL393" s="282">
        <f t="shared" si="107"/>
        <v>0</v>
      </c>
      <c r="CM393" s="282">
        <f t="shared" si="108"/>
        <v>0</v>
      </c>
    </row>
    <row r="394" spans="4:91" ht="15" x14ac:dyDescent="0.25">
      <c r="D394" s="455" t="str">
        <f>IF(DATA4!$C$31="","",U394&amp;":"&amp;V394)</f>
        <v/>
      </c>
      <c r="E394" s="523" t="str">
        <f>IF(DATA4!$D$31="","",W394&amp;":"&amp;X394)</f>
        <v/>
      </c>
      <c r="F394" s="523"/>
      <c r="G394" s="523"/>
      <c r="H394" s="524" t="e">
        <f t="shared" si="83"/>
        <v>#VALUE!</v>
      </c>
      <c r="I394" s="524"/>
      <c r="J394" s="524"/>
      <c r="K394" s="522" t="e">
        <f t="shared" si="87"/>
        <v>#VALUE!</v>
      </c>
      <c r="L394" s="522"/>
      <c r="M394" s="522"/>
      <c r="N394" s="525" t="e">
        <f t="shared" si="84"/>
        <v>#VALUE!</v>
      </c>
      <c r="O394" s="525"/>
      <c r="P394" s="525"/>
      <c r="Q394" s="523" t="e">
        <f t="shared" si="85"/>
        <v>#VALUE!</v>
      </c>
      <c r="R394" s="523"/>
      <c r="S394" s="523"/>
      <c r="T394" s="283">
        <v>23</v>
      </c>
      <c r="U394" s="456">
        <f>IF(HOUR(DATA4!$C$31)&lt;=6,HOUR(DATA4!$C$31)+12,HOUR(DATA4!$C$31))</f>
        <v>12</v>
      </c>
      <c r="V394" s="457" t="str">
        <f>IF(MINUTE(DATA4!$C$31)&lt;10,"0"&amp;MINUTE(DATA4!$C$31),MINUTE(DATA4!$C$31))</f>
        <v>00</v>
      </c>
      <c r="W394" s="456">
        <f>IF(HOUR(DATA4!$D$31)&lt;=6,HOUR(DATA4!$D$31)+12,HOUR(DATA4!$D$31))</f>
        <v>12</v>
      </c>
      <c r="X394" s="457" t="str">
        <f>IF(MINUTE(DATA4!$D$31)&lt;10,"0"&amp;MINUTE(DATA4!$D$31),MINUTE(DATA4!$D$31))</f>
        <v>00</v>
      </c>
      <c r="Y394" s="526" t="b">
        <f t="shared" si="81"/>
        <v>0</v>
      </c>
      <c r="Z394" s="526"/>
      <c r="AA394" s="520" t="b">
        <f t="shared" si="82"/>
        <v>0</v>
      </c>
      <c r="AB394" s="520"/>
      <c r="AC394" s="521" t="str">
        <f t="shared" si="86"/>
        <v/>
      </c>
      <c r="AD394" s="521"/>
      <c r="AE394" s="520" t="b">
        <f t="shared" si="80"/>
        <v>0</v>
      </c>
      <c r="AF394" s="520"/>
      <c r="AH394" s="422">
        <f>DATA4!$G$31</f>
        <v>0</v>
      </c>
      <c r="AI394" s="422">
        <f>DATA4!$L$31</f>
        <v>0</v>
      </c>
      <c r="AJ394" s="458">
        <f>DATA4!$Q$31</f>
        <v>0</v>
      </c>
      <c r="AK394" s="422">
        <f>DATA4!$V$31</f>
        <v>0</v>
      </c>
      <c r="AL394" s="422">
        <f>DATA4!$AA$31</f>
        <v>0</v>
      </c>
      <c r="AN394" s="522" t="str">
        <f>IF(AJ394="A",MAX($AN$221:AP393)+0.001,"")</f>
        <v/>
      </c>
      <c r="AO394" s="522"/>
      <c r="AP394" s="522"/>
      <c r="AQ394" s="282">
        <v>1.1729999999999998</v>
      </c>
      <c r="AR394" s="282" t="str">
        <f>IF($AQ$394&gt;$AN$973,"",LOOKUP($AQ$394,$AN$222:$AP$971,$AH$222:$AH$971))</f>
        <v/>
      </c>
      <c r="AS394" s="282" t="str">
        <f>IF($AQ$394&gt;$AN$973,"",LOOKUP($AQ$394,$AN$222:$AP$971,$AI$222:$AI$971))</f>
        <v/>
      </c>
      <c r="AT394" s="282" t="s">
        <v>28</v>
      </c>
      <c r="AU394" s="282" t="str">
        <f>IF($AQ$394&gt;$AN$973,"",LOOKUP($AQ$394,$AN$222:$AP$971,$AK$222:$AK$971))</f>
        <v/>
      </c>
      <c r="AV394" s="282" t="str">
        <f>IF($AQ$394&gt;$AN$973,"",LOOKUP($AQ$394,$AN$222:$AP$971,$AL$222:$AL$971))</f>
        <v/>
      </c>
      <c r="AX394" s="522" t="str">
        <f>IF(AJ394="B",MAX($AX$221:AX393)+0.001,"")</f>
        <v/>
      </c>
      <c r="AY394" s="522"/>
      <c r="AZ394" s="522"/>
      <c r="BA394" s="282">
        <v>1.1729999999999998</v>
      </c>
      <c r="BB394" s="282" t="str">
        <f t="shared" si="95"/>
        <v/>
      </c>
      <c r="BC394" s="282" t="str">
        <f t="shared" si="88"/>
        <v/>
      </c>
      <c r="BD394" s="282" t="s">
        <v>29</v>
      </c>
      <c r="BE394" s="282" t="str">
        <f t="shared" si="89"/>
        <v/>
      </c>
      <c r="BF394" s="282" t="str">
        <f t="shared" si="90"/>
        <v/>
      </c>
      <c r="BH394" s="522" t="str">
        <f>IF(AJ394="C",MAX($BH$221:BH393)+0.001,"")</f>
        <v/>
      </c>
      <c r="BI394" s="522"/>
      <c r="BJ394" s="522"/>
      <c r="BK394" s="282">
        <v>1.1729999999999998</v>
      </c>
      <c r="BL394" s="282" t="str">
        <f t="shared" si="91"/>
        <v/>
      </c>
      <c r="BM394" s="282" t="str">
        <f t="shared" si="92"/>
        <v/>
      </c>
      <c r="BN394" s="282" t="s">
        <v>30</v>
      </c>
      <c r="BO394" s="282" t="str">
        <f t="shared" si="93"/>
        <v/>
      </c>
      <c r="BP394" s="282" t="str">
        <f t="shared" si="94"/>
        <v/>
      </c>
      <c r="BT394" s="522" t="str">
        <f>IF(AL394="A",MAX($BT$221:BV393)+0.001,"")</f>
        <v/>
      </c>
      <c r="BU394" s="522"/>
      <c r="BV394" s="522"/>
      <c r="BW394" s="282">
        <v>1.1729999999999998</v>
      </c>
      <c r="BY394" s="454" t="s">
        <v>28</v>
      </c>
      <c r="BZ394" s="282" t="str">
        <f t="shared" si="96"/>
        <v/>
      </c>
      <c r="CB394" s="282">
        <f t="shared" si="97"/>
        <v>0</v>
      </c>
      <c r="CC394" s="282">
        <f t="shared" si="98"/>
        <v>0</v>
      </c>
      <c r="CD394" s="282">
        <f t="shared" si="99"/>
        <v>0</v>
      </c>
      <c r="CE394" s="282">
        <f t="shared" si="100"/>
        <v>0</v>
      </c>
      <c r="CF394" s="282">
        <f t="shared" si="101"/>
        <v>0</v>
      </c>
      <c r="CG394" s="282">
        <f t="shared" si="102"/>
        <v>0</v>
      </c>
      <c r="CH394" s="282">
        <f t="shared" si="103"/>
        <v>0</v>
      </c>
      <c r="CI394" s="282">
        <f t="shared" si="104"/>
        <v>0</v>
      </c>
      <c r="CJ394" s="282">
        <f t="shared" si="105"/>
        <v>0</v>
      </c>
      <c r="CK394" s="282">
        <f t="shared" si="106"/>
        <v>0</v>
      </c>
      <c r="CL394" s="282">
        <f t="shared" si="107"/>
        <v>0</v>
      </c>
      <c r="CM394" s="282">
        <f t="shared" si="108"/>
        <v>0</v>
      </c>
    </row>
    <row r="395" spans="4:91" ht="15" x14ac:dyDescent="0.25">
      <c r="D395" s="455" t="str">
        <f>IF(DATA4!$C$32="","",U395&amp;":"&amp;V395)</f>
        <v/>
      </c>
      <c r="E395" s="523" t="str">
        <f>IF(DATA4!$D$32="","",W395&amp;":"&amp;X395)</f>
        <v/>
      </c>
      <c r="F395" s="523"/>
      <c r="G395" s="523"/>
      <c r="H395" s="524" t="e">
        <f t="shared" si="83"/>
        <v>#VALUE!</v>
      </c>
      <c r="I395" s="524"/>
      <c r="J395" s="524"/>
      <c r="K395" s="522" t="e">
        <f t="shared" si="87"/>
        <v>#VALUE!</v>
      </c>
      <c r="L395" s="522"/>
      <c r="M395" s="522"/>
      <c r="N395" s="525" t="e">
        <f t="shared" si="84"/>
        <v>#VALUE!</v>
      </c>
      <c r="O395" s="525"/>
      <c r="P395" s="525"/>
      <c r="Q395" s="523" t="e">
        <f t="shared" si="85"/>
        <v>#VALUE!</v>
      </c>
      <c r="R395" s="523"/>
      <c r="S395" s="523"/>
      <c r="T395" s="283">
        <v>24</v>
      </c>
      <c r="U395" s="456">
        <f>IF(HOUR(DATA4!$C$32)&lt;=6,HOUR(DATA4!$C$32)+12,HOUR(DATA4!$C$32))</f>
        <v>12</v>
      </c>
      <c r="V395" s="457" t="str">
        <f>IF(MINUTE(DATA4!$C$32)&lt;10,"0"&amp;MINUTE(DATA4!$C$32),MINUTE(DATA4!$C$32))</f>
        <v>00</v>
      </c>
      <c r="W395" s="456">
        <f>IF(HOUR(DATA4!$D$32)&lt;=6,HOUR(DATA4!$D$32)+12,HOUR(DATA4!$D$32))</f>
        <v>12</v>
      </c>
      <c r="X395" s="457" t="str">
        <f>IF(MINUTE(DATA4!$D$32)&lt;10,"0"&amp;MINUTE(DATA4!$D$32),MINUTE(DATA4!$D$32))</f>
        <v>00</v>
      </c>
      <c r="Y395" s="526" t="b">
        <f t="shared" si="81"/>
        <v>0</v>
      </c>
      <c r="Z395" s="526"/>
      <c r="AA395" s="520" t="b">
        <f t="shared" si="82"/>
        <v>0</v>
      </c>
      <c r="AB395" s="520"/>
      <c r="AC395" s="521" t="str">
        <f t="shared" si="86"/>
        <v/>
      </c>
      <c r="AD395" s="521"/>
      <c r="AE395" s="520" t="b">
        <f t="shared" si="80"/>
        <v>0</v>
      </c>
      <c r="AF395" s="520"/>
      <c r="AH395" s="422">
        <f>DATA4!$G$32</f>
        <v>0</v>
      </c>
      <c r="AI395" s="422">
        <f>DATA4!$L$32</f>
        <v>0</v>
      </c>
      <c r="AJ395" s="458">
        <f>DATA4!$Q$32</f>
        <v>0</v>
      </c>
      <c r="AK395" s="422">
        <f>DATA4!$V$32</f>
        <v>0</v>
      </c>
      <c r="AL395" s="422">
        <f>DATA4!$AA$32</f>
        <v>0</v>
      </c>
      <c r="AN395" s="522" t="str">
        <f>IF(AJ395="A",MAX($AN$221:AP394)+0.001,"")</f>
        <v/>
      </c>
      <c r="AO395" s="522"/>
      <c r="AP395" s="522"/>
      <c r="AQ395" s="282">
        <v>1.1739999999999999</v>
      </c>
      <c r="AR395" s="282" t="str">
        <f>IF($AQ$395&gt;$AN$973,"",LOOKUP($AQ$395,$AN$222:$AP$971,$AH$222:$AH$971))</f>
        <v/>
      </c>
      <c r="AS395" s="282" t="str">
        <f>IF($AQ$395&gt;$AN$973,"",LOOKUP($AQ$395,$AN$222:$AP$971,$AI$222:$AI$971))</f>
        <v/>
      </c>
      <c r="AT395" s="282" t="s">
        <v>28</v>
      </c>
      <c r="AU395" s="282" t="str">
        <f>IF($AQ$395&gt;$AN$973,"",LOOKUP($AQ$395,$AN$222:$AP$971,$AK$222:$AK$971))</f>
        <v/>
      </c>
      <c r="AV395" s="282" t="str">
        <f>IF($AQ$395&gt;$AN$973,"",LOOKUP($AQ$395,$AN$222:$AP$971,$AL$222:$AL$971))</f>
        <v/>
      </c>
      <c r="AX395" s="522" t="str">
        <f>IF(AJ395="B",MAX($AX$221:AX394)+0.001,"")</f>
        <v/>
      </c>
      <c r="AY395" s="522"/>
      <c r="AZ395" s="522"/>
      <c r="BA395" s="282">
        <v>1.1739999999999999</v>
      </c>
      <c r="BB395" s="282" t="str">
        <f t="shared" si="95"/>
        <v/>
      </c>
      <c r="BC395" s="282" t="str">
        <f t="shared" si="88"/>
        <v/>
      </c>
      <c r="BD395" s="282" t="s">
        <v>29</v>
      </c>
      <c r="BE395" s="282" t="str">
        <f t="shared" si="89"/>
        <v/>
      </c>
      <c r="BF395" s="282" t="str">
        <f t="shared" si="90"/>
        <v/>
      </c>
      <c r="BH395" s="522" t="str">
        <f>IF(AJ395="C",MAX($BH$221:BH394)+0.001,"")</f>
        <v/>
      </c>
      <c r="BI395" s="522"/>
      <c r="BJ395" s="522"/>
      <c r="BK395" s="282">
        <v>1.1739999999999999</v>
      </c>
      <c r="BL395" s="282" t="str">
        <f t="shared" si="91"/>
        <v/>
      </c>
      <c r="BM395" s="282" t="str">
        <f t="shared" si="92"/>
        <v/>
      </c>
      <c r="BN395" s="282" t="s">
        <v>30</v>
      </c>
      <c r="BO395" s="282" t="str">
        <f t="shared" si="93"/>
        <v/>
      </c>
      <c r="BP395" s="282" t="str">
        <f t="shared" si="94"/>
        <v/>
      </c>
      <c r="BT395" s="522" t="str">
        <f>IF(AL395="A",MAX($BT$221:BV394)+0.001,"")</f>
        <v/>
      </c>
      <c r="BU395" s="522"/>
      <c r="BV395" s="522"/>
      <c r="BW395" s="282">
        <v>1.1739999999999999</v>
      </c>
      <c r="BY395" s="454" t="s">
        <v>28</v>
      </c>
      <c r="BZ395" s="282" t="str">
        <f t="shared" si="96"/>
        <v/>
      </c>
      <c r="CB395" s="282">
        <f t="shared" si="97"/>
        <v>0</v>
      </c>
      <c r="CC395" s="282">
        <f t="shared" si="98"/>
        <v>0</v>
      </c>
      <c r="CD395" s="282">
        <f t="shared" si="99"/>
        <v>0</v>
      </c>
      <c r="CE395" s="282">
        <f t="shared" si="100"/>
        <v>0</v>
      </c>
      <c r="CF395" s="282">
        <f t="shared" si="101"/>
        <v>0</v>
      </c>
      <c r="CG395" s="282">
        <f t="shared" si="102"/>
        <v>0</v>
      </c>
      <c r="CH395" s="282">
        <f t="shared" si="103"/>
        <v>0</v>
      </c>
      <c r="CI395" s="282">
        <f t="shared" si="104"/>
        <v>0</v>
      </c>
      <c r="CJ395" s="282">
        <f t="shared" si="105"/>
        <v>0</v>
      </c>
      <c r="CK395" s="282">
        <f t="shared" si="106"/>
        <v>0</v>
      </c>
      <c r="CL395" s="282">
        <f t="shared" si="107"/>
        <v>0</v>
      </c>
      <c r="CM395" s="282">
        <f t="shared" si="108"/>
        <v>0</v>
      </c>
    </row>
    <row r="396" spans="4:91" ht="15" x14ac:dyDescent="0.25">
      <c r="D396" s="455" t="str">
        <f>IF(DATA4!$C$33="","",U396&amp;":"&amp;V396)</f>
        <v/>
      </c>
      <c r="E396" s="523" t="str">
        <f>IF(DATA4!$D$33="","",W396&amp;":"&amp;X396)</f>
        <v/>
      </c>
      <c r="F396" s="523"/>
      <c r="G396" s="523"/>
      <c r="H396" s="524" t="e">
        <f t="shared" si="83"/>
        <v>#VALUE!</v>
      </c>
      <c r="I396" s="524"/>
      <c r="J396" s="524"/>
      <c r="K396" s="522" t="e">
        <f t="shared" si="87"/>
        <v>#VALUE!</v>
      </c>
      <c r="L396" s="522"/>
      <c r="M396" s="522"/>
      <c r="N396" s="525" t="e">
        <f t="shared" si="84"/>
        <v>#VALUE!</v>
      </c>
      <c r="O396" s="525"/>
      <c r="P396" s="525"/>
      <c r="Q396" s="523" t="e">
        <f t="shared" si="85"/>
        <v>#VALUE!</v>
      </c>
      <c r="R396" s="523"/>
      <c r="S396" s="523"/>
      <c r="T396" s="283">
        <v>25</v>
      </c>
      <c r="U396" s="456">
        <f>IF(HOUR(DATA4!$C$33)&lt;=6,HOUR(DATA4!$C$33)+12,HOUR(DATA4!$C$33))</f>
        <v>12</v>
      </c>
      <c r="V396" s="457" t="str">
        <f>IF(MINUTE(DATA4!$C$33)&lt;10,"0"&amp;MINUTE(DATA4!$C$33),MINUTE(DATA4!$C$33))</f>
        <v>00</v>
      </c>
      <c r="W396" s="456">
        <f>IF(HOUR(DATA4!$D$33)&lt;=6,HOUR(DATA4!$D$33)+12,HOUR(DATA4!$D$33))</f>
        <v>12</v>
      </c>
      <c r="X396" s="457" t="str">
        <f>IF(MINUTE(DATA4!$D$33)&lt;10,"0"&amp;MINUTE(DATA4!$D$33),MINUTE(DATA4!$D$33))</f>
        <v>00</v>
      </c>
      <c r="Y396" s="526" t="b">
        <f t="shared" si="81"/>
        <v>0</v>
      </c>
      <c r="Z396" s="526"/>
      <c r="AA396" s="520" t="b">
        <f t="shared" si="82"/>
        <v>0</v>
      </c>
      <c r="AB396" s="520"/>
      <c r="AC396" s="521" t="str">
        <f t="shared" si="86"/>
        <v/>
      </c>
      <c r="AD396" s="521"/>
      <c r="AE396" s="520" t="b">
        <f t="shared" si="80"/>
        <v>0</v>
      </c>
      <c r="AF396" s="520"/>
      <c r="AH396" s="422">
        <f>DATA4!$G$33</f>
        <v>0</v>
      </c>
      <c r="AI396" s="422">
        <f>DATA4!$L$33</f>
        <v>0</v>
      </c>
      <c r="AJ396" s="458">
        <f>DATA4!$Q$33</f>
        <v>0</v>
      </c>
      <c r="AK396" s="422">
        <f>DATA4!$V$33</f>
        <v>0</v>
      </c>
      <c r="AL396" s="422">
        <f>DATA4!$AA$33</f>
        <v>0</v>
      </c>
      <c r="AN396" s="522" t="str">
        <f>IF(AJ396="A",MAX($AN$221:AP395)+0.001,"")</f>
        <v/>
      </c>
      <c r="AO396" s="522"/>
      <c r="AP396" s="522"/>
      <c r="AQ396" s="282">
        <v>1.175</v>
      </c>
      <c r="AR396" s="282" t="str">
        <f>IF($AQ$396&gt;$AN$973,"",LOOKUP($AQ$396,$AN$222:$AP$971,$AH$222:$AH$971))</f>
        <v/>
      </c>
      <c r="AS396" s="282" t="str">
        <f>IF($AQ$396&gt;$AN$973,"",LOOKUP($AQ$396,$AN$222:$AP$971,$AI$222:$AI$971))</f>
        <v/>
      </c>
      <c r="AT396" s="282" t="s">
        <v>28</v>
      </c>
      <c r="AU396" s="282" t="str">
        <f>IF($AQ$396&gt;$AN$973,"",LOOKUP($AQ$396,$AN$222:$AP$971,$AK$222:$AK$971))</f>
        <v/>
      </c>
      <c r="AV396" s="282" t="str">
        <f>IF($AQ$396&gt;$AN$973,"",LOOKUP($AQ$396,$AN$222:$AP$971,$AL$222:$AL$971))</f>
        <v/>
      </c>
      <c r="AX396" s="522" t="str">
        <f>IF(AJ396="B",MAX($AX$221:AX395)+0.001,"")</f>
        <v/>
      </c>
      <c r="AY396" s="522"/>
      <c r="AZ396" s="522"/>
      <c r="BA396" s="282">
        <v>1.175</v>
      </c>
      <c r="BB396" s="282" t="str">
        <f t="shared" si="95"/>
        <v/>
      </c>
      <c r="BC396" s="282" t="str">
        <f t="shared" si="88"/>
        <v/>
      </c>
      <c r="BD396" s="282" t="s">
        <v>29</v>
      </c>
      <c r="BE396" s="282" t="str">
        <f t="shared" si="89"/>
        <v/>
      </c>
      <c r="BF396" s="282" t="str">
        <f t="shared" si="90"/>
        <v/>
      </c>
      <c r="BH396" s="522" t="str">
        <f>IF(AJ396="C",MAX($BH$221:BH395)+0.001,"")</f>
        <v/>
      </c>
      <c r="BI396" s="522"/>
      <c r="BJ396" s="522"/>
      <c r="BK396" s="282">
        <v>1.175</v>
      </c>
      <c r="BL396" s="282" t="str">
        <f t="shared" si="91"/>
        <v/>
      </c>
      <c r="BM396" s="282" t="str">
        <f t="shared" si="92"/>
        <v/>
      </c>
      <c r="BN396" s="282" t="s">
        <v>30</v>
      </c>
      <c r="BO396" s="282" t="str">
        <f t="shared" si="93"/>
        <v/>
      </c>
      <c r="BP396" s="282" t="str">
        <f t="shared" si="94"/>
        <v/>
      </c>
      <c r="BT396" s="522" t="str">
        <f>IF(AL396="A",MAX($BT$221:BV395)+0.001,"")</f>
        <v/>
      </c>
      <c r="BU396" s="522"/>
      <c r="BV396" s="522"/>
      <c r="BW396" s="282">
        <v>1.175</v>
      </c>
      <c r="BY396" s="454" t="s">
        <v>28</v>
      </c>
      <c r="BZ396" s="282" t="str">
        <f t="shared" si="96"/>
        <v/>
      </c>
      <c r="CB396" s="282">
        <f t="shared" si="97"/>
        <v>0</v>
      </c>
      <c r="CC396" s="282">
        <f t="shared" si="98"/>
        <v>0</v>
      </c>
      <c r="CD396" s="282">
        <f t="shared" si="99"/>
        <v>0</v>
      </c>
      <c r="CE396" s="282">
        <f t="shared" si="100"/>
        <v>0</v>
      </c>
      <c r="CF396" s="282">
        <f t="shared" si="101"/>
        <v>0</v>
      </c>
      <c r="CG396" s="282">
        <f t="shared" si="102"/>
        <v>0</v>
      </c>
      <c r="CH396" s="282">
        <f t="shared" si="103"/>
        <v>0</v>
      </c>
      <c r="CI396" s="282">
        <f t="shared" si="104"/>
        <v>0</v>
      </c>
      <c r="CJ396" s="282">
        <f t="shared" si="105"/>
        <v>0</v>
      </c>
      <c r="CK396" s="282">
        <f t="shared" si="106"/>
        <v>0</v>
      </c>
      <c r="CL396" s="282">
        <f t="shared" si="107"/>
        <v>0</v>
      </c>
      <c r="CM396" s="282">
        <f t="shared" si="108"/>
        <v>0</v>
      </c>
    </row>
    <row r="397" spans="4:91" ht="15" x14ac:dyDescent="0.25">
      <c r="D397" s="455" t="str">
        <f>IF(DATA4!$C$34="","",U397&amp;":"&amp;V397)</f>
        <v/>
      </c>
      <c r="E397" s="523" t="str">
        <f>IF(DATA4!$D$34="","",W397&amp;":"&amp;X397)</f>
        <v/>
      </c>
      <c r="F397" s="523"/>
      <c r="G397" s="523"/>
      <c r="H397" s="524" t="e">
        <f t="shared" si="83"/>
        <v>#VALUE!</v>
      </c>
      <c r="I397" s="524"/>
      <c r="J397" s="524"/>
      <c r="K397" s="522" t="e">
        <f t="shared" si="87"/>
        <v>#VALUE!</v>
      </c>
      <c r="L397" s="522"/>
      <c r="M397" s="522"/>
      <c r="N397" s="525" t="e">
        <f t="shared" si="84"/>
        <v>#VALUE!</v>
      </c>
      <c r="O397" s="525"/>
      <c r="P397" s="525"/>
      <c r="Q397" s="523" t="e">
        <f t="shared" si="85"/>
        <v>#VALUE!</v>
      </c>
      <c r="R397" s="523"/>
      <c r="S397" s="523"/>
      <c r="T397" s="283">
        <v>26</v>
      </c>
      <c r="U397" s="456">
        <f>IF(HOUR(DATA4!$C$34)&lt;=6,HOUR(DATA4!$C$34)+12,HOUR(DATA4!$C$34))</f>
        <v>12</v>
      </c>
      <c r="V397" s="457" t="str">
        <f>IF(MINUTE(DATA4!$C$34)&lt;10,"0"&amp;MINUTE(DATA4!$C$34),MINUTE(DATA4!$C$34))</f>
        <v>00</v>
      </c>
      <c r="W397" s="456">
        <f>IF(HOUR(DATA4!$D$34)&lt;=6,HOUR(DATA4!$D$34)+12,HOUR(DATA4!$D$34))</f>
        <v>12</v>
      </c>
      <c r="X397" s="457" t="str">
        <f>IF(MINUTE(DATA4!$D$34)&lt;10,"0"&amp;MINUTE(DATA4!$D$34),MINUTE(DATA4!$D$34))</f>
        <v>00</v>
      </c>
      <c r="Y397" s="526" t="b">
        <f t="shared" si="81"/>
        <v>0</v>
      </c>
      <c r="Z397" s="526"/>
      <c r="AA397" s="520" t="b">
        <f t="shared" si="82"/>
        <v>0</v>
      </c>
      <c r="AB397" s="520"/>
      <c r="AC397" s="521" t="str">
        <f t="shared" si="86"/>
        <v/>
      </c>
      <c r="AD397" s="521"/>
      <c r="AE397" s="520" t="b">
        <f t="shared" si="80"/>
        <v>0</v>
      </c>
      <c r="AF397" s="520"/>
      <c r="AH397" s="422">
        <f>DATA4!$G$34</f>
        <v>0</v>
      </c>
      <c r="AI397" s="422">
        <f>DATA4!$L$34</f>
        <v>0</v>
      </c>
      <c r="AJ397" s="458">
        <f>DATA4!$Q$34</f>
        <v>0</v>
      </c>
      <c r="AK397" s="422">
        <f>DATA4!$V$34</f>
        <v>0</v>
      </c>
      <c r="AL397" s="422">
        <f>DATA4!$AA$34</f>
        <v>0</v>
      </c>
      <c r="AN397" s="522" t="str">
        <f>IF(AJ397="A",MAX($AN$221:AP396)+0.001,"")</f>
        <v/>
      </c>
      <c r="AO397" s="522"/>
      <c r="AP397" s="522"/>
      <c r="AQ397" s="282">
        <v>1.1759999999999999</v>
      </c>
      <c r="AR397" s="282" t="str">
        <f>IF($AQ$397&gt;$AN$973,"",LOOKUP($AQ$397,$AN$222:$AP$971,$AH$222:$AH$971))</f>
        <v/>
      </c>
      <c r="AS397" s="282" t="str">
        <f>IF($AQ$397&gt;$AN$973,"",LOOKUP($AQ$397,$AN$222:$AP$971,$AI$222:$AI$971))</f>
        <v/>
      </c>
      <c r="AT397" s="282" t="s">
        <v>28</v>
      </c>
      <c r="AU397" s="282" t="str">
        <f>IF($AQ$397&gt;$AN$973,"",LOOKUP($AQ$397,$AN$222:$AP$971,$AK$222:$AK$971))</f>
        <v/>
      </c>
      <c r="AV397" s="282" t="str">
        <f>IF($AQ$397&gt;$AN$973,"",LOOKUP($AQ$397,$AN$222:$AP$971,$AL$222:$AL$971))</f>
        <v/>
      </c>
      <c r="AX397" s="522" t="str">
        <f>IF(AJ397="B",MAX($AX$221:AX396)+0.001,"")</f>
        <v/>
      </c>
      <c r="AY397" s="522"/>
      <c r="AZ397" s="522"/>
      <c r="BA397" s="282">
        <v>1.1759999999999999</v>
      </c>
      <c r="BB397" s="282" t="str">
        <f t="shared" si="95"/>
        <v/>
      </c>
      <c r="BC397" s="282" t="str">
        <f t="shared" si="88"/>
        <v/>
      </c>
      <c r="BD397" s="282" t="s">
        <v>29</v>
      </c>
      <c r="BE397" s="282" t="str">
        <f t="shared" si="89"/>
        <v/>
      </c>
      <c r="BF397" s="282" t="str">
        <f t="shared" si="90"/>
        <v/>
      </c>
      <c r="BH397" s="522" t="str">
        <f>IF(AJ397="C",MAX($BH$221:BH396)+0.001,"")</f>
        <v/>
      </c>
      <c r="BI397" s="522"/>
      <c r="BJ397" s="522"/>
      <c r="BK397" s="282">
        <v>1.1759999999999999</v>
      </c>
      <c r="BL397" s="282" t="str">
        <f t="shared" si="91"/>
        <v/>
      </c>
      <c r="BM397" s="282" t="str">
        <f t="shared" si="92"/>
        <v/>
      </c>
      <c r="BN397" s="282" t="s">
        <v>30</v>
      </c>
      <c r="BO397" s="282" t="str">
        <f t="shared" si="93"/>
        <v/>
      </c>
      <c r="BP397" s="282" t="str">
        <f t="shared" si="94"/>
        <v/>
      </c>
      <c r="BT397" s="522" t="str">
        <f>IF(AL397="A",MAX($BT$221:BV396)+0.001,"")</f>
        <v/>
      </c>
      <c r="BU397" s="522"/>
      <c r="BV397" s="522"/>
      <c r="BW397" s="282">
        <v>1.1759999999999999</v>
      </c>
      <c r="BY397" s="454" t="s">
        <v>28</v>
      </c>
      <c r="BZ397" s="282" t="str">
        <f t="shared" si="96"/>
        <v/>
      </c>
      <c r="CB397" s="282">
        <f t="shared" si="97"/>
        <v>0</v>
      </c>
      <c r="CC397" s="282">
        <f t="shared" si="98"/>
        <v>0</v>
      </c>
      <c r="CD397" s="282">
        <f t="shared" si="99"/>
        <v>0</v>
      </c>
      <c r="CE397" s="282">
        <f t="shared" si="100"/>
        <v>0</v>
      </c>
      <c r="CF397" s="282">
        <f t="shared" si="101"/>
        <v>0</v>
      </c>
      <c r="CG397" s="282">
        <f t="shared" si="102"/>
        <v>0</v>
      </c>
      <c r="CH397" s="282">
        <f t="shared" si="103"/>
        <v>0</v>
      </c>
      <c r="CI397" s="282">
        <f t="shared" si="104"/>
        <v>0</v>
      </c>
      <c r="CJ397" s="282">
        <f t="shared" si="105"/>
        <v>0</v>
      </c>
      <c r="CK397" s="282">
        <f t="shared" si="106"/>
        <v>0</v>
      </c>
      <c r="CL397" s="282">
        <f t="shared" si="107"/>
        <v>0</v>
      </c>
      <c r="CM397" s="282">
        <f t="shared" si="108"/>
        <v>0</v>
      </c>
    </row>
    <row r="398" spans="4:91" ht="15" x14ac:dyDescent="0.25">
      <c r="D398" s="455" t="str">
        <f>IF(DATA4!$C$35="","",U398&amp;":"&amp;V398)</f>
        <v/>
      </c>
      <c r="E398" s="523" t="str">
        <f>IF(DATA4!$D$35="","",W398&amp;":"&amp;X398)</f>
        <v/>
      </c>
      <c r="F398" s="523"/>
      <c r="G398" s="523"/>
      <c r="H398" s="524" t="e">
        <f t="shared" si="83"/>
        <v>#VALUE!</v>
      </c>
      <c r="I398" s="524"/>
      <c r="J398" s="524"/>
      <c r="K398" s="522" t="e">
        <f t="shared" si="87"/>
        <v>#VALUE!</v>
      </c>
      <c r="L398" s="522"/>
      <c r="M398" s="522"/>
      <c r="N398" s="525" t="e">
        <f t="shared" si="84"/>
        <v>#VALUE!</v>
      </c>
      <c r="O398" s="525"/>
      <c r="P398" s="525"/>
      <c r="Q398" s="523" t="e">
        <f t="shared" si="85"/>
        <v>#VALUE!</v>
      </c>
      <c r="R398" s="523"/>
      <c r="S398" s="523"/>
      <c r="T398" s="283">
        <v>27</v>
      </c>
      <c r="U398" s="456">
        <f>IF(HOUR(DATA4!$C$35)&lt;=6,HOUR(DATA4!$C$35)+12,HOUR(DATA4!$C$35))</f>
        <v>12</v>
      </c>
      <c r="V398" s="457" t="str">
        <f>IF(MINUTE(DATA4!$C$35)&lt;10,"0"&amp;MINUTE(DATA4!$C$35),MINUTE(DATA4!$C$35))</f>
        <v>00</v>
      </c>
      <c r="W398" s="456">
        <f>IF(HOUR(DATA4!$D$35)&lt;=6,HOUR(DATA4!$D$35)+12,HOUR(DATA4!$D$35))</f>
        <v>12</v>
      </c>
      <c r="X398" s="457" t="str">
        <f>IF(MINUTE(DATA4!$D$35)&lt;10,"0"&amp;MINUTE(DATA4!$D$35),MINUTE(DATA4!$D$35))</f>
        <v>00</v>
      </c>
      <c r="Y398" s="526" t="b">
        <f t="shared" si="81"/>
        <v>0</v>
      </c>
      <c r="Z398" s="526"/>
      <c r="AA398" s="520" t="b">
        <f t="shared" si="82"/>
        <v>0</v>
      </c>
      <c r="AB398" s="520"/>
      <c r="AC398" s="521" t="str">
        <f t="shared" si="86"/>
        <v/>
      </c>
      <c r="AD398" s="521"/>
      <c r="AE398" s="520" t="b">
        <f t="shared" si="80"/>
        <v>0</v>
      </c>
      <c r="AF398" s="520"/>
      <c r="AH398" s="422">
        <f>DATA4!$G$35</f>
        <v>0</v>
      </c>
      <c r="AI398" s="422">
        <f>DATA4!$L$35</f>
        <v>0</v>
      </c>
      <c r="AJ398" s="458">
        <f>DATA4!$Q$35</f>
        <v>0</v>
      </c>
      <c r="AK398" s="422">
        <f>DATA4!$V$35</f>
        <v>0</v>
      </c>
      <c r="AL398" s="422">
        <f>DATA4!$AA$35</f>
        <v>0</v>
      </c>
      <c r="AN398" s="522" t="str">
        <f>IF(AJ398="A",MAX($AN$221:AP397)+0.001,"")</f>
        <v/>
      </c>
      <c r="AO398" s="522"/>
      <c r="AP398" s="522"/>
      <c r="AQ398" s="282">
        <v>1.1769999999999998</v>
      </c>
      <c r="AR398" s="282" t="str">
        <f>IF($AQ$398&gt;$AN$973,"",LOOKUP($AQ$398,$AN$222:$AP$971,$AH$222:$AH$971))</f>
        <v/>
      </c>
      <c r="AS398" s="282" t="str">
        <f>IF($AQ$398&gt;$AN$973,"",LOOKUP($AQ$398,$AN$222:$AP$971,$AI$222:$AI$971))</f>
        <v/>
      </c>
      <c r="AT398" s="282" t="s">
        <v>28</v>
      </c>
      <c r="AU398" s="282" t="str">
        <f>IF($AQ$398&gt;$AN$973,"",LOOKUP($AQ$398,$AN$222:$AP$971,$AK$222:$AK$971))</f>
        <v/>
      </c>
      <c r="AV398" s="282" t="str">
        <f>IF($AQ$398&gt;$AN$973,"",LOOKUP($AQ$398,$AN$222:$AP$971,$AL$222:$AL$971))</f>
        <v/>
      </c>
      <c r="AX398" s="522" t="str">
        <f>IF(AJ398="B",MAX($AX$221:AX397)+0.001,"")</f>
        <v/>
      </c>
      <c r="AY398" s="522"/>
      <c r="AZ398" s="522"/>
      <c r="BA398" s="282">
        <v>1.1769999999999998</v>
      </c>
      <c r="BB398" s="282" t="str">
        <f t="shared" si="95"/>
        <v/>
      </c>
      <c r="BC398" s="282" t="str">
        <f t="shared" si="88"/>
        <v/>
      </c>
      <c r="BD398" s="282" t="s">
        <v>29</v>
      </c>
      <c r="BE398" s="282" t="str">
        <f t="shared" si="89"/>
        <v/>
      </c>
      <c r="BF398" s="282" t="str">
        <f t="shared" si="90"/>
        <v/>
      </c>
      <c r="BH398" s="522" t="str">
        <f>IF(AJ398="C",MAX($BH$221:BH397)+0.001,"")</f>
        <v/>
      </c>
      <c r="BI398" s="522"/>
      <c r="BJ398" s="522"/>
      <c r="BK398" s="282">
        <v>1.1769999999999998</v>
      </c>
      <c r="BL398" s="282" t="str">
        <f t="shared" si="91"/>
        <v/>
      </c>
      <c r="BM398" s="282" t="str">
        <f t="shared" si="92"/>
        <v/>
      </c>
      <c r="BN398" s="282" t="s">
        <v>30</v>
      </c>
      <c r="BO398" s="282" t="str">
        <f t="shared" si="93"/>
        <v/>
      </c>
      <c r="BP398" s="282" t="str">
        <f t="shared" si="94"/>
        <v/>
      </c>
      <c r="BT398" s="522" t="str">
        <f>IF(AL398="A",MAX($BT$221:BV397)+0.001,"")</f>
        <v/>
      </c>
      <c r="BU398" s="522"/>
      <c r="BV398" s="522"/>
      <c r="BW398" s="282">
        <v>1.1769999999999998</v>
      </c>
      <c r="BY398" s="454" t="s">
        <v>28</v>
      </c>
      <c r="BZ398" s="282" t="str">
        <f t="shared" si="96"/>
        <v/>
      </c>
      <c r="CB398" s="282">
        <f t="shared" si="97"/>
        <v>0</v>
      </c>
      <c r="CC398" s="282">
        <f t="shared" si="98"/>
        <v>0</v>
      </c>
      <c r="CD398" s="282">
        <f t="shared" si="99"/>
        <v>0</v>
      </c>
      <c r="CE398" s="282">
        <f t="shared" si="100"/>
        <v>0</v>
      </c>
      <c r="CF398" s="282">
        <f t="shared" si="101"/>
        <v>0</v>
      </c>
      <c r="CG398" s="282">
        <f t="shared" si="102"/>
        <v>0</v>
      </c>
      <c r="CH398" s="282">
        <f t="shared" si="103"/>
        <v>0</v>
      </c>
      <c r="CI398" s="282">
        <f t="shared" si="104"/>
        <v>0</v>
      </c>
      <c r="CJ398" s="282">
        <f t="shared" si="105"/>
        <v>0</v>
      </c>
      <c r="CK398" s="282">
        <f t="shared" si="106"/>
        <v>0</v>
      </c>
      <c r="CL398" s="282">
        <f t="shared" si="107"/>
        <v>0</v>
      </c>
      <c r="CM398" s="282">
        <f t="shared" si="108"/>
        <v>0</v>
      </c>
    </row>
    <row r="399" spans="4:91" ht="15" x14ac:dyDescent="0.25">
      <c r="D399" s="455" t="str">
        <f>IF(DATA4!$C$36="","",U399&amp;":"&amp;V399)</f>
        <v/>
      </c>
      <c r="E399" s="523" t="str">
        <f>IF(DATA4!$D$36="","",W399&amp;":"&amp;X399)</f>
        <v/>
      </c>
      <c r="F399" s="523"/>
      <c r="G399" s="523"/>
      <c r="H399" s="524" t="e">
        <f t="shared" si="83"/>
        <v>#VALUE!</v>
      </c>
      <c r="I399" s="524"/>
      <c r="J399" s="524"/>
      <c r="K399" s="522" t="e">
        <f t="shared" si="87"/>
        <v>#VALUE!</v>
      </c>
      <c r="L399" s="522"/>
      <c r="M399" s="522"/>
      <c r="N399" s="525" t="e">
        <f t="shared" si="84"/>
        <v>#VALUE!</v>
      </c>
      <c r="O399" s="525"/>
      <c r="P399" s="525"/>
      <c r="Q399" s="523" t="e">
        <f t="shared" si="85"/>
        <v>#VALUE!</v>
      </c>
      <c r="R399" s="523"/>
      <c r="S399" s="523"/>
      <c r="T399" s="283">
        <v>28</v>
      </c>
      <c r="U399" s="456">
        <f>IF(HOUR(DATA4!$C$36)&lt;=6,HOUR(DATA4!$C$36)+12,HOUR(DATA4!$C$36))</f>
        <v>12</v>
      </c>
      <c r="V399" s="457" t="str">
        <f>IF(MINUTE(DATA4!$C$36)&lt;10,"0"&amp;MINUTE(DATA4!$C$36),MINUTE(DATA4!$C$36))</f>
        <v>00</v>
      </c>
      <c r="W399" s="456">
        <f>IF(HOUR(DATA4!$D$36)&lt;=6,HOUR(DATA4!$D$36)+12,HOUR(DATA4!$D$36))</f>
        <v>12</v>
      </c>
      <c r="X399" s="457" t="str">
        <f>IF(MINUTE(DATA4!$D$36)&lt;10,"0"&amp;MINUTE(DATA4!$D$36),MINUTE(DATA4!$D$36))</f>
        <v>00</v>
      </c>
      <c r="Y399" s="526" t="b">
        <f t="shared" si="81"/>
        <v>0</v>
      </c>
      <c r="Z399" s="526"/>
      <c r="AA399" s="520" t="b">
        <f t="shared" si="82"/>
        <v>0</v>
      </c>
      <c r="AB399" s="520"/>
      <c r="AC399" s="521" t="str">
        <f t="shared" si="86"/>
        <v/>
      </c>
      <c r="AD399" s="521"/>
      <c r="AE399" s="520" t="b">
        <f t="shared" si="80"/>
        <v>0</v>
      </c>
      <c r="AF399" s="520"/>
      <c r="AH399" s="422">
        <f>DATA4!$G$36</f>
        <v>0</v>
      </c>
      <c r="AI399" s="422">
        <f>DATA4!$L$36</f>
        <v>0</v>
      </c>
      <c r="AJ399" s="458">
        <f>DATA4!$Q$36</f>
        <v>0</v>
      </c>
      <c r="AK399" s="422">
        <f>DATA4!$V$36</f>
        <v>0</v>
      </c>
      <c r="AL399" s="422">
        <f>DATA4!$AA$36</f>
        <v>0</v>
      </c>
      <c r="AN399" s="522" t="str">
        <f>IF(AJ399="A",MAX($AN$221:AP398)+0.001,"")</f>
        <v/>
      </c>
      <c r="AO399" s="522"/>
      <c r="AP399" s="522"/>
      <c r="AQ399" s="282">
        <v>1.1779999999999999</v>
      </c>
      <c r="AR399" s="282" t="str">
        <f>IF($AQ$399&gt;$AN$973,"",LOOKUP($AQ$399,$AN$222:$AP$971,$AH$222:$AH$971))</f>
        <v/>
      </c>
      <c r="AS399" s="282" t="str">
        <f>IF($AQ$399&gt;$AN$973,"",LOOKUP($AQ$399,$AN$222:$AP$971,$AI$222:$AI$971))</f>
        <v/>
      </c>
      <c r="AT399" s="282" t="s">
        <v>28</v>
      </c>
      <c r="AU399" s="282" t="str">
        <f>IF($AQ$399&gt;$AN$973,"",LOOKUP($AQ$399,$AN$222:$AP$971,$AK$222:$AK$971))</f>
        <v/>
      </c>
      <c r="AV399" s="282" t="str">
        <f>IF($AQ$399&gt;$AN$973,"",LOOKUP($AQ$399,$AN$222:$AP$971,$AL$222:$AL$971))</f>
        <v/>
      </c>
      <c r="AX399" s="522" t="str">
        <f>IF(AJ399="B",MAX($AX$221:AX398)+0.001,"")</f>
        <v/>
      </c>
      <c r="AY399" s="522"/>
      <c r="AZ399" s="522"/>
      <c r="BA399" s="282">
        <v>1.1779999999999999</v>
      </c>
      <c r="BB399" s="282" t="str">
        <f t="shared" si="95"/>
        <v/>
      </c>
      <c r="BC399" s="282" t="str">
        <f t="shared" si="88"/>
        <v/>
      </c>
      <c r="BD399" s="282" t="s">
        <v>29</v>
      </c>
      <c r="BE399" s="282" t="str">
        <f t="shared" si="89"/>
        <v/>
      </c>
      <c r="BF399" s="282" t="str">
        <f t="shared" si="90"/>
        <v/>
      </c>
      <c r="BH399" s="522" t="str">
        <f>IF(AJ399="C",MAX($BH$221:BH398)+0.001,"")</f>
        <v/>
      </c>
      <c r="BI399" s="522"/>
      <c r="BJ399" s="522"/>
      <c r="BK399" s="282">
        <v>1.1779999999999999</v>
      </c>
      <c r="BL399" s="282" t="str">
        <f t="shared" si="91"/>
        <v/>
      </c>
      <c r="BM399" s="282" t="str">
        <f t="shared" si="92"/>
        <v/>
      </c>
      <c r="BN399" s="282" t="s">
        <v>30</v>
      </c>
      <c r="BO399" s="282" t="str">
        <f t="shared" si="93"/>
        <v/>
      </c>
      <c r="BP399" s="282" t="str">
        <f t="shared" si="94"/>
        <v/>
      </c>
      <c r="BT399" s="522" t="str">
        <f>IF(AL399="A",MAX($BT$221:BV398)+0.001,"")</f>
        <v/>
      </c>
      <c r="BU399" s="522"/>
      <c r="BV399" s="522"/>
      <c r="BW399" s="282">
        <v>1.1779999999999999</v>
      </c>
      <c r="BY399" s="454" t="s">
        <v>28</v>
      </c>
      <c r="BZ399" s="282" t="str">
        <f t="shared" si="96"/>
        <v/>
      </c>
      <c r="CB399" s="282">
        <f t="shared" si="97"/>
        <v>0</v>
      </c>
      <c r="CC399" s="282">
        <f t="shared" si="98"/>
        <v>0</v>
      </c>
      <c r="CD399" s="282">
        <f t="shared" si="99"/>
        <v>0</v>
      </c>
      <c r="CE399" s="282">
        <f t="shared" si="100"/>
        <v>0</v>
      </c>
      <c r="CF399" s="282">
        <f t="shared" si="101"/>
        <v>0</v>
      </c>
      <c r="CG399" s="282">
        <f t="shared" si="102"/>
        <v>0</v>
      </c>
      <c r="CH399" s="282">
        <f t="shared" si="103"/>
        <v>0</v>
      </c>
      <c r="CI399" s="282">
        <f t="shared" si="104"/>
        <v>0</v>
      </c>
      <c r="CJ399" s="282">
        <f t="shared" si="105"/>
        <v>0</v>
      </c>
      <c r="CK399" s="282">
        <f t="shared" si="106"/>
        <v>0</v>
      </c>
      <c r="CL399" s="282">
        <f t="shared" si="107"/>
        <v>0</v>
      </c>
      <c r="CM399" s="282">
        <f t="shared" si="108"/>
        <v>0</v>
      </c>
    </row>
    <row r="400" spans="4:91" ht="15" x14ac:dyDescent="0.25">
      <c r="D400" s="455" t="str">
        <f>IF(DATA4!$C$37="","",U400&amp;":"&amp;V400)</f>
        <v/>
      </c>
      <c r="E400" s="523" t="str">
        <f>IF(DATA4!$D$37="","",W400&amp;":"&amp;X400)</f>
        <v/>
      </c>
      <c r="F400" s="523"/>
      <c r="G400" s="523"/>
      <c r="H400" s="524" t="e">
        <f t="shared" si="83"/>
        <v>#VALUE!</v>
      </c>
      <c r="I400" s="524"/>
      <c r="J400" s="524"/>
      <c r="K400" s="522" t="e">
        <f t="shared" si="87"/>
        <v>#VALUE!</v>
      </c>
      <c r="L400" s="522"/>
      <c r="M400" s="522"/>
      <c r="N400" s="525" t="e">
        <f t="shared" si="84"/>
        <v>#VALUE!</v>
      </c>
      <c r="O400" s="525"/>
      <c r="P400" s="525"/>
      <c r="Q400" s="523" t="e">
        <f t="shared" si="85"/>
        <v>#VALUE!</v>
      </c>
      <c r="R400" s="523"/>
      <c r="S400" s="523"/>
      <c r="T400" s="283">
        <v>29</v>
      </c>
      <c r="U400" s="456">
        <f>IF(HOUR(DATA4!$C$37)&lt;=6,HOUR(DATA4!$C$37)+12,HOUR(DATA4!$C$37))</f>
        <v>12</v>
      </c>
      <c r="V400" s="457" t="str">
        <f>IF(MINUTE(DATA4!$C$37)&lt;10,"0"&amp;MINUTE(DATA4!$C$37),MINUTE(DATA4!$C$37))</f>
        <v>00</v>
      </c>
      <c r="W400" s="456">
        <f>IF(HOUR(DATA4!$D$37)&lt;=6,HOUR(DATA4!$D$37)+12,HOUR(DATA4!$D$37))</f>
        <v>12</v>
      </c>
      <c r="X400" s="457" t="str">
        <f>IF(MINUTE(DATA4!$D$37)&lt;10,"0"&amp;MINUTE(DATA4!$D$37),MINUTE(DATA4!$D$37))</f>
        <v>00</v>
      </c>
      <c r="Y400" s="526" t="b">
        <f t="shared" si="81"/>
        <v>0</v>
      </c>
      <c r="Z400" s="526"/>
      <c r="AA400" s="520" t="b">
        <f t="shared" si="82"/>
        <v>0</v>
      </c>
      <c r="AB400" s="520"/>
      <c r="AC400" s="521" t="str">
        <f t="shared" si="86"/>
        <v/>
      </c>
      <c r="AD400" s="521"/>
      <c r="AE400" s="520" t="b">
        <f t="shared" si="80"/>
        <v>0</v>
      </c>
      <c r="AF400" s="520"/>
      <c r="AH400" s="422">
        <f>DATA4!$G$37</f>
        <v>0</v>
      </c>
      <c r="AI400" s="422">
        <f>DATA4!$L$37</f>
        <v>0</v>
      </c>
      <c r="AJ400" s="458">
        <f>DATA4!$Q$37</f>
        <v>0</v>
      </c>
      <c r="AK400" s="422">
        <f>DATA4!$V$37</f>
        <v>0</v>
      </c>
      <c r="AL400" s="422">
        <f>DATA4!$AA$37</f>
        <v>0</v>
      </c>
      <c r="AN400" s="522" t="str">
        <f>IF(AJ400="A",MAX($AN$221:AP399)+0.001,"")</f>
        <v/>
      </c>
      <c r="AO400" s="522"/>
      <c r="AP400" s="522"/>
      <c r="AQ400" s="282">
        <v>1.1789999999999998</v>
      </c>
      <c r="AR400" s="282" t="str">
        <f>IF($AQ$400&gt;$AN$973,"",LOOKUP($AQ$400,$AN$222:$AP$971,$AH$222:$AH$971))</f>
        <v/>
      </c>
      <c r="AS400" s="282" t="str">
        <f>IF($AQ$400&gt;$AN$973,"",LOOKUP($AQ$400,$AN$222:$AP$971,$AI$222:$AI$971))</f>
        <v/>
      </c>
      <c r="AT400" s="282" t="s">
        <v>28</v>
      </c>
      <c r="AU400" s="282" t="str">
        <f>IF($AQ$400&gt;$AN$973,"",LOOKUP($AQ$400,$AN$222:$AP$971,$AK$222:$AK$971))</f>
        <v/>
      </c>
      <c r="AV400" s="282" t="str">
        <f>IF($AQ$400&gt;$AN$973,"",LOOKUP($AQ$400,$AN$222:$AP$971,$AL$222:$AL$971))</f>
        <v/>
      </c>
      <c r="AX400" s="522" t="str">
        <f>IF(AJ400="B",MAX($AX$221:AX399)+0.001,"")</f>
        <v/>
      </c>
      <c r="AY400" s="522"/>
      <c r="AZ400" s="522"/>
      <c r="BA400" s="282">
        <v>1.1789999999999998</v>
      </c>
      <c r="BB400" s="282" t="str">
        <f t="shared" si="95"/>
        <v/>
      </c>
      <c r="BC400" s="282" t="str">
        <f t="shared" si="88"/>
        <v/>
      </c>
      <c r="BD400" s="282" t="s">
        <v>29</v>
      </c>
      <c r="BE400" s="282" t="str">
        <f t="shared" si="89"/>
        <v/>
      </c>
      <c r="BF400" s="282" t="str">
        <f t="shared" si="90"/>
        <v/>
      </c>
      <c r="BH400" s="522" t="str">
        <f>IF(AJ400="C",MAX($BH$221:BH399)+0.001,"")</f>
        <v/>
      </c>
      <c r="BI400" s="522"/>
      <c r="BJ400" s="522"/>
      <c r="BK400" s="282">
        <v>1.1789999999999998</v>
      </c>
      <c r="BL400" s="282" t="str">
        <f t="shared" si="91"/>
        <v/>
      </c>
      <c r="BM400" s="282" t="str">
        <f t="shared" si="92"/>
        <v/>
      </c>
      <c r="BN400" s="282" t="s">
        <v>30</v>
      </c>
      <c r="BO400" s="282" t="str">
        <f t="shared" si="93"/>
        <v/>
      </c>
      <c r="BP400" s="282" t="str">
        <f t="shared" si="94"/>
        <v/>
      </c>
      <c r="BT400" s="522" t="str">
        <f>IF(AL400="A",MAX($BT$221:BV399)+0.001,"")</f>
        <v/>
      </c>
      <c r="BU400" s="522"/>
      <c r="BV400" s="522"/>
      <c r="BW400" s="282">
        <v>1.1789999999999998</v>
      </c>
      <c r="BY400" s="454" t="s">
        <v>28</v>
      </c>
      <c r="BZ400" s="282" t="str">
        <f t="shared" si="96"/>
        <v/>
      </c>
      <c r="CB400" s="282">
        <f t="shared" si="97"/>
        <v>0</v>
      </c>
      <c r="CC400" s="282">
        <f t="shared" si="98"/>
        <v>0</v>
      </c>
      <c r="CD400" s="282">
        <f t="shared" si="99"/>
        <v>0</v>
      </c>
      <c r="CE400" s="282">
        <f t="shared" si="100"/>
        <v>0</v>
      </c>
      <c r="CF400" s="282">
        <f t="shared" si="101"/>
        <v>0</v>
      </c>
      <c r="CG400" s="282">
        <f t="shared" si="102"/>
        <v>0</v>
      </c>
      <c r="CH400" s="282">
        <f t="shared" si="103"/>
        <v>0</v>
      </c>
      <c r="CI400" s="282">
        <f t="shared" si="104"/>
        <v>0</v>
      </c>
      <c r="CJ400" s="282">
        <f t="shared" si="105"/>
        <v>0</v>
      </c>
      <c r="CK400" s="282">
        <f t="shared" si="106"/>
        <v>0</v>
      </c>
      <c r="CL400" s="282">
        <f t="shared" si="107"/>
        <v>0</v>
      </c>
      <c r="CM400" s="282">
        <f t="shared" si="108"/>
        <v>0</v>
      </c>
    </row>
    <row r="401" spans="4:91" ht="15" x14ac:dyDescent="0.25">
      <c r="D401" s="455" t="str">
        <f>IF(DATA4!$C$38="","",U401&amp;":"&amp;V401)</f>
        <v/>
      </c>
      <c r="E401" s="523" t="str">
        <f>IF(DATA4!$D$38="","",W401&amp;":"&amp;X401)</f>
        <v/>
      </c>
      <c r="F401" s="523"/>
      <c r="G401" s="523"/>
      <c r="H401" s="524" t="e">
        <f t="shared" si="83"/>
        <v>#VALUE!</v>
      </c>
      <c r="I401" s="524"/>
      <c r="J401" s="524"/>
      <c r="K401" s="522" t="e">
        <f t="shared" si="87"/>
        <v>#VALUE!</v>
      </c>
      <c r="L401" s="522"/>
      <c r="M401" s="522"/>
      <c r="N401" s="525" t="e">
        <f t="shared" si="84"/>
        <v>#VALUE!</v>
      </c>
      <c r="O401" s="525"/>
      <c r="P401" s="525"/>
      <c r="Q401" s="523" t="e">
        <f t="shared" si="85"/>
        <v>#VALUE!</v>
      </c>
      <c r="R401" s="523"/>
      <c r="S401" s="523"/>
      <c r="T401" s="283">
        <v>30</v>
      </c>
      <c r="U401" s="456">
        <f>IF(HOUR(DATA4!$C$38)&lt;=6,HOUR(DATA4!$C$38)+12,HOUR(DATA4!$C$38))</f>
        <v>12</v>
      </c>
      <c r="V401" s="457" t="str">
        <f>IF(MINUTE(DATA4!$C$38)&lt;10,"0"&amp;MINUTE(DATA4!$C$38),MINUTE(DATA4!$C$38))</f>
        <v>00</v>
      </c>
      <c r="W401" s="456">
        <f>IF(HOUR(DATA4!$D$38)&lt;=6,HOUR(DATA4!$D$38)+12,HOUR(DATA4!$D$38))</f>
        <v>12</v>
      </c>
      <c r="X401" s="457" t="str">
        <f>IF(MINUTE(DATA4!$D$38)&lt;10,"0"&amp;MINUTE(DATA4!$D$38),MINUTE(DATA4!$D$38))</f>
        <v>00</v>
      </c>
      <c r="Y401" s="526" t="b">
        <f t="shared" si="81"/>
        <v>0</v>
      </c>
      <c r="Z401" s="526"/>
      <c r="AA401" s="520" t="b">
        <f t="shared" si="82"/>
        <v>0</v>
      </c>
      <c r="AB401" s="520"/>
      <c r="AC401" s="521" t="str">
        <f t="shared" si="86"/>
        <v/>
      </c>
      <c r="AD401" s="521"/>
      <c r="AE401" s="520" t="b">
        <f t="shared" si="80"/>
        <v>0</v>
      </c>
      <c r="AF401" s="520"/>
      <c r="AH401" s="422">
        <f>DATA4!$G$38</f>
        <v>0</v>
      </c>
      <c r="AI401" s="422">
        <f>DATA4!$L$38</f>
        <v>0</v>
      </c>
      <c r="AJ401" s="458">
        <f>DATA4!$Q$38</f>
        <v>0</v>
      </c>
      <c r="AK401" s="422">
        <f>DATA4!$V$38</f>
        <v>0</v>
      </c>
      <c r="AL401" s="422">
        <f>DATA4!$AA$38</f>
        <v>0</v>
      </c>
      <c r="AN401" s="522" t="str">
        <f>IF(AJ401="A",MAX($AN$221:AP400)+0.001,"")</f>
        <v/>
      </c>
      <c r="AO401" s="522"/>
      <c r="AP401" s="522"/>
      <c r="AQ401" s="282">
        <v>1.18</v>
      </c>
      <c r="AR401" s="282" t="str">
        <f>IF($AQ$401&gt;$AN$973,"",LOOKUP($AQ$401,$AN$222:$AP$971,$AH$222:$AH$971))</f>
        <v/>
      </c>
      <c r="AS401" s="282" t="str">
        <f>IF($AQ$401&gt;$AN$973,"",LOOKUP($AQ$401,$AN$222:$AP$971,$AI$222:$AI$971))</f>
        <v/>
      </c>
      <c r="AT401" s="282" t="s">
        <v>28</v>
      </c>
      <c r="AU401" s="282" t="str">
        <f>IF($AQ$401&gt;$AN$973,"",LOOKUP($AQ$401,$AN$222:$AP$971,$AK$222:$AK$971))</f>
        <v/>
      </c>
      <c r="AV401" s="282" t="str">
        <f>IF($AQ$401&gt;$AN$973,"",LOOKUP($AQ$401,$AN$222:$AP$971,$AL$222:$AL$971))</f>
        <v/>
      </c>
      <c r="AX401" s="522" t="str">
        <f>IF(AJ401="B",MAX($AX$221:AX400)+0.001,"")</f>
        <v/>
      </c>
      <c r="AY401" s="522"/>
      <c r="AZ401" s="522"/>
      <c r="BA401" s="282">
        <v>1.18</v>
      </c>
      <c r="BB401" s="282" t="str">
        <f t="shared" si="95"/>
        <v/>
      </c>
      <c r="BC401" s="282" t="str">
        <f t="shared" si="88"/>
        <v/>
      </c>
      <c r="BD401" s="282" t="s">
        <v>29</v>
      </c>
      <c r="BE401" s="282" t="str">
        <f t="shared" si="89"/>
        <v/>
      </c>
      <c r="BF401" s="282" t="str">
        <f t="shared" si="90"/>
        <v/>
      </c>
      <c r="BH401" s="522" t="str">
        <f>IF(AJ401="C",MAX($BH$221:BH400)+0.001,"")</f>
        <v/>
      </c>
      <c r="BI401" s="522"/>
      <c r="BJ401" s="522"/>
      <c r="BK401" s="282">
        <v>1.18</v>
      </c>
      <c r="BL401" s="282" t="str">
        <f t="shared" si="91"/>
        <v/>
      </c>
      <c r="BM401" s="282" t="str">
        <f t="shared" si="92"/>
        <v/>
      </c>
      <c r="BN401" s="282" t="s">
        <v>30</v>
      </c>
      <c r="BO401" s="282" t="str">
        <f t="shared" si="93"/>
        <v/>
      </c>
      <c r="BP401" s="282" t="str">
        <f t="shared" si="94"/>
        <v/>
      </c>
      <c r="BT401" s="522" t="str">
        <f>IF(AL401="A",MAX($BT$221:BV400)+0.001,"")</f>
        <v/>
      </c>
      <c r="BU401" s="522"/>
      <c r="BV401" s="522"/>
      <c r="BW401" s="282">
        <v>1.18</v>
      </c>
      <c r="BY401" s="454" t="s">
        <v>28</v>
      </c>
      <c r="BZ401" s="282" t="str">
        <f t="shared" si="96"/>
        <v/>
      </c>
      <c r="CB401" s="282">
        <f t="shared" si="97"/>
        <v>0</v>
      </c>
      <c r="CC401" s="282">
        <f t="shared" si="98"/>
        <v>0</v>
      </c>
      <c r="CD401" s="282">
        <f t="shared" si="99"/>
        <v>0</v>
      </c>
      <c r="CE401" s="282">
        <f t="shared" si="100"/>
        <v>0</v>
      </c>
      <c r="CF401" s="282">
        <f t="shared" si="101"/>
        <v>0</v>
      </c>
      <c r="CG401" s="282">
        <f t="shared" si="102"/>
        <v>0</v>
      </c>
      <c r="CH401" s="282">
        <f t="shared" si="103"/>
        <v>0</v>
      </c>
      <c r="CI401" s="282">
        <f t="shared" si="104"/>
        <v>0</v>
      </c>
      <c r="CJ401" s="282">
        <f t="shared" si="105"/>
        <v>0</v>
      </c>
      <c r="CK401" s="282">
        <f t="shared" si="106"/>
        <v>0</v>
      </c>
      <c r="CL401" s="282">
        <f t="shared" si="107"/>
        <v>0</v>
      </c>
      <c r="CM401" s="282">
        <f t="shared" si="108"/>
        <v>0</v>
      </c>
    </row>
    <row r="402" spans="4:91" ht="15" x14ac:dyDescent="0.25">
      <c r="D402" s="455" t="str">
        <f>IF(DATA4!$C$39="","",U402&amp;":"&amp;V402)</f>
        <v/>
      </c>
      <c r="E402" s="523" t="str">
        <f>IF(DATA4!$D$39="","",W402&amp;":"&amp;X402)</f>
        <v/>
      </c>
      <c r="F402" s="523"/>
      <c r="G402" s="523"/>
      <c r="H402" s="524" t="e">
        <f t="shared" si="83"/>
        <v>#VALUE!</v>
      </c>
      <c r="I402" s="524"/>
      <c r="J402" s="524"/>
      <c r="K402" s="522" t="e">
        <f t="shared" si="87"/>
        <v>#VALUE!</v>
      </c>
      <c r="L402" s="522"/>
      <c r="M402" s="522"/>
      <c r="N402" s="525" t="e">
        <f t="shared" si="84"/>
        <v>#VALUE!</v>
      </c>
      <c r="O402" s="525"/>
      <c r="P402" s="525"/>
      <c r="Q402" s="523" t="e">
        <f t="shared" si="85"/>
        <v>#VALUE!</v>
      </c>
      <c r="R402" s="523"/>
      <c r="S402" s="523"/>
      <c r="T402" s="283">
        <v>31</v>
      </c>
      <c r="U402" s="456">
        <f>IF(HOUR(DATA4!$C$39)&lt;=6,HOUR(DATA4!$C$39)+12,HOUR(DATA4!$C$39))</f>
        <v>12</v>
      </c>
      <c r="V402" s="457" t="str">
        <f>IF(MINUTE(DATA4!$C$39)&lt;10,"0"&amp;MINUTE(DATA4!$C$39),MINUTE(DATA4!$C$39))</f>
        <v>00</v>
      </c>
      <c r="W402" s="456">
        <f>IF(HOUR(DATA4!$D$39)&lt;=6,HOUR(DATA4!$D$39)+12,HOUR(DATA4!$D$39))</f>
        <v>12</v>
      </c>
      <c r="X402" s="457" t="str">
        <f>IF(MINUTE(DATA4!$D$39)&lt;10,"0"&amp;MINUTE(DATA4!$D$39),MINUTE(DATA4!$D$39))</f>
        <v>00</v>
      </c>
      <c r="Y402" s="526" t="b">
        <f t="shared" si="81"/>
        <v>0</v>
      </c>
      <c r="Z402" s="526"/>
      <c r="AA402" s="520" t="b">
        <f t="shared" si="82"/>
        <v>0</v>
      </c>
      <c r="AB402" s="520"/>
      <c r="AC402" s="521" t="str">
        <f t="shared" si="86"/>
        <v/>
      </c>
      <c r="AD402" s="521"/>
      <c r="AE402" s="520" t="b">
        <f t="shared" si="80"/>
        <v>0</v>
      </c>
      <c r="AF402" s="520"/>
      <c r="AH402" s="422">
        <f>DATA4!$G$39</f>
        <v>0</v>
      </c>
      <c r="AI402" s="422">
        <f>DATA4!$L$39</f>
        <v>0</v>
      </c>
      <c r="AJ402" s="458">
        <f>DATA4!$Q$39</f>
        <v>0</v>
      </c>
      <c r="AK402" s="422">
        <f>DATA4!$V$39</f>
        <v>0</v>
      </c>
      <c r="AL402" s="422">
        <f>DATA4!$AA$39</f>
        <v>0</v>
      </c>
      <c r="AN402" s="522" t="str">
        <f>IF(AJ402="A",MAX($AN$221:AP401)+0.001,"")</f>
        <v/>
      </c>
      <c r="AO402" s="522"/>
      <c r="AP402" s="522"/>
      <c r="AQ402" s="282">
        <v>1.1809999999999998</v>
      </c>
      <c r="AR402" s="282" t="str">
        <f>IF($AQ$402&gt;$AN$973,"",LOOKUP($AQ$402,$AN$222:$AP$971,$AH$222:$AH$971))</f>
        <v/>
      </c>
      <c r="AS402" s="282" t="str">
        <f>IF($AQ$402&gt;$AN$973,"",LOOKUP($AQ$402,$AN$222:$AP$971,$AI$222:$AI$971))</f>
        <v/>
      </c>
      <c r="AT402" s="282" t="s">
        <v>28</v>
      </c>
      <c r="AU402" s="282" t="str">
        <f>IF($AQ$402&gt;$AN$973,"",LOOKUP($AQ$402,$AN$222:$AP$971,$AK$222:$AK$971))</f>
        <v/>
      </c>
      <c r="AV402" s="282" t="str">
        <f>IF($AQ$402&gt;$AN$973,"",LOOKUP($AQ$402,$AN$222:$AP$971,$AL$222:$AL$971))</f>
        <v/>
      </c>
      <c r="AX402" s="522" t="str">
        <f>IF(AJ402="B",MAX($AX$221:AX401)+0.001,"")</f>
        <v/>
      </c>
      <c r="AY402" s="522"/>
      <c r="AZ402" s="522"/>
      <c r="BA402" s="282">
        <v>1.1809999999999998</v>
      </c>
      <c r="BB402" s="282" t="str">
        <f t="shared" si="95"/>
        <v/>
      </c>
      <c r="BC402" s="282" t="str">
        <f t="shared" si="88"/>
        <v/>
      </c>
      <c r="BD402" s="282" t="s">
        <v>29</v>
      </c>
      <c r="BE402" s="282" t="str">
        <f t="shared" si="89"/>
        <v/>
      </c>
      <c r="BF402" s="282" t="str">
        <f t="shared" si="90"/>
        <v/>
      </c>
      <c r="BH402" s="522" t="str">
        <f>IF(AJ402="C",MAX($BH$221:BH401)+0.001,"")</f>
        <v/>
      </c>
      <c r="BI402" s="522"/>
      <c r="BJ402" s="522"/>
      <c r="BK402" s="282">
        <v>1.1809999999999998</v>
      </c>
      <c r="BL402" s="282" t="str">
        <f t="shared" si="91"/>
        <v/>
      </c>
      <c r="BM402" s="282" t="str">
        <f t="shared" si="92"/>
        <v/>
      </c>
      <c r="BN402" s="282" t="s">
        <v>30</v>
      </c>
      <c r="BO402" s="282" t="str">
        <f t="shared" si="93"/>
        <v/>
      </c>
      <c r="BP402" s="282" t="str">
        <f t="shared" si="94"/>
        <v/>
      </c>
      <c r="BT402" s="522" t="str">
        <f>IF(AL402="A",MAX($BT$221:BV401)+0.001,"")</f>
        <v/>
      </c>
      <c r="BU402" s="522"/>
      <c r="BV402" s="522"/>
      <c r="BW402" s="282">
        <v>1.1809999999999998</v>
      </c>
      <c r="BY402" s="454" t="s">
        <v>28</v>
      </c>
      <c r="BZ402" s="282" t="str">
        <f t="shared" si="96"/>
        <v/>
      </c>
      <c r="CB402" s="282">
        <f t="shared" si="97"/>
        <v>0</v>
      </c>
      <c r="CC402" s="282">
        <f t="shared" si="98"/>
        <v>0</v>
      </c>
      <c r="CD402" s="282">
        <f t="shared" si="99"/>
        <v>0</v>
      </c>
      <c r="CE402" s="282">
        <f t="shared" si="100"/>
        <v>0</v>
      </c>
      <c r="CF402" s="282">
        <f t="shared" si="101"/>
        <v>0</v>
      </c>
      <c r="CG402" s="282">
        <f t="shared" si="102"/>
        <v>0</v>
      </c>
      <c r="CH402" s="282">
        <f t="shared" si="103"/>
        <v>0</v>
      </c>
      <c r="CI402" s="282">
        <f t="shared" si="104"/>
        <v>0</v>
      </c>
      <c r="CJ402" s="282">
        <f t="shared" si="105"/>
        <v>0</v>
      </c>
      <c r="CK402" s="282">
        <f t="shared" si="106"/>
        <v>0</v>
      </c>
      <c r="CL402" s="282">
        <f t="shared" si="107"/>
        <v>0</v>
      </c>
      <c r="CM402" s="282">
        <f t="shared" si="108"/>
        <v>0</v>
      </c>
    </row>
    <row r="403" spans="4:91" ht="15" x14ac:dyDescent="0.25">
      <c r="D403" s="455" t="str">
        <f>IF(DATA4!$C$40="","",U403&amp;":"&amp;V403)</f>
        <v/>
      </c>
      <c r="E403" s="523" t="str">
        <f>IF(DATA4!$D$40="","",W403&amp;":"&amp;X403)</f>
        <v/>
      </c>
      <c r="F403" s="523"/>
      <c r="G403" s="523"/>
      <c r="H403" s="524" t="e">
        <f t="shared" si="83"/>
        <v>#VALUE!</v>
      </c>
      <c r="I403" s="524"/>
      <c r="J403" s="524"/>
      <c r="K403" s="522" t="e">
        <f t="shared" si="87"/>
        <v>#VALUE!</v>
      </c>
      <c r="L403" s="522"/>
      <c r="M403" s="522"/>
      <c r="N403" s="525" t="e">
        <f t="shared" si="84"/>
        <v>#VALUE!</v>
      </c>
      <c r="O403" s="525"/>
      <c r="P403" s="525"/>
      <c r="Q403" s="523" t="e">
        <f t="shared" si="85"/>
        <v>#VALUE!</v>
      </c>
      <c r="R403" s="523"/>
      <c r="S403" s="523"/>
      <c r="T403" s="283">
        <v>32</v>
      </c>
      <c r="U403" s="456">
        <f>IF(HOUR(DATA4!$C$40)&lt;=6,HOUR(DATA4!$C$40)+12,HOUR(DATA4!$C$40))</f>
        <v>12</v>
      </c>
      <c r="V403" s="457" t="str">
        <f>IF(MINUTE(DATA4!$C$40)&lt;10,"0"&amp;MINUTE(DATA4!$C$40),MINUTE(DATA4!$C$40))</f>
        <v>00</v>
      </c>
      <c r="W403" s="456">
        <f>IF(HOUR(DATA4!$D$40)&lt;=6,HOUR(DATA4!$D$40)+12,HOUR(DATA4!$D$40))</f>
        <v>12</v>
      </c>
      <c r="X403" s="457" t="str">
        <f>IF(MINUTE(DATA4!$D$40)&lt;10,"0"&amp;MINUTE(DATA4!$D$40),MINUTE(DATA4!$D$40))</f>
        <v>00</v>
      </c>
      <c r="Y403" s="526" t="b">
        <f t="shared" si="81"/>
        <v>0</v>
      </c>
      <c r="Z403" s="526"/>
      <c r="AA403" s="520" t="b">
        <f t="shared" si="82"/>
        <v>0</v>
      </c>
      <c r="AB403" s="520"/>
      <c r="AC403" s="521" t="str">
        <f t="shared" si="86"/>
        <v/>
      </c>
      <c r="AD403" s="521"/>
      <c r="AE403" s="520" t="b">
        <f t="shared" si="80"/>
        <v>0</v>
      </c>
      <c r="AF403" s="520"/>
      <c r="AH403" s="422">
        <f>DATA4!$G$40</f>
        <v>0</v>
      </c>
      <c r="AI403" s="422">
        <f>DATA4!$L$40</f>
        <v>0</v>
      </c>
      <c r="AJ403" s="458">
        <f>DATA4!$Q$40</f>
        <v>0</v>
      </c>
      <c r="AK403" s="422">
        <f>DATA4!$V$40</f>
        <v>0</v>
      </c>
      <c r="AL403" s="422">
        <f>DATA4!$AA$40</f>
        <v>0</v>
      </c>
      <c r="AN403" s="522" t="str">
        <f>IF(AJ403="A",MAX($AN$221:AP402)+0.001,"")</f>
        <v/>
      </c>
      <c r="AO403" s="522"/>
      <c r="AP403" s="522"/>
      <c r="AQ403" s="282">
        <v>1.1819999999999999</v>
      </c>
      <c r="AR403" s="282" t="str">
        <f>IF($AQ$403&gt;$AN$973,"",LOOKUP($AQ$403,$AN$222:$AP$971,$AH$222:$AH$971))</f>
        <v/>
      </c>
      <c r="AS403" s="282" t="str">
        <f>IF($AQ$403&gt;$AN$973,"",LOOKUP($AQ$403,$AN$222:$AP$971,$AI$222:$AI$971))</f>
        <v/>
      </c>
      <c r="AT403" s="282" t="s">
        <v>28</v>
      </c>
      <c r="AU403" s="282" t="str">
        <f>IF($AQ$403&gt;$AN$973,"",LOOKUP($AQ$403,$AN$222:$AP$971,$AK$222:$AK$971))</f>
        <v/>
      </c>
      <c r="AV403" s="282" t="str">
        <f>IF($AQ$403&gt;$AN$973,"",LOOKUP($AQ$403,$AN$222:$AP$971,$AL$222:$AL$971))</f>
        <v/>
      </c>
      <c r="AX403" s="522" t="str">
        <f>IF(AJ403="B",MAX($AX$221:AX402)+0.001,"")</f>
        <v/>
      </c>
      <c r="AY403" s="522"/>
      <c r="AZ403" s="522"/>
      <c r="BA403" s="282">
        <v>1.1819999999999999</v>
      </c>
      <c r="BB403" s="282" t="str">
        <f t="shared" si="95"/>
        <v/>
      </c>
      <c r="BC403" s="282" t="str">
        <f t="shared" si="88"/>
        <v/>
      </c>
      <c r="BD403" s="282" t="s">
        <v>29</v>
      </c>
      <c r="BE403" s="282" t="str">
        <f t="shared" si="89"/>
        <v/>
      </c>
      <c r="BF403" s="282" t="str">
        <f t="shared" si="90"/>
        <v/>
      </c>
      <c r="BH403" s="522" t="str">
        <f>IF(AJ403="C",MAX($BH$221:BH402)+0.001,"")</f>
        <v/>
      </c>
      <c r="BI403" s="522"/>
      <c r="BJ403" s="522"/>
      <c r="BK403" s="282">
        <v>1.1819999999999999</v>
      </c>
      <c r="BL403" s="282" t="str">
        <f t="shared" si="91"/>
        <v/>
      </c>
      <c r="BM403" s="282" t="str">
        <f t="shared" si="92"/>
        <v/>
      </c>
      <c r="BN403" s="282" t="s">
        <v>30</v>
      </c>
      <c r="BO403" s="282" t="str">
        <f t="shared" si="93"/>
        <v/>
      </c>
      <c r="BP403" s="282" t="str">
        <f t="shared" si="94"/>
        <v/>
      </c>
      <c r="BT403" s="522" t="str">
        <f>IF(AL403="A",MAX($BT$221:BV402)+0.001,"")</f>
        <v/>
      </c>
      <c r="BU403" s="522"/>
      <c r="BV403" s="522"/>
      <c r="BW403" s="282">
        <v>1.1819999999999999</v>
      </c>
      <c r="BY403" s="454" t="s">
        <v>28</v>
      </c>
      <c r="BZ403" s="282" t="str">
        <f t="shared" si="96"/>
        <v/>
      </c>
      <c r="CB403" s="282">
        <f t="shared" si="97"/>
        <v>0</v>
      </c>
      <c r="CC403" s="282">
        <f t="shared" si="98"/>
        <v>0</v>
      </c>
      <c r="CD403" s="282">
        <f t="shared" si="99"/>
        <v>0</v>
      </c>
      <c r="CE403" s="282">
        <f t="shared" si="100"/>
        <v>0</v>
      </c>
      <c r="CF403" s="282">
        <f t="shared" si="101"/>
        <v>0</v>
      </c>
      <c r="CG403" s="282">
        <f t="shared" si="102"/>
        <v>0</v>
      </c>
      <c r="CH403" s="282">
        <f t="shared" si="103"/>
        <v>0</v>
      </c>
      <c r="CI403" s="282">
        <f t="shared" si="104"/>
        <v>0</v>
      </c>
      <c r="CJ403" s="282">
        <f t="shared" si="105"/>
        <v>0</v>
      </c>
      <c r="CK403" s="282">
        <f t="shared" si="106"/>
        <v>0</v>
      </c>
      <c r="CL403" s="282">
        <f t="shared" si="107"/>
        <v>0</v>
      </c>
      <c r="CM403" s="282">
        <f t="shared" si="108"/>
        <v>0</v>
      </c>
    </row>
    <row r="404" spans="4:91" ht="15" x14ac:dyDescent="0.25">
      <c r="D404" s="455" t="str">
        <f>IF(DATA4!$C$41="","",U404&amp;":"&amp;V404)</f>
        <v/>
      </c>
      <c r="E404" s="523" t="str">
        <f>IF(DATA4!$D$41="","",W404&amp;":"&amp;X404)</f>
        <v/>
      </c>
      <c r="F404" s="523"/>
      <c r="G404" s="523"/>
      <c r="H404" s="524" t="e">
        <f t="shared" si="83"/>
        <v>#VALUE!</v>
      </c>
      <c r="I404" s="524"/>
      <c r="J404" s="524"/>
      <c r="K404" s="522" t="e">
        <f t="shared" si="87"/>
        <v>#VALUE!</v>
      </c>
      <c r="L404" s="522"/>
      <c r="M404" s="522"/>
      <c r="N404" s="525" t="e">
        <f t="shared" si="84"/>
        <v>#VALUE!</v>
      </c>
      <c r="O404" s="525"/>
      <c r="P404" s="525"/>
      <c r="Q404" s="523" t="e">
        <f t="shared" si="85"/>
        <v>#VALUE!</v>
      </c>
      <c r="R404" s="523"/>
      <c r="S404" s="523"/>
      <c r="T404" s="283">
        <v>33</v>
      </c>
      <c r="U404" s="456">
        <f>IF(HOUR(DATA4!$C$41)&lt;=6,HOUR(DATA4!$C$41)+12,HOUR(DATA4!$C$41))</f>
        <v>12</v>
      </c>
      <c r="V404" s="457" t="str">
        <f>IF(MINUTE(DATA4!$C$41)&lt;10,"0"&amp;MINUTE(DATA4!$C$41),MINUTE(DATA4!$C$41))</f>
        <v>00</v>
      </c>
      <c r="W404" s="456">
        <f>IF(HOUR(DATA4!$D$41)&lt;=6,HOUR(DATA4!$D$41)+12,HOUR(DATA4!$D$41))</f>
        <v>12</v>
      </c>
      <c r="X404" s="457" t="str">
        <f>IF(MINUTE(DATA4!$D$41)&lt;10,"0"&amp;MINUTE(DATA4!$D$41),MINUTE(DATA4!$D$41))</f>
        <v>00</v>
      </c>
      <c r="Y404" s="526" t="b">
        <f t="shared" si="81"/>
        <v>0</v>
      </c>
      <c r="Z404" s="526"/>
      <c r="AA404" s="520" t="b">
        <f t="shared" si="82"/>
        <v>0</v>
      </c>
      <c r="AB404" s="520"/>
      <c r="AC404" s="521" t="str">
        <f t="shared" si="86"/>
        <v/>
      </c>
      <c r="AD404" s="521"/>
      <c r="AE404" s="520" t="b">
        <f t="shared" ref="AE404:AE467" si="109">IF(AC404&lt;0,TRUE,FALSE)</f>
        <v>0</v>
      </c>
      <c r="AF404" s="520"/>
      <c r="AH404" s="422">
        <f>DATA4!$G$41</f>
        <v>0</v>
      </c>
      <c r="AI404" s="422">
        <f>DATA4!$L$41</f>
        <v>0</v>
      </c>
      <c r="AJ404" s="458">
        <f>DATA4!$Q$41</f>
        <v>0</v>
      </c>
      <c r="AK404" s="422">
        <f>DATA4!$V$41</f>
        <v>0</v>
      </c>
      <c r="AL404" s="422">
        <f>DATA4!$AA$41</f>
        <v>0</v>
      </c>
      <c r="AN404" s="522" t="str">
        <f>IF(AJ404="A",MAX($AN$221:AP403)+0.001,"")</f>
        <v/>
      </c>
      <c r="AO404" s="522"/>
      <c r="AP404" s="522"/>
      <c r="AQ404" s="282">
        <v>1.1829999999999998</v>
      </c>
      <c r="AR404" s="282" t="str">
        <f>IF($AQ$404&gt;$AN$973,"",LOOKUP($AQ$404,$AN$222:$AP$971,$AH$222:$AH$971))</f>
        <v/>
      </c>
      <c r="AS404" s="282" t="str">
        <f>IF($AQ$404&gt;$AN$973,"",LOOKUP($AQ$404,$AN$222:$AP$971,$AI$222:$AI$971))</f>
        <v/>
      </c>
      <c r="AT404" s="282" t="s">
        <v>28</v>
      </c>
      <c r="AU404" s="282" t="str">
        <f>IF($AQ$404&gt;$AN$973,"",LOOKUP($AQ$404,$AN$222:$AP$971,$AK$222:$AK$971))</f>
        <v/>
      </c>
      <c r="AV404" s="282" t="str">
        <f>IF($AQ$404&gt;$AN$973,"",LOOKUP($AQ$404,$AN$222:$AP$971,$AL$222:$AL$971))</f>
        <v/>
      </c>
      <c r="AX404" s="522" t="str">
        <f>IF(AJ404="B",MAX($AX$221:AX403)+0.001,"")</f>
        <v/>
      </c>
      <c r="AY404" s="522"/>
      <c r="AZ404" s="522"/>
      <c r="BA404" s="282">
        <v>1.1829999999999998</v>
      </c>
      <c r="BB404" s="282" t="str">
        <f t="shared" si="95"/>
        <v/>
      </c>
      <c r="BC404" s="282" t="str">
        <f t="shared" si="88"/>
        <v/>
      </c>
      <c r="BD404" s="282" t="s">
        <v>29</v>
      </c>
      <c r="BE404" s="282" t="str">
        <f t="shared" si="89"/>
        <v/>
      </c>
      <c r="BF404" s="282" t="str">
        <f t="shared" si="90"/>
        <v/>
      </c>
      <c r="BH404" s="522" t="str">
        <f>IF(AJ404="C",MAX($BH$221:BH403)+0.001,"")</f>
        <v/>
      </c>
      <c r="BI404" s="522"/>
      <c r="BJ404" s="522"/>
      <c r="BK404" s="282">
        <v>1.1829999999999998</v>
      </c>
      <c r="BL404" s="282" t="str">
        <f t="shared" si="91"/>
        <v/>
      </c>
      <c r="BM404" s="282" t="str">
        <f t="shared" si="92"/>
        <v/>
      </c>
      <c r="BN404" s="282" t="s">
        <v>30</v>
      </c>
      <c r="BO404" s="282" t="str">
        <f t="shared" si="93"/>
        <v/>
      </c>
      <c r="BP404" s="282" t="str">
        <f t="shared" si="94"/>
        <v/>
      </c>
      <c r="BT404" s="522" t="str">
        <f>IF(AL404="A",MAX($BT$221:BV403)+0.001,"")</f>
        <v/>
      </c>
      <c r="BU404" s="522"/>
      <c r="BV404" s="522"/>
      <c r="BW404" s="282">
        <v>1.1829999999999998</v>
      </c>
      <c r="BY404" s="454" t="s">
        <v>28</v>
      </c>
      <c r="BZ404" s="282" t="str">
        <f t="shared" si="96"/>
        <v/>
      </c>
      <c r="CB404" s="282">
        <f t="shared" si="97"/>
        <v>0</v>
      </c>
      <c r="CC404" s="282">
        <f t="shared" si="98"/>
        <v>0</v>
      </c>
      <c r="CD404" s="282">
        <f t="shared" si="99"/>
        <v>0</v>
      </c>
      <c r="CE404" s="282">
        <f t="shared" si="100"/>
        <v>0</v>
      </c>
      <c r="CF404" s="282">
        <f t="shared" si="101"/>
        <v>0</v>
      </c>
      <c r="CG404" s="282">
        <f t="shared" si="102"/>
        <v>0</v>
      </c>
      <c r="CH404" s="282">
        <f t="shared" si="103"/>
        <v>0</v>
      </c>
      <c r="CI404" s="282">
        <f t="shared" si="104"/>
        <v>0</v>
      </c>
      <c r="CJ404" s="282">
        <f t="shared" si="105"/>
        <v>0</v>
      </c>
      <c r="CK404" s="282">
        <f t="shared" si="106"/>
        <v>0</v>
      </c>
      <c r="CL404" s="282">
        <f t="shared" si="107"/>
        <v>0</v>
      </c>
      <c r="CM404" s="282">
        <f t="shared" si="108"/>
        <v>0</v>
      </c>
    </row>
    <row r="405" spans="4:91" ht="15" x14ac:dyDescent="0.25">
      <c r="D405" s="455" t="str">
        <f>IF(DATA4!$C$42="","",U405&amp;":"&amp;V405)</f>
        <v/>
      </c>
      <c r="E405" s="523" t="str">
        <f>IF(DATA4!$D$42="","",W405&amp;":"&amp;X405)</f>
        <v/>
      </c>
      <c r="F405" s="523"/>
      <c r="G405" s="523"/>
      <c r="H405" s="524" t="e">
        <f t="shared" si="83"/>
        <v>#VALUE!</v>
      </c>
      <c r="I405" s="524"/>
      <c r="J405" s="524"/>
      <c r="K405" s="522" t="e">
        <f t="shared" si="87"/>
        <v>#VALUE!</v>
      </c>
      <c r="L405" s="522"/>
      <c r="M405" s="522"/>
      <c r="N405" s="525" t="e">
        <f t="shared" si="84"/>
        <v>#VALUE!</v>
      </c>
      <c r="O405" s="525"/>
      <c r="P405" s="525"/>
      <c r="Q405" s="523" t="e">
        <f t="shared" si="85"/>
        <v>#VALUE!</v>
      </c>
      <c r="R405" s="523"/>
      <c r="S405" s="523"/>
      <c r="T405" s="283">
        <v>34</v>
      </c>
      <c r="U405" s="456">
        <f>IF(HOUR(DATA4!$C$42)&lt;=6,HOUR(DATA4!$C$42)+12,HOUR(DATA4!$C$42))</f>
        <v>12</v>
      </c>
      <c r="V405" s="457" t="str">
        <f>IF(MINUTE(DATA4!$C$42)&lt;10,"0"&amp;MINUTE(DATA4!$C$42),MINUTE(DATA4!$C$42))</f>
        <v>00</v>
      </c>
      <c r="W405" s="456">
        <f>IF(HOUR(DATA4!$D$42)&lt;=6,HOUR(DATA4!$D$42)+12,HOUR(DATA4!$D$42))</f>
        <v>12</v>
      </c>
      <c r="X405" s="457" t="str">
        <f>IF(MINUTE(DATA4!$D$42)&lt;10,"0"&amp;MINUTE(DATA4!$D$42),MINUTE(DATA4!$D$42))</f>
        <v>00</v>
      </c>
      <c r="Y405" s="526" t="b">
        <f t="shared" ref="Y405:Y468" si="110">IF(AND(D405=0,E405=0),TRUE,FALSE)</f>
        <v>0</v>
      </c>
      <c r="Z405" s="526"/>
      <c r="AA405" s="520" t="b">
        <f t="shared" ref="AA405:AA468" si="111">IF(Y405=TRUE,FALSE,IF(D405="",FALSE,IF(D405=E405,TRUE,FALSE)))</f>
        <v>0</v>
      </c>
      <c r="AB405" s="520"/>
      <c r="AC405" s="521" t="str">
        <f t="shared" si="86"/>
        <v/>
      </c>
      <c r="AD405" s="521"/>
      <c r="AE405" s="520" t="b">
        <f t="shared" si="109"/>
        <v>0</v>
      </c>
      <c r="AF405" s="520"/>
      <c r="AH405" s="422">
        <f>DATA4!$G$42</f>
        <v>0</v>
      </c>
      <c r="AI405" s="422">
        <f>DATA4!$L$42</f>
        <v>0</v>
      </c>
      <c r="AJ405" s="458">
        <f>DATA4!$Q$42</f>
        <v>0</v>
      </c>
      <c r="AK405" s="422">
        <f>DATA4!$V$42</f>
        <v>0</v>
      </c>
      <c r="AL405" s="422">
        <f>DATA4!$AA$42</f>
        <v>0</v>
      </c>
      <c r="AN405" s="522" t="str">
        <f>IF(AJ405="A",MAX($AN$221:AP404)+0.001,"")</f>
        <v/>
      </c>
      <c r="AO405" s="522"/>
      <c r="AP405" s="522"/>
      <c r="AQ405" s="282">
        <v>1.1839999999999999</v>
      </c>
      <c r="AR405" s="282" t="str">
        <f>IF($AQ$405&gt;$AN$973,"",LOOKUP($AQ$405,$AN$222:$AP$971,$AH$222:$AH$971))</f>
        <v/>
      </c>
      <c r="AS405" s="282" t="str">
        <f>IF($AQ$405&gt;$AN$973,"",LOOKUP($AQ$405,$AN$222:$AP$971,$AI$222:$AI$971))</f>
        <v/>
      </c>
      <c r="AT405" s="282" t="s">
        <v>28</v>
      </c>
      <c r="AU405" s="282" t="str">
        <f>IF($AQ$405&gt;$AN$973,"",LOOKUP($AQ$405,$AN$222:$AP$971,$AK$222:$AK$971))</f>
        <v/>
      </c>
      <c r="AV405" s="282" t="str">
        <f>IF($AQ$405&gt;$AN$973,"",LOOKUP($AQ$405,$AN$222:$AP$971,$AL$222:$AL$971))</f>
        <v/>
      </c>
      <c r="AX405" s="522" t="str">
        <f>IF(AJ405="B",MAX($AX$221:AX404)+0.001,"")</f>
        <v/>
      </c>
      <c r="AY405" s="522"/>
      <c r="AZ405" s="522"/>
      <c r="BA405" s="282">
        <v>1.1839999999999999</v>
      </c>
      <c r="BB405" s="282" t="str">
        <f t="shared" si="95"/>
        <v/>
      </c>
      <c r="BC405" s="282" t="str">
        <f t="shared" si="88"/>
        <v/>
      </c>
      <c r="BD405" s="282" t="s">
        <v>29</v>
      </c>
      <c r="BE405" s="282" t="str">
        <f t="shared" si="89"/>
        <v/>
      </c>
      <c r="BF405" s="282" t="str">
        <f t="shared" si="90"/>
        <v/>
      </c>
      <c r="BH405" s="522" t="str">
        <f>IF(AJ405="C",MAX($BH$221:BH404)+0.001,"")</f>
        <v/>
      </c>
      <c r="BI405" s="522"/>
      <c r="BJ405" s="522"/>
      <c r="BK405" s="282">
        <v>1.1839999999999999</v>
      </c>
      <c r="BL405" s="282" t="str">
        <f t="shared" si="91"/>
        <v/>
      </c>
      <c r="BM405" s="282" t="str">
        <f t="shared" si="92"/>
        <v/>
      </c>
      <c r="BN405" s="282" t="s">
        <v>30</v>
      </c>
      <c r="BO405" s="282" t="str">
        <f t="shared" si="93"/>
        <v/>
      </c>
      <c r="BP405" s="282" t="str">
        <f t="shared" si="94"/>
        <v/>
      </c>
      <c r="BT405" s="522" t="str">
        <f>IF(AL405="A",MAX($BT$221:BV404)+0.001,"")</f>
        <v/>
      </c>
      <c r="BU405" s="522"/>
      <c r="BV405" s="522"/>
      <c r="BW405" s="282">
        <v>1.1839999999999999</v>
      </c>
      <c r="BY405" s="454" t="s">
        <v>28</v>
      </c>
      <c r="BZ405" s="282" t="str">
        <f t="shared" si="96"/>
        <v/>
      </c>
      <c r="CB405" s="282">
        <f t="shared" si="97"/>
        <v>0</v>
      </c>
      <c r="CC405" s="282">
        <f t="shared" si="98"/>
        <v>0</v>
      </c>
      <c r="CD405" s="282">
        <f t="shared" si="99"/>
        <v>0</v>
      </c>
      <c r="CE405" s="282">
        <f t="shared" si="100"/>
        <v>0</v>
      </c>
      <c r="CF405" s="282">
        <f t="shared" si="101"/>
        <v>0</v>
      </c>
      <c r="CG405" s="282">
        <f t="shared" si="102"/>
        <v>0</v>
      </c>
      <c r="CH405" s="282">
        <f t="shared" si="103"/>
        <v>0</v>
      </c>
      <c r="CI405" s="282">
        <f t="shared" si="104"/>
        <v>0</v>
      </c>
      <c r="CJ405" s="282">
        <f t="shared" si="105"/>
        <v>0</v>
      </c>
      <c r="CK405" s="282">
        <f t="shared" si="106"/>
        <v>0</v>
      </c>
      <c r="CL405" s="282">
        <f t="shared" si="107"/>
        <v>0</v>
      </c>
      <c r="CM405" s="282">
        <f t="shared" si="108"/>
        <v>0</v>
      </c>
    </row>
    <row r="406" spans="4:91" ht="15" x14ac:dyDescent="0.25">
      <c r="D406" s="455" t="str">
        <f>IF(DATA4!$C$43="","",U406&amp;":"&amp;V406)</f>
        <v/>
      </c>
      <c r="E406" s="523" t="str">
        <f>IF(DATA4!$D$43="","",W406&amp;":"&amp;X406)</f>
        <v/>
      </c>
      <c r="F406" s="523"/>
      <c r="G406" s="523"/>
      <c r="H406" s="524" t="e">
        <f t="shared" ref="H406:H469" si="112">HOUR(D406)</f>
        <v>#VALUE!</v>
      </c>
      <c r="I406" s="524"/>
      <c r="J406" s="524"/>
      <c r="K406" s="522" t="e">
        <f t="shared" si="87"/>
        <v>#VALUE!</v>
      </c>
      <c r="L406" s="522"/>
      <c r="M406" s="522"/>
      <c r="N406" s="525" t="e">
        <f t="shared" ref="N406:N469" si="113">D406-K406</f>
        <v>#VALUE!</v>
      </c>
      <c r="O406" s="525"/>
      <c r="P406" s="525"/>
      <c r="Q406" s="523" t="e">
        <f t="shared" ref="Q406:Q469" si="114">IF(N406&gt;=0.0208333,H406&amp;":30",H406&amp;":00")</f>
        <v>#VALUE!</v>
      </c>
      <c r="R406" s="523"/>
      <c r="S406" s="523"/>
      <c r="T406" s="283">
        <v>35</v>
      </c>
      <c r="U406" s="456">
        <f>IF(HOUR(DATA4!$C$43)&lt;=6,HOUR(DATA4!$C$43)+12,HOUR(DATA4!$C$43))</f>
        <v>12</v>
      </c>
      <c r="V406" s="457" t="str">
        <f>IF(MINUTE(DATA4!$C$43)&lt;10,"0"&amp;MINUTE(DATA4!$C$43),MINUTE(DATA4!$C$43))</f>
        <v>00</v>
      </c>
      <c r="W406" s="456">
        <f>IF(HOUR(DATA4!$D$43)&lt;=6,HOUR(DATA4!$D$43)+12,HOUR(DATA4!$D$43))</f>
        <v>12</v>
      </c>
      <c r="X406" s="457" t="str">
        <f>IF(MINUTE(DATA4!$D$43)&lt;10,"0"&amp;MINUTE(DATA4!$D$43),MINUTE(DATA4!$D$43))</f>
        <v>00</v>
      </c>
      <c r="Y406" s="526" t="b">
        <f t="shared" si="110"/>
        <v>0</v>
      </c>
      <c r="Z406" s="526"/>
      <c r="AA406" s="520" t="b">
        <f t="shared" si="111"/>
        <v>0</v>
      </c>
      <c r="AB406" s="520"/>
      <c r="AC406" s="521" t="str">
        <f t="shared" si="86"/>
        <v/>
      </c>
      <c r="AD406" s="521"/>
      <c r="AE406" s="520" t="b">
        <f t="shared" si="109"/>
        <v>0</v>
      </c>
      <c r="AF406" s="520"/>
      <c r="AH406" s="422">
        <f>DATA4!$G$43</f>
        <v>0</v>
      </c>
      <c r="AI406" s="422">
        <f>DATA4!$L$43</f>
        <v>0</v>
      </c>
      <c r="AJ406" s="458">
        <f>DATA4!$Q$43</f>
        <v>0</v>
      </c>
      <c r="AK406" s="422">
        <f>DATA4!$V$43</f>
        <v>0</v>
      </c>
      <c r="AL406" s="422">
        <f>DATA4!$AA$43</f>
        <v>0</v>
      </c>
      <c r="AN406" s="522" t="str">
        <f>IF(AJ406="A",MAX($AN$221:AP405)+0.001,"")</f>
        <v/>
      </c>
      <c r="AO406" s="522"/>
      <c r="AP406" s="522"/>
      <c r="AQ406" s="282">
        <v>1.1850000000000001</v>
      </c>
      <c r="AR406" s="282" t="str">
        <f>IF($AQ$406&gt;$AN$973,"",LOOKUP($AQ$406,$AN$222:$AP$971,$AH$222:$AH$971))</f>
        <v/>
      </c>
      <c r="AS406" s="282" t="str">
        <f>IF($AQ$406&gt;$AN$973,"",LOOKUP($AQ$406,$AN$222:$AP$971,$AI$222:$AI$971))</f>
        <v/>
      </c>
      <c r="AT406" s="282" t="s">
        <v>28</v>
      </c>
      <c r="AU406" s="282" t="str">
        <f>IF($AQ$406&gt;$AN$973,"",LOOKUP($AQ$406,$AN$222:$AP$971,$AK$222:$AK$971))</f>
        <v/>
      </c>
      <c r="AV406" s="282" t="str">
        <f>IF($AQ$406&gt;$AN$973,"",LOOKUP($AQ$406,$AN$222:$AP$971,$AL$222:$AL$971))</f>
        <v/>
      </c>
      <c r="AX406" s="522" t="str">
        <f>IF(AJ406="B",MAX($AX$221:AX405)+0.001,"")</f>
        <v/>
      </c>
      <c r="AY406" s="522"/>
      <c r="AZ406" s="522"/>
      <c r="BA406" s="282">
        <v>1.1850000000000001</v>
      </c>
      <c r="BB406" s="282" t="str">
        <f t="shared" si="95"/>
        <v/>
      </c>
      <c r="BC406" s="282" t="str">
        <f t="shared" si="88"/>
        <v/>
      </c>
      <c r="BD406" s="282" t="s">
        <v>29</v>
      </c>
      <c r="BE406" s="282" t="str">
        <f t="shared" si="89"/>
        <v/>
      </c>
      <c r="BF406" s="282" t="str">
        <f t="shared" si="90"/>
        <v/>
      </c>
      <c r="BH406" s="522" t="str">
        <f>IF(AJ406="C",MAX($BH$221:BH405)+0.001,"")</f>
        <v/>
      </c>
      <c r="BI406" s="522"/>
      <c r="BJ406" s="522"/>
      <c r="BK406" s="282">
        <v>1.1850000000000001</v>
      </c>
      <c r="BL406" s="282" t="str">
        <f t="shared" si="91"/>
        <v/>
      </c>
      <c r="BM406" s="282" t="str">
        <f t="shared" si="92"/>
        <v/>
      </c>
      <c r="BN406" s="282" t="s">
        <v>30</v>
      </c>
      <c r="BO406" s="282" t="str">
        <f t="shared" si="93"/>
        <v/>
      </c>
      <c r="BP406" s="282" t="str">
        <f t="shared" si="94"/>
        <v/>
      </c>
      <c r="BT406" s="522" t="str">
        <f>IF(AL406="A",MAX($BT$221:BV405)+0.001,"")</f>
        <v/>
      </c>
      <c r="BU406" s="522"/>
      <c r="BV406" s="522"/>
      <c r="BW406" s="282">
        <v>1.1850000000000001</v>
      </c>
      <c r="BY406" s="454" t="s">
        <v>28</v>
      </c>
      <c r="BZ406" s="282" t="str">
        <f t="shared" si="96"/>
        <v/>
      </c>
      <c r="CB406" s="282">
        <f t="shared" si="97"/>
        <v>0</v>
      </c>
      <c r="CC406" s="282">
        <f t="shared" si="98"/>
        <v>0</v>
      </c>
      <c r="CD406" s="282">
        <f t="shared" si="99"/>
        <v>0</v>
      </c>
      <c r="CE406" s="282">
        <f t="shared" si="100"/>
        <v>0</v>
      </c>
      <c r="CF406" s="282">
        <f t="shared" si="101"/>
        <v>0</v>
      </c>
      <c r="CG406" s="282">
        <f t="shared" si="102"/>
        <v>0</v>
      </c>
      <c r="CH406" s="282">
        <f t="shared" si="103"/>
        <v>0</v>
      </c>
      <c r="CI406" s="282">
        <f t="shared" si="104"/>
        <v>0</v>
      </c>
      <c r="CJ406" s="282">
        <f t="shared" si="105"/>
        <v>0</v>
      </c>
      <c r="CK406" s="282">
        <f t="shared" si="106"/>
        <v>0</v>
      </c>
      <c r="CL406" s="282">
        <f t="shared" si="107"/>
        <v>0</v>
      </c>
      <c r="CM406" s="282">
        <f t="shared" si="108"/>
        <v>0</v>
      </c>
    </row>
    <row r="407" spans="4:91" ht="15" x14ac:dyDescent="0.25">
      <c r="D407" s="455" t="str">
        <f>IF(DATA4!$C$44="","",U407&amp;":"&amp;V407)</f>
        <v/>
      </c>
      <c r="E407" s="523" t="str">
        <f>IF(DATA4!$D$44="","",W407&amp;":"&amp;X407)</f>
        <v/>
      </c>
      <c r="F407" s="523"/>
      <c r="G407" s="523"/>
      <c r="H407" s="524" t="e">
        <f t="shared" si="112"/>
        <v>#VALUE!</v>
      </c>
      <c r="I407" s="524"/>
      <c r="J407" s="524"/>
      <c r="K407" s="522" t="e">
        <f t="shared" si="87"/>
        <v>#VALUE!</v>
      </c>
      <c r="L407" s="522"/>
      <c r="M407" s="522"/>
      <c r="N407" s="525" t="e">
        <f t="shared" si="113"/>
        <v>#VALUE!</v>
      </c>
      <c r="O407" s="525"/>
      <c r="P407" s="525"/>
      <c r="Q407" s="523" t="e">
        <f t="shared" si="114"/>
        <v>#VALUE!</v>
      </c>
      <c r="R407" s="523"/>
      <c r="S407" s="523"/>
      <c r="T407" s="283">
        <v>36</v>
      </c>
      <c r="U407" s="456">
        <f>IF(HOUR(DATA4!$C$44)&lt;=6,HOUR(DATA4!$C$44)+12,HOUR(DATA4!$C$44))</f>
        <v>12</v>
      </c>
      <c r="V407" s="457" t="str">
        <f>IF(MINUTE(DATA4!$C$44)&lt;10,"0"&amp;MINUTE(DATA4!$C$44),MINUTE(DATA4!$C$44))</f>
        <v>00</v>
      </c>
      <c r="W407" s="456">
        <f>IF(HOUR(DATA4!$D$44)&lt;=6,HOUR(DATA4!$D$44)+12,HOUR(DATA4!$D$44))</f>
        <v>12</v>
      </c>
      <c r="X407" s="457" t="str">
        <f>IF(MINUTE(DATA4!$D$44)&lt;10,"0"&amp;MINUTE(DATA4!$D$44),MINUTE(DATA4!$D$44))</f>
        <v>00</v>
      </c>
      <c r="Y407" s="526" t="b">
        <f t="shared" si="110"/>
        <v>0</v>
      </c>
      <c r="Z407" s="526"/>
      <c r="AA407" s="520" t="b">
        <f t="shared" si="111"/>
        <v>0</v>
      </c>
      <c r="AB407" s="520"/>
      <c r="AC407" s="521" t="str">
        <f t="shared" si="86"/>
        <v/>
      </c>
      <c r="AD407" s="521"/>
      <c r="AE407" s="520" t="b">
        <f t="shared" si="109"/>
        <v>0</v>
      </c>
      <c r="AF407" s="520"/>
      <c r="AH407" s="422">
        <f>DATA4!$G$44</f>
        <v>0</v>
      </c>
      <c r="AI407" s="422">
        <f>DATA4!$L$44</f>
        <v>0</v>
      </c>
      <c r="AJ407" s="458">
        <f>DATA4!$Q$44</f>
        <v>0</v>
      </c>
      <c r="AK407" s="422">
        <f>DATA4!$V$44</f>
        <v>0</v>
      </c>
      <c r="AL407" s="422">
        <f>DATA4!$AA$44</f>
        <v>0</v>
      </c>
      <c r="AN407" s="522" t="str">
        <f>IF(AJ407="A",MAX($AN$221:AP406)+0.001,"")</f>
        <v/>
      </c>
      <c r="AO407" s="522"/>
      <c r="AP407" s="522"/>
      <c r="AQ407" s="282">
        <v>1.1859999999999999</v>
      </c>
      <c r="AR407" s="282" t="str">
        <f>IF($AQ$407&gt;$AN$973,"",LOOKUP($AQ$407,$AN$222:$AP$971,$AH$222:$AH$971))</f>
        <v/>
      </c>
      <c r="AS407" s="282" t="str">
        <f>IF($AQ$407&gt;$AN$973,"",LOOKUP($AQ$407,$AN$222:$AP$971,$AI$222:$AI$971))</f>
        <v/>
      </c>
      <c r="AT407" s="282" t="s">
        <v>28</v>
      </c>
      <c r="AU407" s="282" t="str">
        <f>IF($AQ$407&gt;$AN$973,"",LOOKUP($AQ$407,$AN$222:$AP$971,$AK$222:$AK$971))</f>
        <v/>
      </c>
      <c r="AV407" s="282" t="str">
        <f>IF($AQ$407&gt;$AN$973,"",LOOKUP($AQ$407,$AN$222:$AP$971,$AL$222:$AL$971))</f>
        <v/>
      </c>
      <c r="AX407" s="522" t="str">
        <f>IF(AJ407="B",MAX($AX$221:AX406)+0.001,"")</f>
        <v/>
      </c>
      <c r="AY407" s="522"/>
      <c r="AZ407" s="522"/>
      <c r="BA407" s="282">
        <v>1.1859999999999999</v>
      </c>
      <c r="BB407" s="282" t="str">
        <f t="shared" si="95"/>
        <v/>
      </c>
      <c r="BC407" s="282" t="str">
        <f t="shared" si="88"/>
        <v/>
      </c>
      <c r="BD407" s="282" t="s">
        <v>29</v>
      </c>
      <c r="BE407" s="282" t="str">
        <f t="shared" si="89"/>
        <v/>
      </c>
      <c r="BF407" s="282" t="str">
        <f t="shared" si="90"/>
        <v/>
      </c>
      <c r="BH407" s="522" t="str">
        <f>IF(AJ407="C",MAX($BH$221:BH406)+0.001,"")</f>
        <v/>
      </c>
      <c r="BI407" s="522"/>
      <c r="BJ407" s="522"/>
      <c r="BK407" s="282">
        <v>1.1859999999999999</v>
      </c>
      <c r="BL407" s="282" t="str">
        <f t="shared" si="91"/>
        <v/>
      </c>
      <c r="BM407" s="282" t="str">
        <f t="shared" si="92"/>
        <v/>
      </c>
      <c r="BN407" s="282" t="s">
        <v>30</v>
      </c>
      <c r="BO407" s="282" t="str">
        <f t="shared" si="93"/>
        <v/>
      </c>
      <c r="BP407" s="282" t="str">
        <f t="shared" si="94"/>
        <v/>
      </c>
      <c r="BT407" s="522" t="str">
        <f>IF(AL407="A",MAX($BT$221:BV406)+0.001,"")</f>
        <v/>
      </c>
      <c r="BU407" s="522"/>
      <c r="BV407" s="522"/>
      <c r="BW407" s="282">
        <v>1.1859999999999999</v>
      </c>
      <c r="BY407" s="454" t="s">
        <v>28</v>
      </c>
      <c r="BZ407" s="282" t="str">
        <f t="shared" si="96"/>
        <v/>
      </c>
      <c r="CB407" s="282">
        <f t="shared" si="97"/>
        <v>0</v>
      </c>
      <c r="CC407" s="282">
        <f t="shared" si="98"/>
        <v>0</v>
      </c>
      <c r="CD407" s="282">
        <f t="shared" si="99"/>
        <v>0</v>
      </c>
      <c r="CE407" s="282">
        <f t="shared" si="100"/>
        <v>0</v>
      </c>
      <c r="CF407" s="282">
        <f t="shared" si="101"/>
        <v>0</v>
      </c>
      <c r="CG407" s="282">
        <f t="shared" si="102"/>
        <v>0</v>
      </c>
      <c r="CH407" s="282">
        <f t="shared" si="103"/>
        <v>0</v>
      </c>
      <c r="CI407" s="282">
        <f t="shared" si="104"/>
        <v>0</v>
      </c>
      <c r="CJ407" s="282">
        <f t="shared" si="105"/>
        <v>0</v>
      </c>
      <c r="CK407" s="282">
        <f t="shared" si="106"/>
        <v>0</v>
      </c>
      <c r="CL407" s="282">
        <f t="shared" si="107"/>
        <v>0</v>
      </c>
      <c r="CM407" s="282">
        <f t="shared" si="108"/>
        <v>0</v>
      </c>
    </row>
    <row r="408" spans="4:91" ht="15" x14ac:dyDescent="0.25">
      <c r="D408" s="455" t="str">
        <f>IF(DATA4!$C$45="","",U408&amp;":"&amp;V408)</f>
        <v/>
      </c>
      <c r="E408" s="523" t="str">
        <f>IF(DATA4!$D$45="","",W408&amp;":"&amp;X408)</f>
        <v/>
      </c>
      <c r="F408" s="523"/>
      <c r="G408" s="523"/>
      <c r="H408" s="524" t="e">
        <f t="shared" si="112"/>
        <v>#VALUE!</v>
      </c>
      <c r="I408" s="524"/>
      <c r="J408" s="524"/>
      <c r="K408" s="522" t="e">
        <f t="shared" si="87"/>
        <v>#VALUE!</v>
      </c>
      <c r="L408" s="522"/>
      <c r="M408" s="522"/>
      <c r="N408" s="525" t="e">
        <f t="shared" si="113"/>
        <v>#VALUE!</v>
      </c>
      <c r="O408" s="525"/>
      <c r="P408" s="525"/>
      <c r="Q408" s="523" t="e">
        <f t="shared" si="114"/>
        <v>#VALUE!</v>
      </c>
      <c r="R408" s="523"/>
      <c r="S408" s="523"/>
      <c r="T408" s="283">
        <v>37</v>
      </c>
      <c r="U408" s="456">
        <f>IF(HOUR(DATA4!$C$45)&lt;=6,HOUR(DATA4!$C$45)+12,HOUR(DATA4!$C$45))</f>
        <v>12</v>
      </c>
      <c r="V408" s="457" t="str">
        <f>IF(MINUTE(DATA4!$C$45)&lt;10,"0"&amp;MINUTE(DATA4!$C$45),MINUTE(DATA4!$C$45))</f>
        <v>00</v>
      </c>
      <c r="W408" s="456">
        <f>IF(HOUR(DATA4!$D$45)&lt;=6,HOUR(DATA4!$D$45)+12,HOUR(DATA4!$D$45))</f>
        <v>12</v>
      </c>
      <c r="X408" s="457" t="str">
        <f>IF(MINUTE(DATA4!$D$45)&lt;10,"0"&amp;MINUTE(DATA4!$D$45),MINUTE(DATA4!$D$45))</f>
        <v>00</v>
      </c>
      <c r="Y408" s="526" t="b">
        <f t="shared" si="110"/>
        <v>0</v>
      </c>
      <c r="Z408" s="526"/>
      <c r="AA408" s="520" t="b">
        <f t="shared" si="111"/>
        <v>0</v>
      </c>
      <c r="AB408" s="520"/>
      <c r="AC408" s="521" t="str">
        <f t="shared" si="86"/>
        <v/>
      </c>
      <c r="AD408" s="521"/>
      <c r="AE408" s="520" t="b">
        <f t="shared" si="109"/>
        <v>0</v>
      </c>
      <c r="AF408" s="520"/>
      <c r="AH408" s="422">
        <f>DATA4!$G$45</f>
        <v>0</v>
      </c>
      <c r="AI408" s="422">
        <f>DATA4!$L$45</f>
        <v>0</v>
      </c>
      <c r="AJ408" s="458">
        <f>DATA4!$Q$45</f>
        <v>0</v>
      </c>
      <c r="AK408" s="422">
        <f>DATA4!$V$45</f>
        <v>0</v>
      </c>
      <c r="AL408" s="422">
        <f>DATA4!$AA$45</f>
        <v>0</v>
      </c>
      <c r="AN408" s="522" t="str">
        <f>IF(AJ408="A",MAX($AN$221:AP407)+0.001,"")</f>
        <v/>
      </c>
      <c r="AO408" s="522"/>
      <c r="AP408" s="522"/>
      <c r="AQ408" s="282">
        <v>1.1869999999999998</v>
      </c>
      <c r="AR408" s="282" t="str">
        <f>IF($AQ$408&gt;$AN$973,"",LOOKUP($AQ$408,$AN$222:$AP$971,$AH$222:$AH$971))</f>
        <v/>
      </c>
      <c r="AS408" s="282" t="str">
        <f>IF($AQ$408&gt;$AN$973,"",LOOKUP($AQ$408,$AN$222:$AP$971,$AI$222:$AI$971))</f>
        <v/>
      </c>
      <c r="AT408" s="282" t="s">
        <v>28</v>
      </c>
      <c r="AU408" s="282" t="str">
        <f>IF($AQ$408&gt;$AN$973,"",LOOKUP($AQ$408,$AN$222:$AP$971,$AK$222:$AK$971))</f>
        <v/>
      </c>
      <c r="AV408" s="282" t="str">
        <f>IF($AQ$408&gt;$AN$973,"",LOOKUP($AQ$408,$AN$222:$AP$971,$AL$222:$AL$971))</f>
        <v/>
      </c>
      <c r="AX408" s="522" t="str">
        <f>IF(AJ408="B",MAX($AX$221:AX407)+0.001,"")</f>
        <v/>
      </c>
      <c r="AY408" s="522"/>
      <c r="AZ408" s="522"/>
      <c r="BA408" s="282">
        <v>1.1869999999999998</v>
      </c>
      <c r="BB408" s="282" t="str">
        <f t="shared" si="95"/>
        <v/>
      </c>
      <c r="BC408" s="282" t="str">
        <f t="shared" si="88"/>
        <v/>
      </c>
      <c r="BD408" s="282" t="s">
        <v>29</v>
      </c>
      <c r="BE408" s="282" t="str">
        <f t="shared" si="89"/>
        <v/>
      </c>
      <c r="BF408" s="282" t="str">
        <f t="shared" si="90"/>
        <v/>
      </c>
      <c r="BH408" s="522" t="str">
        <f>IF(AJ408="C",MAX($BH$221:BH407)+0.001,"")</f>
        <v/>
      </c>
      <c r="BI408" s="522"/>
      <c r="BJ408" s="522"/>
      <c r="BK408" s="282">
        <v>1.1869999999999998</v>
      </c>
      <c r="BL408" s="282" t="str">
        <f t="shared" si="91"/>
        <v/>
      </c>
      <c r="BM408" s="282" t="str">
        <f t="shared" si="92"/>
        <v/>
      </c>
      <c r="BN408" s="282" t="s">
        <v>30</v>
      </c>
      <c r="BO408" s="282" t="str">
        <f t="shared" si="93"/>
        <v/>
      </c>
      <c r="BP408" s="282" t="str">
        <f t="shared" si="94"/>
        <v/>
      </c>
      <c r="BT408" s="522" t="str">
        <f>IF(AL408="A",MAX($BT$221:BV407)+0.001,"")</f>
        <v/>
      </c>
      <c r="BU408" s="522"/>
      <c r="BV408" s="522"/>
      <c r="BW408" s="282">
        <v>1.1869999999999998</v>
      </c>
      <c r="BY408" s="454" t="s">
        <v>28</v>
      </c>
      <c r="BZ408" s="282" t="str">
        <f t="shared" si="96"/>
        <v/>
      </c>
      <c r="CB408" s="282">
        <f t="shared" si="97"/>
        <v>0</v>
      </c>
      <c r="CC408" s="282">
        <f t="shared" si="98"/>
        <v>0</v>
      </c>
      <c r="CD408" s="282">
        <f t="shared" si="99"/>
        <v>0</v>
      </c>
      <c r="CE408" s="282">
        <f t="shared" si="100"/>
        <v>0</v>
      </c>
      <c r="CF408" s="282">
        <f t="shared" si="101"/>
        <v>0</v>
      </c>
      <c r="CG408" s="282">
        <f t="shared" si="102"/>
        <v>0</v>
      </c>
      <c r="CH408" s="282">
        <f t="shared" si="103"/>
        <v>0</v>
      </c>
      <c r="CI408" s="282">
        <f t="shared" si="104"/>
        <v>0</v>
      </c>
      <c r="CJ408" s="282">
        <f t="shared" si="105"/>
        <v>0</v>
      </c>
      <c r="CK408" s="282">
        <f t="shared" si="106"/>
        <v>0</v>
      </c>
      <c r="CL408" s="282">
        <f t="shared" si="107"/>
        <v>0</v>
      </c>
      <c r="CM408" s="282">
        <f t="shared" si="108"/>
        <v>0</v>
      </c>
    </row>
    <row r="409" spans="4:91" ht="15" x14ac:dyDescent="0.25">
      <c r="D409" s="455" t="str">
        <f>IF(DATA4!$C$46="","",U409&amp;":"&amp;V409)</f>
        <v/>
      </c>
      <c r="E409" s="523" t="str">
        <f>IF(DATA4!$D$46="","",W409&amp;":"&amp;X409)</f>
        <v/>
      </c>
      <c r="F409" s="523"/>
      <c r="G409" s="523"/>
      <c r="H409" s="524" t="e">
        <f t="shared" si="112"/>
        <v>#VALUE!</v>
      </c>
      <c r="I409" s="524"/>
      <c r="J409" s="524"/>
      <c r="K409" s="522" t="e">
        <f t="shared" si="87"/>
        <v>#VALUE!</v>
      </c>
      <c r="L409" s="522"/>
      <c r="M409" s="522"/>
      <c r="N409" s="525" t="e">
        <f t="shared" si="113"/>
        <v>#VALUE!</v>
      </c>
      <c r="O409" s="525"/>
      <c r="P409" s="525"/>
      <c r="Q409" s="523" t="e">
        <f t="shared" si="114"/>
        <v>#VALUE!</v>
      </c>
      <c r="R409" s="523"/>
      <c r="S409" s="523"/>
      <c r="T409" s="283">
        <v>38</v>
      </c>
      <c r="U409" s="456">
        <f>IF(HOUR(DATA4!$C$46)&lt;=6,HOUR(DATA4!$C$46)+12,HOUR(DATA4!$C$46))</f>
        <v>12</v>
      </c>
      <c r="V409" s="457" t="str">
        <f>IF(MINUTE(DATA4!$C$46)&lt;10,"0"&amp;MINUTE(DATA4!$C$46),MINUTE(DATA4!$C$46))</f>
        <v>00</v>
      </c>
      <c r="W409" s="456">
        <f>IF(HOUR(DATA4!$D$46)&lt;=6,HOUR(DATA4!$D$46)+12,HOUR(DATA4!$D$46))</f>
        <v>12</v>
      </c>
      <c r="X409" s="457" t="str">
        <f>IF(MINUTE(DATA4!$D$46)&lt;10,"0"&amp;MINUTE(DATA4!$D$46),MINUTE(DATA4!$D$46))</f>
        <v>00</v>
      </c>
      <c r="Y409" s="526" t="b">
        <f t="shared" si="110"/>
        <v>0</v>
      </c>
      <c r="Z409" s="526"/>
      <c r="AA409" s="520" t="b">
        <f t="shared" si="111"/>
        <v>0</v>
      </c>
      <c r="AB409" s="520"/>
      <c r="AC409" s="521" t="str">
        <f t="shared" ref="AC409:AC472" si="115">IF(D409="","",E409-D409)</f>
        <v/>
      </c>
      <c r="AD409" s="521"/>
      <c r="AE409" s="520" t="b">
        <f t="shared" si="109"/>
        <v>0</v>
      </c>
      <c r="AF409" s="520"/>
      <c r="AH409" s="422">
        <f>DATA4!$G$46</f>
        <v>0</v>
      </c>
      <c r="AI409" s="422">
        <f>DATA4!$L$46</f>
        <v>0</v>
      </c>
      <c r="AJ409" s="458">
        <f>DATA4!$Q$46</f>
        <v>0</v>
      </c>
      <c r="AK409" s="422">
        <f>DATA4!$V$46</f>
        <v>0</v>
      </c>
      <c r="AL409" s="422">
        <f>DATA4!$AA$46</f>
        <v>0</v>
      </c>
      <c r="AN409" s="522" t="str">
        <f>IF(AJ409="A",MAX($AN$221:AP408)+0.001,"")</f>
        <v/>
      </c>
      <c r="AO409" s="522"/>
      <c r="AP409" s="522"/>
      <c r="AQ409" s="282">
        <v>1.1879999999999999</v>
      </c>
      <c r="AR409" s="282" t="str">
        <f>IF($AQ$409&gt;$AN$973,"",LOOKUP($AQ$409,$AN$222:$AP$971,$AH$222:$AH$971))</f>
        <v/>
      </c>
      <c r="AS409" s="282" t="str">
        <f>IF($AQ$409&gt;$AN$973,"",LOOKUP($AQ$409,$AN$222:$AP$971,$AI$222:$AI$971))</f>
        <v/>
      </c>
      <c r="AT409" s="282" t="s">
        <v>28</v>
      </c>
      <c r="AU409" s="282" t="str">
        <f>IF($AQ$409&gt;$AN$973,"",LOOKUP($AQ$409,$AN$222:$AP$971,$AK$222:$AK$971))</f>
        <v/>
      </c>
      <c r="AV409" s="282" t="str">
        <f>IF($AQ$409&gt;$AN$973,"",LOOKUP($AQ$409,$AN$222:$AP$971,$AL$222:$AL$971))</f>
        <v/>
      </c>
      <c r="AX409" s="522" t="str">
        <f>IF(AJ409="B",MAX($AX$221:AX408)+0.001,"")</f>
        <v/>
      </c>
      <c r="AY409" s="522"/>
      <c r="AZ409" s="522"/>
      <c r="BA409" s="282">
        <v>1.1879999999999999</v>
      </c>
      <c r="BB409" s="282" t="str">
        <f t="shared" si="95"/>
        <v/>
      </c>
      <c r="BC409" s="282" t="str">
        <f t="shared" si="88"/>
        <v/>
      </c>
      <c r="BD409" s="282" t="s">
        <v>29</v>
      </c>
      <c r="BE409" s="282" t="str">
        <f t="shared" si="89"/>
        <v/>
      </c>
      <c r="BF409" s="282" t="str">
        <f t="shared" si="90"/>
        <v/>
      </c>
      <c r="BH409" s="522" t="str">
        <f>IF(AJ409="C",MAX($BH$221:BH408)+0.001,"")</f>
        <v/>
      </c>
      <c r="BI409" s="522"/>
      <c r="BJ409" s="522"/>
      <c r="BK409" s="282">
        <v>1.1879999999999999</v>
      </c>
      <c r="BL409" s="282" t="str">
        <f t="shared" si="91"/>
        <v/>
      </c>
      <c r="BM409" s="282" t="str">
        <f t="shared" si="92"/>
        <v/>
      </c>
      <c r="BN409" s="282" t="s">
        <v>30</v>
      </c>
      <c r="BO409" s="282" t="str">
        <f t="shared" si="93"/>
        <v/>
      </c>
      <c r="BP409" s="282" t="str">
        <f t="shared" si="94"/>
        <v/>
      </c>
      <c r="BT409" s="522" t="str">
        <f>IF(AL409="A",MAX($BT$221:BV408)+0.001,"")</f>
        <v/>
      </c>
      <c r="BU409" s="522"/>
      <c r="BV409" s="522"/>
      <c r="BW409" s="282">
        <v>1.1879999999999999</v>
      </c>
      <c r="BY409" s="454" t="s">
        <v>28</v>
      </c>
      <c r="BZ409" s="282" t="str">
        <f t="shared" si="96"/>
        <v/>
      </c>
      <c r="CB409" s="282">
        <f t="shared" si="97"/>
        <v>0</v>
      </c>
      <c r="CC409" s="282">
        <f t="shared" si="98"/>
        <v>0</v>
      </c>
      <c r="CD409" s="282">
        <f t="shared" si="99"/>
        <v>0</v>
      </c>
      <c r="CE409" s="282">
        <f t="shared" si="100"/>
        <v>0</v>
      </c>
      <c r="CF409" s="282">
        <f t="shared" si="101"/>
        <v>0</v>
      </c>
      <c r="CG409" s="282">
        <f t="shared" si="102"/>
        <v>0</v>
      </c>
      <c r="CH409" s="282">
        <f t="shared" si="103"/>
        <v>0</v>
      </c>
      <c r="CI409" s="282">
        <f t="shared" si="104"/>
        <v>0</v>
      </c>
      <c r="CJ409" s="282">
        <f t="shared" si="105"/>
        <v>0</v>
      </c>
      <c r="CK409" s="282">
        <f t="shared" si="106"/>
        <v>0</v>
      </c>
      <c r="CL409" s="282">
        <f t="shared" si="107"/>
        <v>0</v>
      </c>
      <c r="CM409" s="282">
        <f t="shared" si="108"/>
        <v>0</v>
      </c>
    </row>
    <row r="410" spans="4:91" ht="15" x14ac:dyDescent="0.25">
      <c r="D410" s="455" t="str">
        <f>IF(DATA4!$C$47="","",U410&amp;":"&amp;V410)</f>
        <v/>
      </c>
      <c r="E410" s="523" t="str">
        <f>IF(DATA4!$D$47="","",W410&amp;":"&amp;X410)</f>
        <v/>
      </c>
      <c r="F410" s="523"/>
      <c r="G410" s="523"/>
      <c r="H410" s="524" t="e">
        <f t="shared" si="112"/>
        <v>#VALUE!</v>
      </c>
      <c r="I410" s="524"/>
      <c r="J410" s="524"/>
      <c r="K410" s="522" t="e">
        <f t="shared" si="87"/>
        <v>#VALUE!</v>
      </c>
      <c r="L410" s="522"/>
      <c r="M410" s="522"/>
      <c r="N410" s="525" t="e">
        <f t="shared" si="113"/>
        <v>#VALUE!</v>
      </c>
      <c r="O410" s="525"/>
      <c r="P410" s="525"/>
      <c r="Q410" s="523" t="e">
        <f t="shared" si="114"/>
        <v>#VALUE!</v>
      </c>
      <c r="R410" s="523"/>
      <c r="S410" s="523"/>
      <c r="T410" s="283">
        <v>39</v>
      </c>
      <c r="U410" s="456">
        <f>IF(HOUR(DATA4!$C$47)&lt;=6,HOUR(DATA4!$C$47)+12,HOUR(DATA4!$C$47))</f>
        <v>12</v>
      </c>
      <c r="V410" s="457" t="str">
        <f>IF(MINUTE(DATA4!$C$47)&lt;10,"0"&amp;MINUTE(DATA4!$C$47),MINUTE(DATA4!$C$47))</f>
        <v>00</v>
      </c>
      <c r="W410" s="456">
        <f>IF(HOUR(DATA4!$D$47)&lt;=6,HOUR(DATA4!$D$47)+12,HOUR(DATA4!$D$47))</f>
        <v>12</v>
      </c>
      <c r="X410" s="457" t="str">
        <f>IF(MINUTE(DATA4!$D$47)&lt;10,"0"&amp;MINUTE(DATA4!$D$47),MINUTE(DATA4!$D$47))</f>
        <v>00</v>
      </c>
      <c r="Y410" s="526" t="b">
        <f t="shared" si="110"/>
        <v>0</v>
      </c>
      <c r="Z410" s="526"/>
      <c r="AA410" s="520" t="b">
        <f t="shared" si="111"/>
        <v>0</v>
      </c>
      <c r="AB410" s="520"/>
      <c r="AC410" s="521" t="str">
        <f t="shared" si="115"/>
        <v/>
      </c>
      <c r="AD410" s="521"/>
      <c r="AE410" s="520" t="b">
        <f t="shared" si="109"/>
        <v>0</v>
      </c>
      <c r="AF410" s="520"/>
      <c r="AH410" s="422">
        <f>DATA4!$G$47</f>
        <v>0</v>
      </c>
      <c r="AI410" s="422">
        <f>DATA4!$L$47</f>
        <v>0</v>
      </c>
      <c r="AJ410" s="458">
        <f>DATA4!$Q$47</f>
        <v>0</v>
      </c>
      <c r="AK410" s="422">
        <f>DATA4!$V$47</f>
        <v>0</v>
      </c>
      <c r="AL410" s="422">
        <f>DATA4!$AA$47</f>
        <v>0</v>
      </c>
      <c r="AN410" s="522" t="str">
        <f>IF(AJ410="A",MAX($AN$221:AP409)+0.001,"")</f>
        <v/>
      </c>
      <c r="AO410" s="522"/>
      <c r="AP410" s="522"/>
      <c r="AQ410" s="282">
        <v>1.1889999999999998</v>
      </c>
      <c r="AR410" s="282" t="str">
        <f>IF($AQ$410&gt;$AN$973,"",LOOKUP($AQ$410,$AN$222:$AP$971,$AH$222:$AH$971))</f>
        <v/>
      </c>
      <c r="AS410" s="282" t="str">
        <f>IF($AQ$410&gt;$AN$973,"",LOOKUP($AQ$410,$AN$222:$AP$971,$AI$222:$AI$971))</f>
        <v/>
      </c>
      <c r="AT410" s="282" t="s">
        <v>28</v>
      </c>
      <c r="AU410" s="282" t="str">
        <f>IF($AQ$410&gt;$AN$973,"",LOOKUP($AQ$410,$AN$222:$AP$971,$AK$222:$AK$971))</f>
        <v/>
      </c>
      <c r="AV410" s="282" t="str">
        <f>IF($AQ$410&gt;$AN$973,"",LOOKUP($AQ$410,$AN$222:$AP$971,$AL$222:$AL$971))</f>
        <v/>
      </c>
      <c r="AX410" s="522" t="str">
        <f>IF(AJ410="B",MAX($AX$221:AX409)+0.001,"")</f>
        <v/>
      </c>
      <c r="AY410" s="522"/>
      <c r="AZ410" s="522"/>
      <c r="BA410" s="282">
        <v>1.1889999999999998</v>
      </c>
      <c r="BB410" s="282" t="str">
        <f t="shared" si="95"/>
        <v/>
      </c>
      <c r="BC410" s="282" t="str">
        <f t="shared" si="88"/>
        <v/>
      </c>
      <c r="BD410" s="282" t="s">
        <v>29</v>
      </c>
      <c r="BE410" s="282" t="str">
        <f t="shared" si="89"/>
        <v/>
      </c>
      <c r="BF410" s="282" t="str">
        <f t="shared" si="90"/>
        <v/>
      </c>
      <c r="BH410" s="522" t="str">
        <f>IF(AJ410="C",MAX($BH$221:BH409)+0.001,"")</f>
        <v/>
      </c>
      <c r="BI410" s="522"/>
      <c r="BJ410" s="522"/>
      <c r="BK410" s="282">
        <v>1.1889999999999998</v>
      </c>
      <c r="BL410" s="282" t="str">
        <f t="shared" si="91"/>
        <v/>
      </c>
      <c r="BM410" s="282" t="str">
        <f t="shared" si="92"/>
        <v/>
      </c>
      <c r="BN410" s="282" t="s">
        <v>30</v>
      </c>
      <c r="BO410" s="282" t="str">
        <f t="shared" si="93"/>
        <v/>
      </c>
      <c r="BP410" s="282" t="str">
        <f t="shared" si="94"/>
        <v/>
      </c>
      <c r="BT410" s="522" t="str">
        <f>IF(AL410="A",MAX($BT$221:BV409)+0.001,"")</f>
        <v/>
      </c>
      <c r="BU410" s="522"/>
      <c r="BV410" s="522"/>
      <c r="BW410" s="282">
        <v>1.1889999999999998</v>
      </c>
      <c r="BY410" s="454" t="s">
        <v>28</v>
      </c>
      <c r="BZ410" s="282" t="str">
        <f t="shared" si="96"/>
        <v/>
      </c>
      <c r="CB410" s="282">
        <f t="shared" si="97"/>
        <v>0</v>
      </c>
      <c r="CC410" s="282">
        <f t="shared" si="98"/>
        <v>0</v>
      </c>
      <c r="CD410" s="282">
        <f t="shared" si="99"/>
        <v>0</v>
      </c>
      <c r="CE410" s="282">
        <f t="shared" si="100"/>
        <v>0</v>
      </c>
      <c r="CF410" s="282">
        <f t="shared" si="101"/>
        <v>0</v>
      </c>
      <c r="CG410" s="282">
        <f t="shared" si="102"/>
        <v>0</v>
      </c>
      <c r="CH410" s="282">
        <f t="shared" si="103"/>
        <v>0</v>
      </c>
      <c r="CI410" s="282">
        <f t="shared" si="104"/>
        <v>0</v>
      </c>
      <c r="CJ410" s="282">
        <f t="shared" si="105"/>
        <v>0</v>
      </c>
      <c r="CK410" s="282">
        <f t="shared" si="106"/>
        <v>0</v>
      </c>
      <c r="CL410" s="282">
        <f t="shared" si="107"/>
        <v>0</v>
      </c>
      <c r="CM410" s="282">
        <f t="shared" si="108"/>
        <v>0</v>
      </c>
    </row>
    <row r="411" spans="4:91" ht="15" x14ac:dyDescent="0.25">
      <c r="D411" s="455" t="str">
        <f>IF(DATA4!$C$48="","",U411&amp;":"&amp;V411)</f>
        <v/>
      </c>
      <c r="E411" s="523" t="str">
        <f>IF(DATA4!$D$48="","",W411&amp;":"&amp;X411)</f>
        <v/>
      </c>
      <c r="F411" s="523"/>
      <c r="G411" s="523"/>
      <c r="H411" s="524" t="e">
        <f t="shared" si="112"/>
        <v>#VALUE!</v>
      </c>
      <c r="I411" s="524"/>
      <c r="J411" s="524"/>
      <c r="K411" s="522" t="e">
        <f t="shared" si="87"/>
        <v>#VALUE!</v>
      </c>
      <c r="L411" s="522"/>
      <c r="M411" s="522"/>
      <c r="N411" s="525" t="e">
        <f t="shared" si="113"/>
        <v>#VALUE!</v>
      </c>
      <c r="O411" s="525"/>
      <c r="P411" s="525"/>
      <c r="Q411" s="523" t="e">
        <f t="shared" si="114"/>
        <v>#VALUE!</v>
      </c>
      <c r="R411" s="523"/>
      <c r="S411" s="523"/>
      <c r="T411" s="283">
        <v>40</v>
      </c>
      <c r="U411" s="456">
        <f>IF(HOUR(DATA4!$C$48)&lt;=6,HOUR(DATA4!$C$48)+12,HOUR(DATA4!$C$48))</f>
        <v>12</v>
      </c>
      <c r="V411" s="457" t="str">
        <f>IF(MINUTE(DATA4!$C$48)&lt;10,"0"&amp;MINUTE(DATA4!$C$48),MINUTE(DATA4!$C$48))</f>
        <v>00</v>
      </c>
      <c r="W411" s="456">
        <f>IF(HOUR(DATA4!$D$48)&lt;=6,HOUR(DATA4!$D$48)+12,HOUR(DATA4!$D$48))</f>
        <v>12</v>
      </c>
      <c r="X411" s="457" t="str">
        <f>IF(MINUTE(DATA4!$D$48)&lt;10,"0"&amp;MINUTE(DATA4!$D$48),MINUTE(DATA4!$D$48))</f>
        <v>00</v>
      </c>
      <c r="Y411" s="526" t="b">
        <f t="shared" si="110"/>
        <v>0</v>
      </c>
      <c r="Z411" s="526"/>
      <c r="AA411" s="520" t="b">
        <f t="shared" si="111"/>
        <v>0</v>
      </c>
      <c r="AB411" s="520"/>
      <c r="AC411" s="521" t="str">
        <f t="shared" si="115"/>
        <v/>
      </c>
      <c r="AD411" s="521"/>
      <c r="AE411" s="520" t="b">
        <f t="shared" si="109"/>
        <v>0</v>
      </c>
      <c r="AF411" s="520"/>
      <c r="AH411" s="422">
        <f>DATA4!$G$48</f>
        <v>0</v>
      </c>
      <c r="AI411" s="422">
        <f>DATA4!$L$48</f>
        <v>0</v>
      </c>
      <c r="AJ411" s="458">
        <f>DATA4!$Q$48</f>
        <v>0</v>
      </c>
      <c r="AK411" s="422">
        <f>DATA4!$V$48</f>
        <v>0</v>
      </c>
      <c r="AL411" s="422">
        <f>DATA4!$AA$48</f>
        <v>0</v>
      </c>
      <c r="AN411" s="522" t="str">
        <f>IF(AJ411="A",MAX($AN$221:AP410)+0.001,"")</f>
        <v/>
      </c>
      <c r="AO411" s="522"/>
      <c r="AP411" s="522"/>
      <c r="AQ411" s="282">
        <v>1.19</v>
      </c>
      <c r="AR411" s="282" t="str">
        <f>IF($AQ$411&gt;$AN$973,"",LOOKUP($AQ$411,$AN$222:$AP$971,$AH$222:$AH$971))</f>
        <v/>
      </c>
      <c r="AS411" s="282" t="str">
        <f>IF($AQ$411&gt;$AN$973,"",LOOKUP($AQ$411,$AN$222:$AP$971,$AI$222:$AI$971))</f>
        <v/>
      </c>
      <c r="AT411" s="282" t="s">
        <v>28</v>
      </c>
      <c r="AU411" s="282" t="str">
        <f>IF($AQ$411&gt;$AN$973,"",LOOKUP($AQ$411,$AN$222:$AP$971,$AK$222:$AK$971))</f>
        <v/>
      </c>
      <c r="AV411" s="282" t="str">
        <f>IF($AQ$411&gt;$AN$973,"",LOOKUP($AQ$411,$AN$222:$AP$971,$AL$222:$AL$971))</f>
        <v/>
      </c>
      <c r="AX411" s="522" t="str">
        <f>IF(AJ411="B",MAX($AX$221:AX410)+0.001,"")</f>
        <v/>
      </c>
      <c r="AY411" s="522"/>
      <c r="AZ411" s="522"/>
      <c r="BA411" s="282">
        <v>1.19</v>
      </c>
      <c r="BB411" s="282" t="str">
        <f t="shared" si="95"/>
        <v/>
      </c>
      <c r="BC411" s="282" t="str">
        <f t="shared" si="88"/>
        <v/>
      </c>
      <c r="BD411" s="282" t="s">
        <v>29</v>
      </c>
      <c r="BE411" s="282" t="str">
        <f t="shared" si="89"/>
        <v/>
      </c>
      <c r="BF411" s="282" t="str">
        <f t="shared" si="90"/>
        <v/>
      </c>
      <c r="BH411" s="522" t="str">
        <f>IF(AJ411="C",MAX($BH$221:BH410)+0.001,"")</f>
        <v/>
      </c>
      <c r="BI411" s="522"/>
      <c r="BJ411" s="522"/>
      <c r="BK411" s="282">
        <v>1.19</v>
      </c>
      <c r="BL411" s="282" t="str">
        <f t="shared" si="91"/>
        <v/>
      </c>
      <c r="BM411" s="282" t="str">
        <f t="shared" si="92"/>
        <v/>
      </c>
      <c r="BN411" s="282" t="s">
        <v>30</v>
      </c>
      <c r="BO411" s="282" t="str">
        <f t="shared" si="93"/>
        <v/>
      </c>
      <c r="BP411" s="282" t="str">
        <f t="shared" si="94"/>
        <v/>
      </c>
      <c r="BT411" s="522" t="str">
        <f>IF(AL411="A",MAX($BT$221:BV410)+0.001,"")</f>
        <v/>
      </c>
      <c r="BU411" s="522"/>
      <c r="BV411" s="522"/>
      <c r="BW411" s="282">
        <v>1.19</v>
      </c>
      <c r="BY411" s="454" t="s">
        <v>28</v>
      </c>
      <c r="BZ411" s="282" t="str">
        <f t="shared" si="96"/>
        <v/>
      </c>
      <c r="CB411" s="282">
        <f t="shared" si="97"/>
        <v>0</v>
      </c>
      <c r="CC411" s="282">
        <f t="shared" si="98"/>
        <v>0</v>
      </c>
      <c r="CD411" s="282">
        <f t="shared" si="99"/>
        <v>0</v>
      </c>
      <c r="CE411" s="282">
        <f t="shared" si="100"/>
        <v>0</v>
      </c>
      <c r="CF411" s="282">
        <f t="shared" si="101"/>
        <v>0</v>
      </c>
      <c r="CG411" s="282">
        <f t="shared" si="102"/>
        <v>0</v>
      </c>
      <c r="CH411" s="282">
        <f t="shared" si="103"/>
        <v>0</v>
      </c>
      <c r="CI411" s="282">
        <f t="shared" si="104"/>
        <v>0</v>
      </c>
      <c r="CJ411" s="282">
        <f t="shared" si="105"/>
        <v>0</v>
      </c>
      <c r="CK411" s="282">
        <f t="shared" si="106"/>
        <v>0</v>
      </c>
      <c r="CL411" s="282">
        <f t="shared" si="107"/>
        <v>0</v>
      </c>
      <c r="CM411" s="282">
        <f t="shared" si="108"/>
        <v>0</v>
      </c>
    </row>
    <row r="412" spans="4:91" ht="15" x14ac:dyDescent="0.25">
      <c r="D412" s="455" t="str">
        <f>IF(DATA4!$C$49="","",U412&amp;":"&amp;V412)</f>
        <v/>
      </c>
      <c r="E412" s="523" t="str">
        <f>IF(DATA4!$D$49="","",W412&amp;":"&amp;X412)</f>
        <v/>
      </c>
      <c r="F412" s="523"/>
      <c r="G412" s="523"/>
      <c r="H412" s="524" t="e">
        <f t="shared" si="112"/>
        <v>#VALUE!</v>
      </c>
      <c r="I412" s="524"/>
      <c r="J412" s="524"/>
      <c r="K412" s="522" t="e">
        <f t="shared" si="87"/>
        <v>#VALUE!</v>
      </c>
      <c r="L412" s="522"/>
      <c r="M412" s="522"/>
      <c r="N412" s="525" t="e">
        <f t="shared" si="113"/>
        <v>#VALUE!</v>
      </c>
      <c r="O412" s="525"/>
      <c r="P412" s="525"/>
      <c r="Q412" s="523" t="e">
        <f t="shared" si="114"/>
        <v>#VALUE!</v>
      </c>
      <c r="R412" s="523"/>
      <c r="S412" s="523"/>
      <c r="T412" s="283">
        <v>41</v>
      </c>
      <c r="U412" s="456">
        <f>IF(HOUR(DATA4!$C$49)&lt;=6,HOUR(DATA4!$C$49)+12,HOUR(DATA4!$C$49))</f>
        <v>12</v>
      </c>
      <c r="V412" s="457" t="str">
        <f>IF(MINUTE(DATA4!$C$49)&lt;10,"0"&amp;MINUTE(DATA4!$C$49),MINUTE(DATA4!$C$49))</f>
        <v>00</v>
      </c>
      <c r="W412" s="456">
        <f>IF(HOUR(DATA4!$D$49)&lt;=6,HOUR(DATA4!$D$49)+12,HOUR(DATA4!$D$49))</f>
        <v>12</v>
      </c>
      <c r="X412" s="457" t="str">
        <f>IF(MINUTE(DATA4!$D$49)&lt;10,"0"&amp;MINUTE(DATA4!$D$49),MINUTE(DATA4!$D$49))</f>
        <v>00</v>
      </c>
      <c r="Y412" s="526" t="b">
        <f t="shared" si="110"/>
        <v>0</v>
      </c>
      <c r="Z412" s="526"/>
      <c r="AA412" s="520" t="b">
        <f t="shared" si="111"/>
        <v>0</v>
      </c>
      <c r="AB412" s="520"/>
      <c r="AC412" s="521" t="str">
        <f t="shared" si="115"/>
        <v/>
      </c>
      <c r="AD412" s="521"/>
      <c r="AE412" s="520" t="b">
        <f t="shared" si="109"/>
        <v>0</v>
      </c>
      <c r="AF412" s="520"/>
      <c r="AH412" s="422">
        <f>DATA4!$G$49</f>
        <v>0</v>
      </c>
      <c r="AI412" s="422">
        <f>DATA4!$L$49</f>
        <v>0</v>
      </c>
      <c r="AJ412" s="458">
        <f>DATA4!$Q$49</f>
        <v>0</v>
      </c>
      <c r="AK412" s="422">
        <f>DATA4!$V$49</f>
        <v>0</v>
      </c>
      <c r="AL412" s="422">
        <f>DATA4!$AA$49</f>
        <v>0</v>
      </c>
      <c r="AN412" s="522" t="str">
        <f>IF(AJ412="A",MAX($AN$221:AP411)+0.001,"")</f>
        <v/>
      </c>
      <c r="AO412" s="522"/>
      <c r="AP412" s="522"/>
      <c r="AQ412" s="282">
        <v>1.1909999999999998</v>
      </c>
      <c r="AR412" s="282" t="str">
        <f>IF($AQ$412&gt;$AN$973,"",LOOKUP($AQ$412,$AN$222:$AP$971,$AH$222:$AH$971))</f>
        <v/>
      </c>
      <c r="AS412" s="282" t="str">
        <f>IF($AQ$412&gt;$AN$973,"",LOOKUP($AQ$412,$AN$222:$AP$971,$AI$222:$AI$971))</f>
        <v/>
      </c>
      <c r="AT412" s="282" t="s">
        <v>28</v>
      </c>
      <c r="AU412" s="282" t="str">
        <f>IF($AQ$412&gt;$AN$973,"",LOOKUP($AQ$412,$AN$222:$AP$971,$AK$222:$AK$971))</f>
        <v/>
      </c>
      <c r="AV412" s="282" t="str">
        <f>IF($AQ$412&gt;$AN$973,"",LOOKUP($AQ$412,$AN$222:$AP$971,$AL$222:$AL$971))</f>
        <v/>
      </c>
      <c r="AX412" s="522" t="str">
        <f>IF(AJ412="B",MAX($AX$221:AX411)+0.001,"")</f>
        <v/>
      </c>
      <c r="AY412" s="522"/>
      <c r="AZ412" s="522"/>
      <c r="BA412" s="282">
        <v>1.1909999999999998</v>
      </c>
      <c r="BB412" s="282" t="str">
        <f t="shared" si="95"/>
        <v/>
      </c>
      <c r="BC412" s="282" t="str">
        <f t="shared" si="88"/>
        <v/>
      </c>
      <c r="BD412" s="282" t="s">
        <v>29</v>
      </c>
      <c r="BE412" s="282" t="str">
        <f t="shared" si="89"/>
        <v/>
      </c>
      <c r="BF412" s="282" t="str">
        <f t="shared" si="90"/>
        <v/>
      </c>
      <c r="BH412" s="522" t="str">
        <f>IF(AJ412="C",MAX($BH$221:BH411)+0.001,"")</f>
        <v/>
      </c>
      <c r="BI412" s="522"/>
      <c r="BJ412" s="522"/>
      <c r="BK412" s="282">
        <v>1.1909999999999998</v>
      </c>
      <c r="BL412" s="282" t="str">
        <f t="shared" si="91"/>
        <v/>
      </c>
      <c r="BM412" s="282" t="str">
        <f t="shared" si="92"/>
        <v/>
      </c>
      <c r="BN412" s="282" t="s">
        <v>30</v>
      </c>
      <c r="BO412" s="282" t="str">
        <f t="shared" si="93"/>
        <v/>
      </c>
      <c r="BP412" s="282" t="str">
        <f t="shared" si="94"/>
        <v/>
      </c>
      <c r="BT412" s="522" t="str">
        <f>IF(AL412="A",MAX($BT$221:BV411)+0.001,"")</f>
        <v/>
      </c>
      <c r="BU412" s="522"/>
      <c r="BV412" s="522"/>
      <c r="BW412" s="282">
        <v>1.1909999999999998</v>
      </c>
      <c r="BY412" s="454" t="s">
        <v>28</v>
      </c>
      <c r="BZ412" s="282" t="str">
        <f t="shared" si="96"/>
        <v/>
      </c>
      <c r="CB412" s="282">
        <f t="shared" si="97"/>
        <v>0</v>
      </c>
      <c r="CC412" s="282">
        <f t="shared" si="98"/>
        <v>0</v>
      </c>
      <c r="CD412" s="282">
        <f t="shared" si="99"/>
        <v>0</v>
      </c>
      <c r="CE412" s="282">
        <f t="shared" si="100"/>
        <v>0</v>
      </c>
      <c r="CF412" s="282">
        <f t="shared" si="101"/>
        <v>0</v>
      </c>
      <c r="CG412" s="282">
        <f t="shared" si="102"/>
        <v>0</v>
      </c>
      <c r="CH412" s="282">
        <f t="shared" si="103"/>
        <v>0</v>
      </c>
      <c r="CI412" s="282">
        <f t="shared" si="104"/>
        <v>0</v>
      </c>
      <c r="CJ412" s="282">
        <f t="shared" si="105"/>
        <v>0</v>
      </c>
      <c r="CK412" s="282">
        <f t="shared" si="106"/>
        <v>0</v>
      </c>
      <c r="CL412" s="282">
        <f t="shared" si="107"/>
        <v>0</v>
      </c>
      <c r="CM412" s="282">
        <f t="shared" si="108"/>
        <v>0</v>
      </c>
    </row>
    <row r="413" spans="4:91" ht="15" x14ac:dyDescent="0.25">
      <c r="D413" s="455" t="str">
        <f>IF(DATA4!$C$50="","",U413&amp;":"&amp;V413)</f>
        <v/>
      </c>
      <c r="E413" s="523" t="str">
        <f>IF(DATA4!$D$50="","",W413&amp;":"&amp;X413)</f>
        <v/>
      </c>
      <c r="F413" s="523"/>
      <c r="G413" s="523"/>
      <c r="H413" s="524" t="e">
        <f t="shared" si="112"/>
        <v>#VALUE!</v>
      </c>
      <c r="I413" s="524"/>
      <c r="J413" s="524"/>
      <c r="K413" s="522" t="e">
        <f t="shared" si="87"/>
        <v>#VALUE!</v>
      </c>
      <c r="L413" s="522"/>
      <c r="M413" s="522"/>
      <c r="N413" s="525" t="e">
        <f t="shared" si="113"/>
        <v>#VALUE!</v>
      </c>
      <c r="O413" s="525"/>
      <c r="P413" s="525"/>
      <c r="Q413" s="523" t="e">
        <f t="shared" si="114"/>
        <v>#VALUE!</v>
      </c>
      <c r="R413" s="523"/>
      <c r="S413" s="523"/>
      <c r="T413" s="283">
        <v>42</v>
      </c>
      <c r="U413" s="456">
        <f>IF(HOUR(DATA4!$C$50)&lt;=6,HOUR(DATA4!$C$50)+12,HOUR(DATA4!$C$50))</f>
        <v>12</v>
      </c>
      <c r="V413" s="457" t="str">
        <f>IF(MINUTE(DATA4!$C$50)&lt;10,"0"&amp;MINUTE(DATA4!$C$50),MINUTE(DATA4!$C$50))</f>
        <v>00</v>
      </c>
      <c r="W413" s="456">
        <f>IF(HOUR(DATA4!$D$50)&lt;=6,HOUR(DATA4!$D$50)+12,HOUR(DATA4!$D$50))</f>
        <v>12</v>
      </c>
      <c r="X413" s="457" t="str">
        <f>IF(MINUTE(DATA4!$D$50)&lt;10,"0"&amp;MINUTE(DATA4!$D$50),MINUTE(DATA4!$D$50))</f>
        <v>00</v>
      </c>
      <c r="Y413" s="526" t="b">
        <f t="shared" si="110"/>
        <v>0</v>
      </c>
      <c r="Z413" s="526"/>
      <c r="AA413" s="520" t="b">
        <f t="shared" si="111"/>
        <v>0</v>
      </c>
      <c r="AB413" s="520"/>
      <c r="AC413" s="521" t="str">
        <f t="shared" si="115"/>
        <v/>
      </c>
      <c r="AD413" s="521"/>
      <c r="AE413" s="520" t="b">
        <f t="shared" si="109"/>
        <v>0</v>
      </c>
      <c r="AF413" s="520"/>
      <c r="AH413" s="422">
        <f>DATA4!$G$50</f>
        <v>0</v>
      </c>
      <c r="AI413" s="422">
        <f>DATA4!$L$50</f>
        <v>0</v>
      </c>
      <c r="AJ413" s="458">
        <f>DATA4!$Q$50</f>
        <v>0</v>
      </c>
      <c r="AK413" s="422">
        <f>DATA4!$V$50</f>
        <v>0</v>
      </c>
      <c r="AL413" s="422">
        <f>DATA4!$AA$50</f>
        <v>0</v>
      </c>
      <c r="AN413" s="522" t="str">
        <f>IF(AJ413="A",MAX($AN$221:AP412)+0.001,"")</f>
        <v/>
      </c>
      <c r="AO413" s="522"/>
      <c r="AP413" s="522"/>
      <c r="AQ413" s="282">
        <v>1.1919999999999999</v>
      </c>
      <c r="AR413" s="282" t="str">
        <f>IF($AQ$413&gt;$AN$973,"",LOOKUP($AQ$413,$AN$222:$AP$971,$AH$222:$AH$971))</f>
        <v/>
      </c>
      <c r="AS413" s="282" t="str">
        <f>IF($AQ$413&gt;$AN$973,"",LOOKUP($AQ$413,$AN$222:$AP$971,$AI$222:$AI$971))</f>
        <v/>
      </c>
      <c r="AT413" s="282" t="s">
        <v>28</v>
      </c>
      <c r="AU413" s="282" t="str">
        <f>IF($AQ$413&gt;$AN$973,"",LOOKUP($AQ$413,$AN$222:$AP$971,$AK$222:$AK$971))</f>
        <v/>
      </c>
      <c r="AV413" s="282" t="str">
        <f>IF($AQ$413&gt;$AN$973,"",LOOKUP($AQ$413,$AN$222:$AP$971,$AL$222:$AL$971))</f>
        <v/>
      </c>
      <c r="AX413" s="522" t="str">
        <f>IF(AJ413="B",MAX($AX$221:AX412)+0.001,"")</f>
        <v/>
      </c>
      <c r="AY413" s="522"/>
      <c r="AZ413" s="522"/>
      <c r="BA413" s="282">
        <v>1.1919999999999999</v>
      </c>
      <c r="BB413" s="282" t="str">
        <f t="shared" si="95"/>
        <v/>
      </c>
      <c r="BC413" s="282" t="str">
        <f t="shared" si="88"/>
        <v/>
      </c>
      <c r="BD413" s="282" t="s">
        <v>29</v>
      </c>
      <c r="BE413" s="282" t="str">
        <f t="shared" si="89"/>
        <v/>
      </c>
      <c r="BF413" s="282" t="str">
        <f t="shared" si="90"/>
        <v/>
      </c>
      <c r="BH413" s="522" t="str">
        <f>IF(AJ413="C",MAX($BH$221:BH412)+0.001,"")</f>
        <v/>
      </c>
      <c r="BI413" s="522"/>
      <c r="BJ413" s="522"/>
      <c r="BK413" s="282">
        <v>1.1919999999999999</v>
      </c>
      <c r="BL413" s="282" t="str">
        <f t="shared" si="91"/>
        <v/>
      </c>
      <c r="BM413" s="282" t="str">
        <f t="shared" si="92"/>
        <v/>
      </c>
      <c r="BN413" s="282" t="s">
        <v>30</v>
      </c>
      <c r="BO413" s="282" t="str">
        <f t="shared" si="93"/>
        <v/>
      </c>
      <c r="BP413" s="282" t="str">
        <f t="shared" si="94"/>
        <v/>
      </c>
      <c r="BT413" s="522" t="str">
        <f>IF(AL413="A",MAX($BT$221:BV412)+0.001,"")</f>
        <v/>
      </c>
      <c r="BU413" s="522"/>
      <c r="BV413" s="522"/>
      <c r="BW413" s="282">
        <v>1.1919999999999999</v>
      </c>
      <c r="BY413" s="454" t="s">
        <v>28</v>
      </c>
      <c r="BZ413" s="282" t="str">
        <f t="shared" si="96"/>
        <v/>
      </c>
      <c r="CB413" s="282">
        <f t="shared" si="97"/>
        <v>0</v>
      </c>
      <c r="CC413" s="282">
        <f t="shared" si="98"/>
        <v>0</v>
      </c>
      <c r="CD413" s="282">
        <f t="shared" si="99"/>
        <v>0</v>
      </c>
      <c r="CE413" s="282">
        <f t="shared" si="100"/>
        <v>0</v>
      </c>
      <c r="CF413" s="282">
        <f t="shared" si="101"/>
        <v>0</v>
      </c>
      <c r="CG413" s="282">
        <f t="shared" si="102"/>
        <v>0</v>
      </c>
      <c r="CH413" s="282">
        <f t="shared" si="103"/>
        <v>0</v>
      </c>
      <c r="CI413" s="282">
        <f t="shared" si="104"/>
        <v>0</v>
      </c>
      <c r="CJ413" s="282">
        <f t="shared" si="105"/>
        <v>0</v>
      </c>
      <c r="CK413" s="282">
        <f t="shared" si="106"/>
        <v>0</v>
      </c>
      <c r="CL413" s="282">
        <f t="shared" si="107"/>
        <v>0</v>
      </c>
      <c r="CM413" s="282">
        <f t="shared" si="108"/>
        <v>0</v>
      </c>
    </row>
    <row r="414" spans="4:91" ht="15" x14ac:dyDescent="0.25">
      <c r="D414" s="455" t="str">
        <f>IF(DATA4!$C$51="","",U414&amp;":"&amp;V414)</f>
        <v/>
      </c>
      <c r="E414" s="523" t="str">
        <f>IF(DATA4!$D$51="","",W414&amp;":"&amp;X414)</f>
        <v/>
      </c>
      <c r="F414" s="523"/>
      <c r="G414" s="523"/>
      <c r="H414" s="524" t="e">
        <f t="shared" si="112"/>
        <v>#VALUE!</v>
      </c>
      <c r="I414" s="524"/>
      <c r="J414" s="524"/>
      <c r="K414" s="522" t="e">
        <f t="shared" ref="K414:K477" si="116">LOOKUP(H414,$C$184:$C$218,$D$184:$D$218)</f>
        <v>#VALUE!</v>
      </c>
      <c r="L414" s="522"/>
      <c r="M414" s="522"/>
      <c r="N414" s="525" t="e">
        <f t="shared" si="113"/>
        <v>#VALUE!</v>
      </c>
      <c r="O414" s="525"/>
      <c r="P414" s="525"/>
      <c r="Q414" s="523" t="e">
        <f t="shared" si="114"/>
        <v>#VALUE!</v>
      </c>
      <c r="R414" s="523"/>
      <c r="S414" s="523"/>
      <c r="T414" s="283">
        <v>43</v>
      </c>
      <c r="U414" s="456">
        <f>IF(HOUR(DATA4!$C$51)&lt;=6,HOUR(DATA4!$C$51)+12,HOUR(DATA4!$C$51))</f>
        <v>12</v>
      </c>
      <c r="V414" s="457" t="str">
        <f>IF(MINUTE(DATA4!$C$51)&lt;10,"0"&amp;MINUTE(DATA4!$C$51),MINUTE(DATA4!$C$51))</f>
        <v>00</v>
      </c>
      <c r="W414" s="456">
        <f>IF(HOUR(DATA4!$D$51)&lt;=6,HOUR(DATA4!$D$51)+12,HOUR(DATA4!$D$51))</f>
        <v>12</v>
      </c>
      <c r="X414" s="457" t="str">
        <f>IF(MINUTE(DATA4!$D$51)&lt;10,"0"&amp;MINUTE(DATA4!$D$51),MINUTE(DATA4!$D$51))</f>
        <v>00</v>
      </c>
      <c r="Y414" s="526" t="b">
        <f t="shared" si="110"/>
        <v>0</v>
      </c>
      <c r="Z414" s="526"/>
      <c r="AA414" s="520" t="b">
        <f t="shared" si="111"/>
        <v>0</v>
      </c>
      <c r="AB414" s="520"/>
      <c r="AC414" s="521" t="str">
        <f t="shared" si="115"/>
        <v/>
      </c>
      <c r="AD414" s="521"/>
      <c r="AE414" s="520" t="b">
        <f t="shared" si="109"/>
        <v>0</v>
      </c>
      <c r="AF414" s="520"/>
      <c r="AH414" s="422">
        <f>DATA4!$G$51</f>
        <v>0</v>
      </c>
      <c r="AI414" s="422">
        <f>DATA4!$L$51</f>
        <v>0</v>
      </c>
      <c r="AJ414" s="458">
        <f>DATA4!$Q$51</f>
        <v>0</v>
      </c>
      <c r="AK414" s="422">
        <f>DATA4!$V$51</f>
        <v>0</v>
      </c>
      <c r="AL414" s="422">
        <f>DATA4!$AA$51</f>
        <v>0</v>
      </c>
      <c r="AN414" s="522" t="str">
        <f>IF(AJ414="A",MAX($AN$221:AP413)+0.001,"")</f>
        <v/>
      </c>
      <c r="AO414" s="522"/>
      <c r="AP414" s="522"/>
      <c r="AQ414" s="282">
        <v>1.1929999999999998</v>
      </c>
      <c r="AR414" s="282" t="str">
        <f>IF($AQ$414&gt;$AN$973,"",LOOKUP($AQ$414,$AN$222:$AP$971,$AH$222:$AH$971))</f>
        <v/>
      </c>
      <c r="AS414" s="282" t="str">
        <f>IF($AQ$414&gt;$AN$973,"",LOOKUP($AQ$414,$AN$222:$AP$971,$AI$222:$AI$971))</f>
        <v/>
      </c>
      <c r="AT414" s="282" t="s">
        <v>28</v>
      </c>
      <c r="AU414" s="282" t="str">
        <f>IF($AQ$414&gt;$AN$973,"",LOOKUP($AQ$414,$AN$222:$AP$971,$AK$222:$AK$971))</f>
        <v/>
      </c>
      <c r="AV414" s="282" t="str">
        <f>IF($AQ$414&gt;$AN$973,"",LOOKUP($AQ$414,$AN$222:$AP$971,$AL$222:$AL$971))</f>
        <v/>
      </c>
      <c r="AX414" s="522" t="str">
        <f>IF(AJ414="B",MAX($AX$221:AX413)+0.001,"")</f>
        <v/>
      </c>
      <c r="AY414" s="522"/>
      <c r="AZ414" s="522"/>
      <c r="BA414" s="282">
        <v>1.1929999999999998</v>
      </c>
      <c r="BB414" s="282" t="str">
        <f t="shared" si="95"/>
        <v/>
      </c>
      <c r="BC414" s="282" t="str">
        <f t="shared" ref="BC414:BC477" si="117">IF($BA414&gt;$AX$972,"",LOOKUP($BA414,$AX$222:$AX$971,$AI$222:$AI$971))</f>
        <v/>
      </c>
      <c r="BD414" s="282" t="s">
        <v>29</v>
      </c>
      <c r="BE414" s="282" t="str">
        <f t="shared" ref="BE414:BE477" si="118">IF($BA414&gt;$AX$972,"",LOOKUP($BA414,$AX$222:$AX$971,$AK$222:$AK$971))</f>
        <v/>
      </c>
      <c r="BF414" s="282" t="str">
        <f t="shared" ref="BF414:BF477" si="119">IF($BA414&gt;$AX$972,"",LOOKUP($BA414,$AX$222:$AX$971,$AL$222:$AL$971))</f>
        <v/>
      </c>
      <c r="BH414" s="522" t="str">
        <f>IF(AJ414="C",MAX($BH$221:BH413)+0.001,"")</f>
        <v/>
      </c>
      <c r="BI414" s="522"/>
      <c r="BJ414" s="522"/>
      <c r="BK414" s="282">
        <v>1.1929999999999998</v>
      </c>
      <c r="BL414" s="282" t="str">
        <f t="shared" ref="BL414:BL477" si="120">IF($BK414&gt;$BH$972,"",LOOKUP($BK414,$BH$222:$BH$971,$AH$222:$AH$971))</f>
        <v/>
      </c>
      <c r="BM414" s="282" t="str">
        <f t="shared" ref="BM414:BM477" si="121">IF($BK414&gt;$BH$972,"",LOOKUP($BK414,$BH$222:$BH$971,$AI$222:$AI$971))</f>
        <v/>
      </c>
      <c r="BN414" s="282" t="s">
        <v>30</v>
      </c>
      <c r="BO414" s="282" t="str">
        <f t="shared" ref="BO414:BO477" si="122">IF($BK414&gt;$BH$972,"",LOOKUP($BK414,$BH$222:$BH$971,$AK$222:$AK$971))</f>
        <v/>
      </c>
      <c r="BP414" s="282" t="str">
        <f t="shared" ref="BP414:BP477" si="123">IF($BK414&gt;$BH$972,"",LOOKUP($BK414,$BH$222:$BH$971,$AL$222:$AL$971))</f>
        <v/>
      </c>
      <c r="BT414" s="522" t="str">
        <f>IF(AL414="A",MAX($BT$221:BV413)+0.001,"")</f>
        <v/>
      </c>
      <c r="BU414" s="522"/>
      <c r="BV414" s="522"/>
      <c r="BW414" s="282">
        <v>1.1929999999999998</v>
      </c>
      <c r="BY414" s="454" t="s">
        <v>28</v>
      </c>
      <c r="BZ414" s="282" t="str">
        <f t="shared" si="96"/>
        <v/>
      </c>
      <c r="CB414" s="282">
        <f t="shared" si="97"/>
        <v>0</v>
      </c>
      <c r="CC414" s="282">
        <f t="shared" si="98"/>
        <v>0</v>
      </c>
      <c r="CD414" s="282">
        <f t="shared" si="99"/>
        <v>0</v>
      </c>
      <c r="CE414" s="282">
        <f t="shared" si="100"/>
        <v>0</v>
      </c>
      <c r="CF414" s="282">
        <f t="shared" si="101"/>
        <v>0</v>
      </c>
      <c r="CG414" s="282">
        <f t="shared" si="102"/>
        <v>0</v>
      </c>
      <c r="CH414" s="282">
        <f t="shared" si="103"/>
        <v>0</v>
      </c>
      <c r="CI414" s="282">
        <f t="shared" si="104"/>
        <v>0</v>
      </c>
      <c r="CJ414" s="282">
        <f t="shared" si="105"/>
        <v>0</v>
      </c>
      <c r="CK414" s="282">
        <f t="shared" si="106"/>
        <v>0</v>
      </c>
      <c r="CL414" s="282">
        <f t="shared" si="107"/>
        <v>0</v>
      </c>
      <c r="CM414" s="282">
        <f t="shared" si="108"/>
        <v>0</v>
      </c>
    </row>
    <row r="415" spans="4:91" ht="15" x14ac:dyDescent="0.25">
      <c r="D415" s="455" t="str">
        <f>IF(DATA4!$C$52="","",U415&amp;":"&amp;V415)</f>
        <v/>
      </c>
      <c r="E415" s="523" t="str">
        <f>IF(DATA4!$D$52="","",W415&amp;":"&amp;X415)</f>
        <v/>
      </c>
      <c r="F415" s="523"/>
      <c r="G415" s="523"/>
      <c r="H415" s="524" t="e">
        <f t="shared" si="112"/>
        <v>#VALUE!</v>
      </c>
      <c r="I415" s="524"/>
      <c r="J415" s="524"/>
      <c r="K415" s="522" t="e">
        <f t="shared" si="116"/>
        <v>#VALUE!</v>
      </c>
      <c r="L415" s="522"/>
      <c r="M415" s="522"/>
      <c r="N415" s="525" t="e">
        <f t="shared" si="113"/>
        <v>#VALUE!</v>
      </c>
      <c r="O415" s="525"/>
      <c r="P415" s="525"/>
      <c r="Q415" s="523" t="e">
        <f t="shared" si="114"/>
        <v>#VALUE!</v>
      </c>
      <c r="R415" s="523"/>
      <c r="S415" s="523"/>
      <c r="T415" s="283">
        <v>44</v>
      </c>
      <c r="U415" s="456">
        <f>IF(HOUR(DATA4!$C$52)&lt;=6,HOUR(DATA4!$C$52)+12,HOUR(DATA4!$C$52))</f>
        <v>12</v>
      </c>
      <c r="V415" s="457" t="str">
        <f>IF(MINUTE(DATA4!$C$52)&lt;10,"0"&amp;MINUTE(DATA4!$C$52),MINUTE(DATA4!$C$52))</f>
        <v>00</v>
      </c>
      <c r="W415" s="456">
        <f>IF(HOUR(DATA4!$D$52)&lt;=6,HOUR(DATA4!$D$52)+12,HOUR(DATA4!$D$52))</f>
        <v>12</v>
      </c>
      <c r="X415" s="457" t="str">
        <f>IF(MINUTE(DATA4!$D$52)&lt;10,"0"&amp;MINUTE(DATA4!$D$52),MINUTE(DATA4!$D$52))</f>
        <v>00</v>
      </c>
      <c r="Y415" s="526" t="b">
        <f t="shared" si="110"/>
        <v>0</v>
      </c>
      <c r="Z415" s="526"/>
      <c r="AA415" s="520" t="b">
        <f t="shared" si="111"/>
        <v>0</v>
      </c>
      <c r="AB415" s="520"/>
      <c r="AC415" s="521" t="str">
        <f t="shared" si="115"/>
        <v/>
      </c>
      <c r="AD415" s="521"/>
      <c r="AE415" s="520" t="b">
        <f t="shared" si="109"/>
        <v>0</v>
      </c>
      <c r="AF415" s="520"/>
      <c r="AH415" s="422">
        <f>DATA4!$G$52</f>
        <v>0</v>
      </c>
      <c r="AI415" s="422">
        <f>DATA4!$L$52</f>
        <v>0</v>
      </c>
      <c r="AJ415" s="458">
        <f>DATA4!$Q$52</f>
        <v>0</v>
      </c>
      <c r="AK415" s="422">
        <f>DATA4!$V$52</f>
        <v>0</v>
      </c>
      <c r="AL415" s="422">
        <f>DATA4!$AA$52</f>
        <v>0</v>
      </c>
      <c r="AN415" s="522" t="str">
        <f>IF(AJ415="A",MAX($AN$221:AP414)+0.001,"")</f>
        <v/>
      </c>
      <c r="AO415" s="522"/>
      <c r="AP415" s="522"/>
      <c r="AQ415" s="282">
        <v>1.194</v>
      </c>
      <c r="AR415" s="282" t="str">
        <f>IF($AQ$415&gt;$AN$973,"",LOOKUP($AQ$415,$AN$222:$AP$971,$AH$222:$AH$971))</f>
        <v/>
      </c>
      <c r="AS415" s="282" t="str">
        <f>IF($AQ$415&gt;$AN$973,"",LOOKUP($AQ$415,$AN$222:$AP$971,$AI$222:$AI$971))</f>
        <v/>
      </c>
      <c r="AT415" s="282" t="s">
        <v>28</v>
      </c>
      <c r="AU415" s="282" t="str">
        <f>IF($AQ$415&gt;$AN$973,"",LOOKUP($AQ$415,$AN$222:$AP$971,$AK$222:$AK$971))</f>
        <v/>
      </c>
      <c r="AV415" s="282" t="str">
        <f>IF($AQ$415&gt;$AN$973,"",LOOKUP($AQ$415,$AN$222:$AP$971,$AL$222:$AL$971))</f>
        <v/>
      </c>
      <c r="AX415" s="522" t="str">
        <f>IF(AJ415="B",MAX($AX$221:AX414)+0.001,"")</f>
        <v/>
      </c>
      <c r="AY415" s="522"/>
      <c r="AZ415" s="522"/>
      <c r="BA415" s="282">
        <v>1.194</v>
      </c>
      <c r="BB415" s="282" t="str">
        <f t="shared" ref="BB415:BB478" si="124">IF($BA415&gt;$AX$972,"",LOOKUP($BA415,$AX$222:$AZ$971,$AH$222:$AH$971))</f>
        <v/>
      </c>
      <c r="BC415" s="282" t="str">
        <f t="shared" si="117"/>
        <v/>
      </c>
      <c r="BD415" s="282" t="s">
        <v>29</v>
      </c>
      <c r="BE415" s="282" t="str">
        <f t="shared" si="118"/>
        <v/>
      </c>
      <c r="BF415" s="282" t="str">
        <f t="shared" si="119"/>
        <v/>
      </c>
      <c r="BH415" s="522" t="str">
        <f>IF(AJ415="C",MAX($BH$221:BH414)+0.001,"")</f>
        <v/>
      </c>
      <c r="BI415" s="522"/>
      <c r="BJ415" s="522"/>
      <c r="BK415" s="282">
        <v>1.194</v>
      </c>
      <c r="BL415" s="282" t="str">
        <f t="shared" si="120"/>
        <v/>
      </c>
      <c r="BM415" s="282" t="str">
        <f t="shared" si="121"/>
        <v/>
      </c>
      <c r="BN415" s="282" t="s">
        <v>30</v>
      </c>
      <c r="BO415" s="282" t="str">
        <f t="shared" si="122"/>
        <v/>
      </c>
      <c r="BP415" s="282" t="str">
        <f t="shared" si="123"/>
        <v/>
      </c>
      <c r="BT415" s="522" t="str">
        <f>IF(AL415="A",MAX($BT$221:BV414)+0.001,"")</f>
        <v/>
      </c>
      <c r="BU415" s="522"/>
      <c r="BV415" s="522"/>
      <c r="BW415" s="282">
        <v>1.194</v>
      </c>
      <c r="BY415" s="454" t="s">
        <v>28</v>
      </c>
      <c r="BZ415" s="282" t="str">
        <f t="shared" ref="BZ415:BZ478" si="125">IF(AL415="a",AK415,"")</f>
        <v/>
      </c>
      <c r="CB415" s="282">
        <f t="shared" ref="CB415:CB478" si="126">IF(BZ415=$CB$220,1,0)</f>
        <v>0</v>
      </c>
      <c r="CC415" s="282">
        <f t="shared" ref="CC415:CC478" si="127">IF(BZ415=$CC$220,1,0)</f>
        <v>0</v>
      </c>
      <c r="CD415" s="282">
        <f t="shared" ref="CD415:CD478" si="128">IF(BZ415=$CD$220,1,0)</f>
        <v>0</v>
      </c>
      <c r="CE415" s="282">
        <f t="shared" ref="CE415:CE478" si="129">IF(BZ415=$CE$220,1,0)</f>
        <v>0</v>
      </c>
      <c r="CF415" s="282">
        <f t="shared" ref="CF415:CF478" si="130">IF(BZ415=$CF$220,1,0)</f>
        <v>0</v>
      </c>
      <c r="CG415" s="282">
        <f t="shared" ref="CG415:CG478" si="131">IF(BZ415=$CG$220,1,0)</f>
        <v>0</v>
      </c>
      <c r="CH415" s="282">
        <f t="shared" ref="CH415:CH478" si="132">IF(BZ415=$CH$220,1,0)</f>
        <v>0</v>
      </c>
      <c r="CI415" s="282">
        <f t="shared" ref="CI415:CI478" si="133">IF(BZ415=$CI$220,1,0)</f>
        <v>0</v>
      </c>
      <c r="CJ415" s="282">
        <f t="shared" ref="CJ415:CJ478" si="134">IF(BZ415=$CJ$220,1,0)</f>
        <v>0</v>
      </c>
      <c r="CK415" s="282">
        <f t="shared" ref="CK415:CK478" si="135">IF(BZ415=$CK$220,1,0)</f>
        <v>0</v>
      </c>
      <c r="CL415" s="282">
        <f t="shared" ref="CL415:CL478" si="136">IF(BZ415=$CL$220,1,0)</f>
        <v>0</v>
      </c>
      <c r="CM415" s="282">
        <f t="shared" ref="CM415:CM478" si="137">IF(BZ415=$CM$220,1,0)</f>
        <v>0</v>
      </c>
    </row>
    <row r="416" spans="4:91" ht="15" x14ac:dyDescent="0.25">
      <c r="D416" s="455" t="str">
        <f>IF(DATA4!$C$53="","",U416&amp;":"&amp;V416)</f>
        <v/>
      </c>
      <c r="E416" s="523" t="str">
        <f>IF(DATA4!$D$53="","",W416&amp;":"&amp;X416)</f>
        <v/>
      </c>
      <c r="F416" s="523"/>
      <c r="G416" s="523"/>
      <c r="H416" s="524" t="e">
        <f t="shared" si="112"/>
        <v>#VALUE!</v>
      </c>
      <c r="I416" s="524"/>
      <c r="J416" s="524"/>
      <c r="K416" s="522" t="e">
        <f t="shared" si="116"/>
        <v>#VALUE!</v>
      </c>
      <c r="L416" s="522"/>
      <c r="M416" s="522"/>
      <c r="N416" s="525" t="e">
        <f t="shared" si="113"/>
        <v>#VALUE!</v>
      </c>
      <c r="O416" s="525"/>
      <c r="P416" s="525"/>
      <c r="Q416" s="523" t="e">
        <f t="shared" si="114"/>
        <v>#VALUE!</v>
      </c>
      <c r="R416" s="523"/>
      <c r="S416" s="523"/>
      <c r="T416" s="283">
        <v>45</v>
      </c>
      <c r="U416" s="456">
        <f>IF(HOUR(DATA4!$C$53)&lt;=6,HOUR(DATA4!$C$53)+12,HOUR(DATA4!$C$53))</f>
        <v>12</v>
      </c>
      <c r="V416" s="457" t="str">
        <f>IF(MINUTE(DATA4!$C$53)&lt;10,"0"&amp;MINUTE(DATA4!$C$53),MINUTE(DATA4!$C$53))</f>
        <v>00</v>
      </c>
      <c r="W416" s="456">
        <f>IF(HOUR(DATA4!$D$53)&lt;=6,HOUR(DATA4!$D$53)+12,HOUR(DATA4!$D$53))</f>
        <v>12</v>
      </c>
      <c r="X416" s="457" t="str">
        <f>IF(MINUTE(DATA4!$D$53)&lt;10,"0"&amp;MINUTE(DATA4!$D$53),MINUTE(DATA4!$D$53))</f>
        <v>00</v>
      </c>
      <c r="Y416" s="526" t="b">
        <f t="shared" si="110"/>
        <v>0</v>
      </c>
      <c r="Z416" s="526"/>
      <c r="AA416" s="520" t="b">
        <f t="shared" si="111"/>
        <v>0</v>
      </c>
      <c r="AB416" s="520"/>
      <c r="AC416" s="521" t="str">
        <f t="shared" si="115"/>
        <v/>
      </c>
      <c r="AD416" s="521"/>
      <c r="AE416" s="520" t="b">
        <f t="shared" si="109"/>
        <v>0</v>
      </c>
      <c r="AF416" s="520"/>
      <c r="AH416" s="422">
        <f>DATA4!$G$53</f>
        <v>0</v>
      </c>
      <c r="AI416" s="422">
        <f>DATA4!$L$53</f>
        <v>0</v>
      </c>
      <c r="AJ416" s="458">
        <f>DATA4!$Q$53</f>
        <v>0</v>
      </c>
      <c r="AK416" s="422">
        <f>DATA4!$V$53</f>
        <v>0</v>
      </c>
      <c r="AL416" s="422">
        <f>DATA4!$AA$53</f>
        <v>0</v>
      </c>
      <c r="AN416" s="522" t="str">
        <f>IF(AJ416="A",MAX($AN$221:AP415)+0.001,"")</f>
        <v/>
      </c>
      <c r="AO416" s="522"/>
      <c r="AP416" s="522"/>
      <c r="AQ416" s="282">
        <v>1.1950000000000001</v>
      </c>
      <c r="AR416" s="282" t="str">
        <f>IF($AQ$416&gt;$AN$973,"",LOOKUP($AQ$416,$AN$222:$AP$971,$AH$222:$AH$971))</f>
        <v/>
      </c>
      <c r="AS416" s="282" t="str">
        <f>IF($AQ$416&gt;$AN$973,"",LOOKUP($AQ$416,$AN$222:$AP$971,$AI$222:$AI$971))</f>
        <v/>
      </c>
      <c r="AT416" s="282" t="s">
        <v>28</v>
      </c>
      <c r="AU416" s="282" t="str">
        <f>IF($AQ$416&gt;$AN$973,"",LOOKUP($AQ$416,$AN$222:$AP$971,$AK$222:$AK$971))</f>
        <v/>
      </c>
      <c r="AV416" s="282" t="str">
        <f>IF($AQ$416&gt;$AN$973,"",LOOKUP($AQ$416,$AN$222:$AP$971,$AL$222:$AL$971))</f>
        <v/>
      </c>
      <c r="AX416" s="522" t="str">
        <f>IF(AJ416="B",MAX($AX$221:AX415)+0.001,"")</f>
        <v/>
      </c>
      <c r="AY416" s="522"/>
      <c r="AZ416" s="522"/>
      <c r="BA416" s="282">
        <v>1.1950000000000001</v>
      </c>
      <c r="BB416" s="282" t="str">
        <f t="shared" si="124"/>
        <v/>
      </c>
      <c r="BC416" s="282" t="str">
        <f t="shared" si="117"/>
        <v/>
      </c>
      <c r="BD416" s="282" t="s">
        <v>29</v>
      </c>
      <c r="BE416" s="282" t="str">
        <f t="shared" si="118"/>
        <v/>
      </c>
      <c r="BF416" s="282" t="str">
        <f t="shared" si="119"/>
        <v/>
      </c>
      <c r="BH416" s="522" t="str">
        <f>IF(AJ416="C",MAX($BH$221:BH415)+0.001,"")</f>
        <v/>
      </c>
      <c r="BI416" s="522"/>
      <c r="BJ416" s="522"/>
      <c r="BK416" s="282">
        <v>1.1950000000000001</v>
      </c>
      <c r="BL416" s="282" t="str">
        <f t="shared" si="120"/>
        <v/>
      </c>
      <c r="BM416" s="282" t="str">
        <f t="shared" si="121"/>
        <v/>
      </c>
      <c r="BN416" s="282" t="s">
        <v>30</v>
      </c>
      <c r="BO416" s="282" t="str">
        <f t="shared" si="122"/>
        <v/>
      </c>
      <c r="BP416" s="282" t="str">
        <f t="shared" si="123"/>
        <v/>
      </c>
      <c r="BT416" s="522" t="str">
        <f>IF(AL416="A",MAX($BT$221:BV415)+0.001,"")</f>
        <v/>
      </c>
      <c r="BU416" s="522"/>
      <c r="BV416" s="522"/>
      <c r="BW416" s="282">
        <v>1.1950000000000001</v>
      </c>
      <c r="BY416" s="454" t="s">
        <v>28</v>
      </c>
      <c r="BZ416" s="282" t="str">
        <f t="shared" si="125"/>
        <v/>
      </c>
      <c r="CB416" s="282">
        <f t="shared" si="126"/>
        <v>0</v>
      </c>
      <c r="CC416" s="282">
        <f t="shared" si="127"/>
        <v>0</v>
      </c>
      <c r="CD416" s="282">
        <f t="shared" si="128"/>
        <v>0</v>
      </c>
      <c r="CE416" s="282">
        <f t="shared" si="129"/>
        <v>0</v>
      </c>
      <c r="CF416" s="282">
        <f t="shared" si="130"/>
        <v>0</v>
      </c>
      <c r="CG416" s="282">
        <f t="shared" si="131"/>
        <v>0</v>
      </c>
      <c r="CH416" s="282">
        <f t="shared" si="132"/>
        <v>0</v>
      </c>
      <c r="CI416" s="282">
        <f t="shared" si="133"/>
        <v>0</v>
      </c>
      <c r="CJ416" s="282">
        <f t="shared" si="134"/>
        <v>0</v>
      </c>
      <c r="CK416" s="282">
        <f t="shared" si="135"/>
        <v>0</v>
      </c>
      <c r="CL416" s="282">
        <f t="shared" si="136"/>
        <v>0</v>
      </c>
      <c r="CM416" s="282">
        <f t="shared" si="137"/>
        <v>0</v>
      </c>
    </row>
    <row r="417" spans="1:91" ht="15" x14ac:dyDescent="0.25">
      <c r="D417" s="455" t="str">
        <f>IF(DATA4!$C$54="","",U417&amp;":"&amp;V417)</f>
        <v/>
      </c>
      <c r="E417" s="523" t="str">
        <f>IF(DATA4!$D$54="","",W417&amp;":"&amp;X417)</f>
        <v/>
      </c>
      <c r="F417" s="523"/>
      <c r="G417" s="523"/>
      <c r="H417" s="524" t="e">
        <f t="shared" si="112"/>
        <v>#VALUE!</v>
      </c>
      <c r="I417" s="524"/>
      <c r="J417" s="524"/>
      <c r="K417" s="522" t="e">
        <f t="shared" si="116"/>
        <v>#VALUE!</v>
      </c>
      <c r="L417" s="522"/>
      <c r="M417" s="522"/>
      <c r="N417" s="525" t="e">
        <f t="shared" si="113"/>
        <v>#VALUE!</v>
      </c>
      <c r="O417" s="525"/>
      <c r="P417" s="525"/>
      <c r="Q417" s="523" t="e">
        <f t="shared" si="114"/>
        <v>#VALUE!</v>
      </c>
      <c r="R417" s="523"/>
      <c r="S417" s="523"/>
      <c r="T417" s="283">
        <v>46</v>
      </c>
      <c r="U417" s="456">
        <f>IF(HOUR(DATA4!$C$54)&lt;=6,HOUR(DATA4!$C$54)+12,HOUR(DATA4!$C$54))</f>
        <v>12</v>
      </c>
      <c r="V417" s="457" t="str">
        <f>IF(MINUTE(DATA4!$C$54)&lt;10,"0"&amp;MINUTE(DATA4!$C$54),MINUTE(DATA4!$C$54))</f>
        <v>00</v>
      </c>
      <c r="W417" s="456">
        <f>IF(HOUR(DATA4!$D$54)&lt;=6,HOUR(DATA4!$D$54)+12,HOUR(DATA4!$D$54))</f>
        <v>12</v>
      </c>
      <c r="X417" s="457" t="str">
        <f>IF(MINUTE(DATA4!$D$54)&lt;10,"0"&amp;MINUTE(DATA4!$D$54),MINUTE(DATA4!$D$54))</f>
        <v>00</v>
      </c>
      <c r="Y417" s="526" t="b">
        <f t="shared" si="110"/>
        <v>0</v>
      </c>
      <c r="Z417" s="526"/>
      <c r="AA417" s="520" t="b">
        <f t="shared" si="111"/>
        <v>0</v>
      </c>
      <c r="AB417" s="520"/>
      <c r="AC417" s="521" t="str">
        <f t="shared" si="115"/>
        <v/>
      </c>
      <c r="AD417" s="521"/>
      <c r="AE417" s="520" t="b">
        <f t="shared" si="109"/>
        <v>0</v>
      </c>
      <c r="AF417" s="520"/>
      <c r="AH417" s="422">
        <f>DATA4!$G$54</f>
        <v>0</v>
      </c>
      <c r="AI417" s="422">
        <f>DATA4!$L$54</f>
        <v>0</v>
      </c>
      <c r="AJ417" s="458">
        <f>DATA4!$Q$54</f>
        <v>0</v>
      </c>
      <c r="AK417" s="422">
        <f>DATA4!$V$54</f>
        <v>0</v>
      </c>
      <c r="AL417" s="422">
        <f>DATA4!$AA$54</f>
        <v>0</v>
      </c>
      <c r="AN417" s="522" t="str">
        <f>IF(AJ417="A",MAX($AN$221:AP416)+0.001,"")</f>
        <v/>
      </c>
      <c r="AO417" s="522"/>
      <c r="AP417" s="522"/>
      <c r="AQ417" s="282">
        <v>1.196</v>
      </c>
      <c r="AR417" s="282" t="str">
        <f>IF($AQ$417&gt;$AN$973,"",LOOKUP($AQ$417,$AN$222:$AP$971,$AH$222:$AH$971))</f>
        <v/>
      </c>
      <c r="AS417" s="282" t="str">
        <f>IF($AQ$417&gt;$AN$973,"",LOOKUP($AQ$417,$AN$222:$AP$971,$AI$222:$AI$971))</f>
        <v/>
      </c>
      <c r="AT417" s="282" t="s">
        <v>28</v>
      </c>
      <c r="AU417" s="282" t="str">
        <f>IF($AQ$417&gt;$AN$973,"",LOOKUP($AQ$417,$AN$222:$AP$971,$AK$222:$AK$971))</f>
        <v/>
      </c>
      <c r="AV417" s="282" t="str">
        <f>IF($AQ$417&gt;$AN$973,"",LOOKUP($AQ$417,$AN$222:$AP$971,$AL$222:$AL$971))</f>
        <v/>
      </c>
      <c r="AX417" s="522" t="str">
        <f>IF(AJ417="B",MAX($AX$221:AX416)+0.001,"")</f>
        <v/>
      </c>
      <c r="AY417" s="522"/>
      <c r="AZ417" s="522"/>
      <c r="BA417" s="282">
        <v>1.196</v>
      </c>
      <c r="BB417" s="282" t="str">
        <f t="shared" si="124"/>
        <v/>
      </c>
      <c r="BC417" s="282" t="str">
        <f t="shared" si="117"/>
        <v/>
      </c>
      <c r="BD417" s="282" t="s">
        <v>29</v>
      </c>
      <c r="BE417" s="282" t="str">
        <f t="shared" si="118"/>
        <v/>
      </c>
      <c r="BF417" s="282" t="str">
        <f t="shared" si="119"/>
        <v/>
      </c>
      <c r="BH417" s="522" t="str">
        <f>IF(AJ417="C",MAX($BH$221:BH416)+0.001,"")</f>
        <v/>
      </c>
      <c r="BI417" s="522"/>
      <c r="BJ417" s="522"/>
      <c r="BK417" s="282">
        <v>1.196</v>
      </c>
      <c r="BL417" s="282" t="str">
        <f t="shared" si="120"/>
        <v/>
      </c>
      <c r="BM417" s="282" t="str">
        <f t="shared" si="121"/>
        <v/>
      </c>
      <c r="BN417" s="282" t="s">
        <v>30</v>
      </c>
      <c r="BO417" s="282" t="str">
        <f t="shared" si="122"/>
        <v/>
      </c>
      <c r="BP417" s="282" t="str">
        <f t="shared" si="123"/>
        <v/>
      </c>
      <c r="BT417" s="522" t="str">
        <f>IF(AL417="A",MAX($BT$221:BV416)+0.001,"")</f>
        <v/>
      </c>
      <c r="BU417" s="522"/>
      <c r="BV417" s="522"/>
      <c r="BW417" s="282">
        <v>1.196</v>
      </c>
      <c r="BY417" s="454" t="s">
        <v>28</v>
      </c>
      <c r="BZ417" s="282" t="str">
        <f t="shared" si="125"/>
        <v/>
      </c>
      <c r="CB417" s="282">
        <f t="shared" si="126"/>
        <v>0</v>
      </c>
      <c r="CC417" s="282">
        <f t="shared" si="127"/>
        <v>0</v>
      </c>
      <c r="CD417" s="282">
        <f t="shared" si="128"/>
        <v>0</v>
      </c>
      <c r="CE417" s="282">
        <f t="shared" si="129"/>
        <v>0</v>
      </c>
      <c r="CF417" s="282">
        <f t="shared" si="130"/>
        <v>0</v>
      </c>
      <c r="CG417" s="282">
        <f t="shared" si="131"/>
        <v>0</v>
      </c>
      <c r="CH417" s="282">
        <f t="shared" si="132"/>
        <v>0</v>
      </c>
      <c r="CI417" s="282">
        <f t="shared" si="133"/>
        <v>0</v>
      </c>
      <c r="CJ417" s="282">
        <f t="shared" si="134"/>
        <v>0</v>
      </c>
      <c r="CK417" s="282">
        <f t="shared" si="135"/>
        <v>0</v>
      </c>
      <c r="CL417" s="282">
        <f t="shared" si="136"/>
        <v>0</v>
      </c>
      <c r="CM417" s="282">
        <f t="shared" si="137"/>
        <v>0</v>
      </c>
    </row>
    <row r="418" spans="1:91" ht="15" x14ac:dyDescent="0.25">
      <c r="D418" s="455" t="str">
        <f>IF(DATA4!$C$55="","",U418&amp;":"&amp;V418)</f>
        <v/>
      </c>
      <c r="E418" s="523" t="str">
        <f>IF(DATA4!$D$55="","",W418&amp;":"&amp;X418)</f>
        <v/>
      </c>
      <c r="F418" s="523"/>
      <c r="G418" s="523"/>
      <c r="H418" s="524" t="e">
        <f t="shared" si="112"/>
        <v>#VALUE!</v>
      </c>
      <c r="I418" s="524"/>
      <c r="J418" s="524"/>
      <c r="K418" s="522" t="e">
        <f t="shared" si="116"/>
        <v>#VALUE!</v>
      </c>
      <c r="L418" s="522"/>
      <c r="M418" s="522"/>
      <c r="N418" s="525" t="e">
        <f t="shared" si="113"/>
        <v>#VALUE!</v>
      </c>
      <c r="O418" s="525"/>
      <c r="P418" s="525"/>
      <c r="Q418" s="523" t="e">
        <f t="shared" si="114"/>
        <v>#VALUE!</v>
      </c>
      <c r="R418" s="523"/>
      <c r="S418" s="523"/>
      <c r="T418" s="283">
        <v>47</v>
      </c>
      <c r="U418" s="456">
        <f>IF(HOUR(DATA4!$C$55)&lt;=6,HOUR(DATA4!$C$55)+12,HOUR(DATA4!$C$55))</f>
        <v>12</v>
      </c>
      <c r="V418" s="457" t="str">
        <f>IF(MINUTE(DATA4!$C$55)&lt;10,"0"&amp;MINUTE(DATA4!$C$55),MINUTE(DATA4!$C$55))</f>
        <v>00</v>
      </c>
      <c r="W418" s="456">
        <f>IF(HOUR(DATA4!$D$55)&lt;=6,HOUR(DATA4!$D$55)+12,HOUR(DATA4!$D$55))</f>
        <v>12</v>
      </c>
      <c r="X418" s="457" t="str">
        <f>IF(MINUTE(DATA4!$D$55)&lt;10,"0"&amp;MINUTE(DATA4!$D$55),MINUTE(DATA4!$D$55))</f>
        <v>00</v>
      </c>
      <c r="Y418" s="526" t="b">
        <f t="shared" si="110"/>
        <v>0</v>
      </c>
      <c r="Z418" s="526"/>
      <c r="AA418" s="520" t="b">
        <f t="shared" si="111"/>
        <v>0</v>
      </c>
      <c r="AB418" s="520"/>
      <c r="AC418" s="521" t="str">
        <f t="shared" si="115"/>
        <v/>
      </c>
      <c r="AD418" s="521"/>
      <c r="AE418" s="520" t="b">
        <f t="shared" si="109"/>
        <v>0</v>
      </c>
      <c r="AF418" s="520"/>
      <c r="AH418" s="422">
        <f>DATA4!$G$55</f>
        <v>0</v>
      </c>
      <c r="AI418" s="422">
        <f>DATA4!$L$55</f>
        <v>0</v>
      </c>
      <c r="AJ418" s="458">
        <f>DATA4!$Q$55</f>
        <v>0</v>
      </c>
      <c r="AK418" s="422">
        <f>DATA4!$V$55</f>
        <v>0</v>
      </c>
      <c r="AL418" s="422">
        <f>DATA4!$AA$55</f>
        <v>0</v>
      </c>
      <c r="AN418" s="522" t="str">
        <f>IF(AJ418="A",MAX($AN$221:AP417)+0.001,"")</f>
        <v/>
      </c>
      <c r="AO418" s="522"/>
      <c r="AP418" s="522"/>
      <c r="AQ418" s="282">
        <v>1.1969999999999998</v>
      </c>
      <c r="AR418" s="282" t="str">
        <f>IF($AQ$418&gt;$AN$973,"",LOOKUP($AQ$418,$AN$222:$AP$971,$AH$222:$AH$971))</f>
        <v/>
      </c>
      <c r="AS418" s="282" t="str">
        <f>IF($AQ$418&gt;$AN$973,"",LOOKUP($AQ$418,$AN$222:$AP$971,$AI$222:$AI$971))</f>
        <v/>
      </c>
      <c r="AT418" s="282" t="s">
        <v>28</v>
      </c>
      <c r="AU418" s="282" t="str">
        <f>IF($AQ$418&gt;$AN$973,"",LOOKUP($AQ$418,$AN$222:$AP$971,$AK$222:$AK$971))</f>
        <v/>
      </c>
      <c r="AV418" s="282" t="str">
        <f>IF($AQ$418&gt;$AN$973,"",LOOKUP($AQ$418,$AN$222:$AP$971,$AL$222:$AL$971))</f>
        <v/>
      </c>
      <c r="AX418" s="522" t="str">
        <f>IF(AJ418="B",MAX($AX$221:AX417)+0.001,"")</f>
        <v/>
      </c>
      <c r="AY418" s="522"/>
      <c r="AZ418" s="522"/>
      <c r="BA418" s="282">
        <v>1.1969999999999998</v>
      </c>
      <c r="BB418" s="282" t="str">
        <f t="shared" si="124"/>
        <v/>
      </c>
      <c r="BC418" s="282" t="str">
        <f t="shared" si="117"/>
        <v/>
      </c>
      <c r="BD418" s="282" t="s">
        <v>29</v>
      </c>
      <c r="BE418" s="282" t="str">
        <f t="shared" si="118"/>
        <v/>
      </c>
      <c r="BF418" s="282" t="str">
        <f t="shared" si="119"/>
        <v/>
      </c>
      <c r="BH418" s="522" t="str">
        <f>IF(AJ418="C",MAX($BH$221:BH417)+0.001,"")</f>
        <v/>
      </c>
      <c r="BI418" s="522"/>
      <c r="BJ418" s="522"/>
      <c r="BK418" s="282">
        <v>1.1969999999999998</v>
      </c>
      <c r="BL418" s="282" t="str">
        <f t="shared" si="120"/>
        <v/>
      </c>
      <c r="BM418" s="282" t="str">
        <f t="shared" si="121"/>
        <v/>
      </c>
      <c r="BN418" s="282" t="s">
        <v>30</v>
      </c>
      <c r="BO418" s="282" t="str">
        <f t="shared" si="122"/>
        <v/>
      </c>
      <c r="BP418" s="282" t="str">
        <f t="shared" si="123"/>
        <v/>
      </c>
      <c r="BT418" s="522" t="str">
        <f>IF(AL418="A",MAX($BT$221:BV417)+0.001,"")</f>
        <v/>
      </c>
      <c r="BU418" s="522"/>
      <c r="BV418" s="522"/>
      <c r="BW418" s="282">
        <v>1.1969999999999998</v>
      </c>
      <c r="BY418" s="454" t="s">
        <v>28</v>
      </c>
      <c r="BZ418" s="282" t="str">
        <f t="shared" si="125"/>
        <v/>
      </c>
      <c r="CB418" s="282">
        <f t="shared" si="126"/>
        <v>0</v>
      </c>
      <c r="CC418" s="282">
        <f t="shared" si="127"/>
        <v>0</v>
      </c>
      <c r="CD418" s="282">
        <f t="shared" si="128"/>
        <v>0</v>
      </c>
      <c r="CE418" s="282">
        <f t="shared" si="129"/>
        <v>0</v>
      </c>
      <c r="CF418" s="282">
        <f t="shared" si="130"/>
        <v>0</v>
      </c>
      <c r="CG418" s="282">
        <f t="shared" si="131"/>
        <v>0</v>
      </c>
      <c r="CH418" s="282">
        <f t="shared" si="132"/>
        <v>0</v>
      </c>
      <c r="CI418" s="282">
        <f t="shared" si="133"/>
        <v>0</v>
      </c>
      <c r="CJ418" s="282">
        <f t="shared" si="134"/>
        <v>0</v>
      </c>
      <c r="CK418" s="282">
        <f t="shared" si="135"/>
        <v>0</v>
      </c>
      <c r="CL418" s="282">
        <f t="shared" si="136"/>
        <v>0</v>
      </c>
      <c r="CM418" s="282">
        <f t="shared" si="137"/>
        <v>0</v>
      </c>
    </row>
    <row r="419" spans="1:91" ht="15" x14ac:dyDescent="0.25">
      <c r="D419" s="455" t="str">
        <f>IF(DATA4!$C$56="","",U419&amp;":"&amp;V419)</f>
        <v/>
      </c>
      <c r="E419" s="523" t="str">
        <f>IF(DATA4!$D$56="","",W419&amp;":"&amp;X419)</f>
        <v/>
      </c>
      <c r="F419" s="523"/>
      <c r="G419" s="523"/>
      <c r="H419" s="524" t="e">
        <f t="shared" si="112"/>
        <v>#VALUE!</v>
      </c>
      <c r="I419" s="524"/>
      <c r="J419" s="524"/>
      <c r="K419" s="522" t="e">
        <f t="shared" si="116"/>
        <v>#VALUE!</v>
      </c>
      <c r="L419" s="522"/>
      <c r="M419" s="522"/>
      <c r="N419" s="525" t="e">
        <f t="shared" si="113"/>
        <v>#VALUE!</v>
      </c>
      <c r="O419" s="525"/>
      <c r="P419" s="525"/>
      <c r="Q419" s="523" t="e">
        <f t="shared" si="114"/>
        <v>#VALUE!</v>
      </c>
      <c r="R419" s="523"/>
      <c r="S419" s="523"/>
      <c r="T419" s="283">
        <v>48</v>
      </c>
      <c r="U419" s="456">
        <f>IF(HOUR(DATA4!$C$56)&lt;=6,HOUR(DATA4!$C$56)+12,HOUR(DATA4!$C$56))</f>
        <v>12</v>
      </c>
      <c r="V419" s="457" t="str">
        <f>IF(MINUTE(DATA4!$C$56)&lt;10,"0"&amp;MINUTE(DATA4!$C$56),MINUTE(DATA4!$C$56))</f>
        <v>00</v>
      </c>
      <c r="W419" s="456">
        <f>IF(HOUR(DATA4!$D$56)&lt;=6,HOUR(DATA4!$D$56)+12,HOUR(DATA4!$D$56))</f>
        <v>12</v>
      </c>
      <c r="X419" s="457" t="str">
        <f>IF(MINUTE(DATA4!$D$56)&lt;10,"0"&amp;MINUTE(DATA4!$D$56),MINUTE(DATA4!$D$56))</f>
        <v>00</v>
      </c>
      <c r="Y419" s="526" t="b">
        <f t="shared" si="110"/>
        <v>0</v>
      </c>
      <c r="Z419" s="526"/>
      <c r="AA419" s="520" t="b">
        <f t="shared" si="111"/>
        <v>0</v>
      </c>
      <c r="AB419" s="520"/>
      <c r="AC419" s="521" t="str">
        <f t="shared" si="115"/>
        <v/>
      </c>
      <c r="AD419" s="521"/>
      <c r="AE419" s="520" t="b">
        <f t="shared" si="109"/>
        <v>0</v>
      </c>
      <c r="AF419" s="520"/>
      <c r="AH419" s="422">
        <f>DATA4!$G$56</f>
        <v>0</v>
      </c>
      <c r="AI419" s="422">
        <f>DATA4!$L$56</f>
        <v>0</v>
      </c>
      <c r="AJ419" s="458">
        <f>DATA4!$Q$56</f>
        <v>0</v>
      </c>
      <c r="AK419" s="422">
        <f>DATA4!$V$56</f>
        <v>0</v>
      </c>
      <c r="AL419" s="422">
        <f>DATA4!$AA$56</f>
        <v>0</v>
      </c>
      <c r="AN419" s="522" t="str">
        <f>IF(AJ419="A",MAX($AN$221:AP418)+0.001,"")</f>
        <v/>
      </c>
      <c r="AO419" s="522"/>
      <c r="AP419" s="522"/>
      <c r="AQ419" s="282">
        <v>1.198</v>
      </c>
      <c r="AR419" s="282" t="str">
        <f>IF($AQ$419&gt;$AN$973,"",LOOKUP($AQ$419,$AN$222:$AP$971,$AH$222:$AH$971))</f>
        <v/>
      </c>
      <c r="AS419" s="282" t="str">
        <f>IF($AQ$419&gt;$AN$973,"",LOOKUP($AQ$419,$AN$222:$AP$971,$AI$222:$AI$971))</f>
        <v/>
      </c>
      <c r="AT419" s="282" t="s">
        <v>28</v>
      </c>
      <c r="AU419" s="282" t="str">
        <f>IF($AQ$419&gt;$AN$973,"",LOOKUP($AQ$419,$AN$222:$AP$971,$AK$222:$AK$971))</f>
        <v/>
      </c>
      <c r="AV419" s="282" t="str">
        <f>IF($AQ$419&gt;$AN$973,"",LOOKUP($AQ$419,$AN$222:$AP$971,$AL$222:$AL$971))</f>
        <v/>
      </c>
      <c r="AX419" s="522" t="str">
        <f>IF(AJ419="B",MAX($AX$221:AX418)+0.001,"")</f>
        <v/>
      </c>
      <c r="AY419" s="522"/>
      <c r="AZ419" s="522"/>
      <c r="BA419" s="282">
        <v>1.198</v>
      </c>
      <c r="BB419" s="282" t="str">
        <f t="shared" si="124"/>
        <v/>
      </c>
      <c r="BC419" s="282" t="str">
        <f t="shared" si="117"/>
        <v/>
      </c>
      <c r="BD419" s="282" t="s">
        <v>29</v>
      </c>
      <c r="BE419" s="282" t="str">
        <f t="shared" si="118"/>
        <v/>
      </c>
      <c r="BF419" s="282" t="str">
        <f t="shared" si="119"/>
        <v/>
      </c>
      <c r="BH419" s="522" t="str">
        <f>IF(AJ419="C",MAX($BH$221:BH418)+0.001,"")</f>
        <v/>
      </c>
      <c r="BI419" s="522"/>
      <c r="BJ419" s="522"/>
      <c r="BK419" s="282">
        <v>1.198</v>
      </c>
      <c r="BL419" s="282" t="str">
        <f t="shared" si="120"/>
        <v/>
      </c>
      <c r="BM419" s="282" t="str">
        <f t="shared" si="121"/>
        <v/>
      </c>
      <c r="BN419" s="282" t="s">
        <v>30</v>
      </c>
      <c r="BO419" s="282" t="str">
        <f t="shared" si="122"/>
        <v/>
      </c>
      <c r="BP419" s="282" t="str">
        <f t="shared" si="123"/>
        <v/>
      </c>
      <c r="BT419" s="522" t="str">
        <f>IF(AL419="A",MAX($BT$221:BV418)+0.001,"")</f>
        <v/>
      </c>
      <c r="BU419" s="522"/>
      <c r="BV419" s="522"/>
      <c r="BW419" s="282">
        <v>1.198</v>
      </c>
      <c r="BY419" s="454" t="s">
        <v>28</v>
      </c>
      <c r="BZ419" s="282" t="str">
        <f t="shared" si="125"/>
        <v/>
      </c>
      <c r="CB419" s="282">
        <f t="shared" si="126"/>
        <v>0</v>
      </c>
      <c r="CC419" s="282">
        <f t="shared" si="127"/>
        <v>0</v>
      </c>
      <c r="CD419" s="282">
        <f t="shared" si="128"/>
        <v>0</v>
      </c>
      <c r="CE419" s="282">
        <f t="shared" si="129"/>
        <v>0</v>
      </c>
      <c r="CF419" s="282">
        <f t="shared" si="130"/>
        <v>0</v>
      </c>
      <c r="CG419" s="282">
        <f t="shared" si="131"/>
        <v>0</v>
      </c>
      <c r="CH419" s="282">
        <f t="shared" si="132"/>
        <v>0</v>
      </c>
      <c r="CI419" s="282">
        <f t="shared" si="133"/>
        <v>0</v>
      </c>
      <c r="CJ419" s="282">
        <f t="shared" si="134"/>
        <v>0</v>
      </c>
      <c r="CK419" s="282">
        <f t="shared" si="135"/>
        <v>0</v>
      </c>
      <c r="CL419" s="282">
        <f t="shared" si="136"/>
        <v>0</v>
      </c>
      <c r="CM419" s="282">
        <f t="shared" si="137"/>
        <v>0</v>
      </c>
    </row>
    <row r="420" spans="1:91" ht="15" x14ac:dyDescent="0.25">
      <c r="D420" s="455" t="str">
        <f>IF(DATA4!$C$57="","",U420&amp;":"&amp;V420)</f>
        <v/>
      </c>
      <c r="E420" s="523" t="str">
        <f>IF(DATA4!$D$57="","",W420&amp;":"&amp;X420)</f>
        <v/>
      </c>
      <c r="F420" s="523"/>
      <c r="G420" s="523"/>
      <c r="H420" s="524" t="e">
        <f t="shared" si="112"/>
        <v>#VALUE!</v>
      </c>
      <c r="I420" s="524"/>
      <c r="J420" s="524"/>
      <c r="K420" s="522" t="e">
        <f t="shared" si="116"/>
        <v>#VALUE!</v>
      </c>
      <c r="L420" s="522"/>
      <c r="M420" s="522"/>
      <c r="N420" s="525" t="e">
        <f t="shared" si="113"/>
        <v>#VALUE!</v>
      </c>
      <c r="O420" s="525"/>
      <c r="P420" s="525"/>
      <c r="Q420" s="523" t="e">
        <f t="shared" si="114"/>
        <v>#VALUE!</v>
      </c>
      <c r="R420" s="523"/>
      <c r="S420" s="523"/>
      <c r="T420" s="283">
        <v>49</v>
      </c>
      <c r="U420" s="456">
        <f>IF(HOUR(DATA4!$C$57)&lt;=6,HOUR(DATA4!$C$57)+12,HOUR(DATA4!$C$57))</f>
        <v>12</v>
      </c>
      <c r="V420" s="457" t="str">
        <f>IF(MINUTE(DATA4!$C$57)&lt;10,"0"&amp;MINUTE(DATA4!$C$57),MINUTE(DATA4!$C$57))</f>
        <v>00</v>
      </c>
      <c r="W420" s="456">
        <f>IF(HOUR(DATA4!$D$57)&lt;=6,HOUR(DATA4!$D$57)+12,HOUR(DATA4!$D$57))</f>
        <v>12</v>
      </c>
      <c r="X420" s="457" t="str">
        <f>IF(MINUTE(DATA4!$D$57)&lt;10,"0"&amp;MINUTE(DATA4!$D$57),MINUTE(DATA4!$D$57))</f>
        <v>00</v>
      </c>
      <c r="Y420" s="526" t="b">
        <f t="shared" si="110"/>
        <v>0</v>
      </c>
      <c r="Z420" s="526"/>
      <c r="AA420" s="520" t="b">
        <f t="shared" si="111"/>
        <v>0</v>
      </c>
      <c r="AB420" s="520"/>
      <c r="AC420" s="521" t="str">
        <f t="shared" si="115"/>
        <v/>
      </c>
      <c r="AD420" s="521"/>
      <c r="AE420" s="520" t="b">
        <f t="shared" si="109"/>
        <v>0</v>
      </c>
      <c r="AF420" s="520"/>
      <c r="AH420" s="422">
        <f>DATA4!$G$57</f>
        <v>0</v>
      </c>
      <c r="AI420" s="422">
        <f>DATA4!$L$57</f>
        <v>0</v>
      </c>
      <c r="AJ420" s="458">
        <f>DATA4!$Q$57</f>
        <v>0</v>
      </c>
      <c r="AK420" s="422">
        <f>DATA4!$V$57</f>
        <v>0</v>
      </c>
      <c r="AL420" s="422">
        <f>DATA4!$AA$57</f>
        <v>0</v>
      </c>
      <c r="AN420" s="522" t="str">
        <f>IF(AJ420="A",MAX($AN$221:AP419)+0.001,"")</f>
        <v/>
      </c>
      <c r="AO420" s="522"/>
      <c r="AP420" s="522"/>
      <c r="AQ420" s="282">
        <v>1.1989999999999998</v>
      </c>
      <c r="AR420" s="282" t="str">
        <f>IF($AQ$420&gt;$AN$973,"",LOOKUP($AQ$420,$AN$222:$AP$971,$AH$222:$AH$971))</f>
        <v/>
      </c>
      <c r="AS420" s="282" t="str">
        <f>IF($AQ$420&gt;$AN$973,"",LOOKUP($AQ$420,$AN$222:$AP$971,$AI$222:$AI$971))</f>
        <v/>
      </c>
      <c r="AT420" s="282" t="s">
        <v>28</v>
      </c>
      <c r="AU420" s="282" t="str">
        <f>IF($AQ$420&gt;$AN$973,"",LOOKUP($AQ$420,$AN$222:$AP$971,$AK$222:$AK$971))</f>
        <v/>
      </c>
      <c r="AV420" s="282" t="str">
        <f>IF($AQ$420&gt;$AN$973,"",LOOKUP($AQ$420,$AN$222:$AP$971,$AL$222:$AL$971))</f>
        <v/>
      </c>
      <c r="AX420" s="522" t="str">
        <f>IF(AJ420="B",MAX($AX$221:AX419)+0.001,"")</f>
        <v/>
      </c>
      <c r="AY420" s="522"/>
      <c r="AZ420" s="522"/>
      <c r="BA420" s="282">
        <v>1.1989999999999998</v>
      </c>
      <c r="BB420" s="282" t="str">
        <f t="shared" si="124"/>
        <v/>
      </c>
      <c r="BC420" s="282" t="str">
        <f t="shared" si="117"/>
        <v/>
      </c>
      <c r="BD420" s="282" t="s">
        <v>29</v>
      </c>
      <c r="BE420" s="282" t="str">
        <f t="shared" si="118"/>
        <v/>
      </c>
      <c r="BF420" s="282" t="str">
        <f t="shared" si="119"/>
        <v/>
      </c>
      <c r="BH420" s="522" t="str">
        <f>IF(AJ420="C",MAX($BH$221:BH419)+0.001,"")</f>
        <v/>
      </c>
      <c r="BI420" s="522"/>
      <c r="BJ420" s="522"/>
      <c r="BK420" s="282">
        <v>1.1989999999999998</v>
      </c>
      <c r="BL420" s="282" t="str">
        <f t="shared" si="120"/>
        <v/>
      </c>
      <c r="BM420" s="282" t="str">
        <f t="shared" si="121"/>
        <v/>
      </c>
      <c r="BN420" s="282" t="s">
        <v>30</v>
      </c>
      <c r="BO420" s="282" t="str">
        <f t="shared" si="122"/>
        <v/>
      </c>
      <c r="BP420" s="282" t="str">
        <f t="shared" si="123"/>
        <v/>
      </c>
      <c r="BT420" s="522" t="str">
        <f>IF(AL420="A",MAX($BT$221:BV419)+0.001,"")</f>
        <v/>
      </c>
      <c r="BU420" s="522"/>
      <c r="BV420" s="522"/>
      <c r="BW420" s="282">
        <v>1.1989999999999998</v>
      </c>
      <c r="BY420" s="454" t="s">
        <v>28</v>
      </c>
      <c r="BZ420" s="282" t="str">
        <f t="shared" si="125"/>
        <v/>
      </c>
      <c r="CB420" s="282">
        <f t="shared" si="126"/>
        <v>0</v>
      </c>
      <c r="CC420" s="282">
        <f t="shared" si="127"/>
        <v>0</v>
      </c>
      <c r="CD420" s="282">
        <f t="shared" si="128"/>
        <v>0</v>
      </c>
      <c r="CE420" s="282">
        <f t="shared" si="129"/>
        <v>0</v>
      </c>
      <c r="CF420" s="282">
        <f t="shared" si="130"/>
        <v>0</v>
      </c>
      <c r="CG420" s="282">
        <f t="shared" si="131"/>
        <v>0</v>
      </c>
      <c r="CH420" s="282">
        <f t="shared" si="132"/>
        <v>0</v>
      </c>
      <c r="CI420" s="282">
        <f t="shared" si="133"/>
        <v>0</v>
      </c>
      <c r="CJ420" s="282">
        <f t="shared" si="134"/>
        <v>0</v>
      </c>
      <c r="CK420" s="282">
        <f t="shared" si="135"/>
        <v>0</v>
      </c>
      <c r="CL420" s="282">
        <f t="shared" si="136"/>
        <v>0</v>
      </c>
      <c r="CM420" s="282">
        <f t="shared" si="137"/>
        <v>0</v>
      </c>
    </row>
    <row r="421" spans="1:91" ht="15" x14ac:dyDescent="0.25">
      <c r="D421" s="455" t="str">
        <f>IF(DATA4!$C$58="","",U422&amp;":"&amp;V422)</f>
        <v/>
      </c>
      <c r="E421" s="523" t="str">
        <f>IF(DATA4!$D$58="","",W422&amp;":"&amp;X422)</f>
        <v/>
      </c>
      <c r="F421" s="523"/>
      <c r="G421" s="523"/>
      <c r="H421" s="528" t="e">
        <f t="shared" si="112"/>
        <v>#VALUE!</v>
      </c>
      <c r="I421" s="528"/>
      <c r="J421" s="528"/>
      <c r="K421" s="529" t="e">
        <f t="shared" si="116"/>
        <v>#VALUE!</v>
      </c>
      <c r="L421" s="529"/>
      <c r="M421" s="529"/>
      <c r="N421" s="530" t="e">
        <f t="shared" si="113"/>
        <v>#VALUE!</v>
      </c>
      <c r="O421" s="530"/>
      <c r="P421" s="530"/>
      <c r="Q421" s="531" t="e">
        <f t="shared" si="114"/>
        <v>#VALUE!</v>
      </c>
      <c r="R421" s="531"/>
      <c r="S421" s="531"/>
      <c r="T421" s="283">
        <v>50</v>
      </c>
      <c r="U421" s="456">
        <f>IF(HOUR(DATA4!$C$58)&lt;=6,HOUR(DATA4!$C$58)+12,HOUR(DATA4!$C$58))</f>
        <v>12</v>
      </c>
      <c r="V421" s="457" t="str">
        <f>IF(MINUTE(DATA4!$C$57)&lt;10,"0"&amp;MINUTE(DATA4!$C$57),MINUTE(DATA4!$C$57))</f>
        <v>00</v>
      </c>
      <c r="W421" s="456">
        <f>IF(HOUR(DATA4!$D$57)&lt;=6,HOUR(DATA4!$D$57)+12,HOUR(DATA4!$D$57))</f>
        <v>12</v>
      </c>
      <c r="X421" s="457" t="str">
        <f>IF(MINUTE(DATA4!$D$57)&lt;10,"0"&amp;MINUTE(DATA4!$D$57),MINUTE(DATA4!$D$57))</f>
        <v>00</v>
      </c>
      <c r="Y421" s="526" t="b">
        <f t="shared" si="110"/>
        <v>0</v>
      </c>
      <c r="Z421" s="526"/>
      <c r="AA421" s="520" t="b">
        <f t="shared" si="111"/>
        <v>0</v>
      </c>
      <c r="AB421" s="520"/>
      <c r="AC421" s="521" t="str">
        <f t="shared" si="115"/>
        <v/>
      </c>
      <c r="AD421" s="521"/>
      <c r="AE421" s="520" t="b">
        <f t="shared" si="109"/>
        <v>0</v>
      </c>
      <c r="AF421" s="520"/>
      <c r="AH421" s="422">
        <f>DATA4!$G$58</f>
        <v>0</v>
      </c>
      <c r="AI421" s="422">
        <f>DATA4!$L$58</f>
        <v>0</v>
      </c>
      <c r="AJ421" s="458">
        <f>DATA4!$Q$58</f>
        <v>0</v>
      </c>
      <c r="AK421" s="422">
        <f>DATA4!$V$58</f>
        <v>0</v>
      </c>
      <c r="AL421" s="422">
        <f>DATA4!$AA$58</f>
        <v>0</v>
      </c>
      <c r="AN421" s="522" t="str">
        <f>IF(AJ421="A",MAX($AN$221:AP420)+0.001,"")</f>
        <v/>
      </c>
      <c r="AO421" s="522"/>
      <c r="AP421" s="522"/>
      <c r="AQ421" s="282">
        <v>1.2</v>
      </c>
      <c r="AR421" s="282" t="str">
        <f>IF($AQ$421&gt;$AN$973,"",LOOKUP($AQ$421,$AN$222:$AP$971,$AH$222:$AH$971))</f>
        <v/>
      </c>
      <c r="AS421" s="282" t="str">
        <f>IF($AQ$421&gt;$AN$973,"",LOOKUP($AQ$421,$AN$222:$AP$971,$AI$222:$AI$971))</f>
        <v/>
      </c>
      <c r="AT421" s="282" t="s">
        <v>28</v>
      </c>
      <c r="AU421" s="282" t="str">
        <f>IF($AQ$421&gt;$AN$973,"",LOOKUP($AQ$421,$AN$222:$AP$971,$AK$222:$AK$971))</f>
        <v/>
      </c>
      <c r="AV421" s="282" t="str">
        <f>IF($AQ$421&gt;$AN$973,"",LOOKUP($AQ$421,$AN$222:$AP$971,$AL$222:$AL$971))</f>
        <v/>
      </c>
      <c r="AX421" s="522" t="str">
        <f>IF(AJ421="B",MAX($AX$221:AX420)+0.001,"")</f>
        <v/>
      </c>
      <c r="AY421" s="522"/>
      <c r="AZ421" s="522"/>
      <c r="BA421" s="282">
        <v>1.2</v>
      </c>
      <c r="BB421" s="282" t="str">
        <f t="shared" si="124"/>
        <v/>
      </c>
      <c r="BC421" s="282" t="str">
        <f t="shared" si="117"/>
        <v/>
      </c>
      <c r="BD421" s="282" t="s">
        <v>29</v>
      </c>
      <c r="BE421" s="282" t="str">
        <f t="shared" si="118"/>
        <v/>
      </c>
      <c r="BF421" s="282" t="str">
        <f t="shared" si="119"/>
        <v/>
      </c>
      <c r="BH421" s="522" t="str">
        <f>IF(AJ421="C",MAX($BH$221:BH420)+0.001,"")</f>
        <v/>
      </c>
      <c r="BI421" s="522"/>
      <c r="BJ421" s="522"/>
      <c r="BK421" s="282">
        <v>1.2</v>
      </c>
      <c r="BL421" s="282" t="str">
        <f t="shared" si="120"/>
        <v/>
      </c>
      <c r="BM421" s="282" t="str">
        <f t="shared" si="121"/>
        <v/>
      </c>
      <c r="BN421" s="282" t="s">
        <v>30</v>
      </c>
      <c r="BO421" s="282" t="str">
        <f t="shared" si="122"/>
        <v/>
      </c>
      <c r="BP421" s="282" t="str">
        <f t="shared" si="123"/>
        <v/>
      </c>
      <c r="BT421" s="522" t="str">
        <f>IF(AL421="A",MAX($BT$221:BV420)+0.001,"")</f>
        <v/>
      </c>
      <c r="BU421" s="522"/>
      <c r="BV421" s="522"/>
      <c r="BW421" s="282">
        <v>1.2</v>
      </c>
      <c r="BY421" s="454" t="s">
        <v>28</v>
      </c>
      <c r="BZ421" s="282" t="str">
        <f t="shared" si="125"/>
        <v/>
      </c>
      <c r="CB421" s="282">
        <f t="shared" si="126"/>
        <v>0</v>
      </c>
      <c r="CC421" s="282">
        <f t="shared" si="127"/>
        <v>0</v>
      </c>
      <c r="CD421" s="282">
        <f t="shared" si="128"/>
        <v>0</v>
      </c>
      <c r="CE421" s="282">
        <f t="shared" si="129"/>
        <v>0</v>
      </c>
      <c r="CF421" s="282">
        <f t="shared" si="130"/>
        <v>0</v>
      </c>
      <c r="CG421" s="282">
        <f t="shared" si="131"/>
        <v>0</v>
      </c>
      <c r="CH421" s="282">
        <f t="shared" si="132"/>
        <v>0</v>
      </c>
      <c r="CI421" s="282">
        <f t="shared" si="133"/>
        <v>0</v>
      </c>
      <c r="CJ421" s="282">
        <f t="shared" si="134"/>
        <v>0</v>
      </c>
      <c r="CK421" s="282">
        <f t="shared" si="135"/>
        <v>0</v>
      </c>
      <c r="CL421" s="282">
        <f t="shared" si="136"/>
        <v>0</v>
      </c>
      <c r="CM421" s="282">
        <f t="shared" si="137"/>
        <v>0</v>
      </c>
    </row>
    <row r="422" spans="1:91" ht="15" x14ac:dyDescent="0.25">
      <c r="A422" s="522" t="s">
        <v>135</v>
      </c>
      <c r="B422" s="522"/>
      <c r="D422" s="455" t="str">
        <f>IF(DATA5!$C$9="","",U422&amp;":"&amp;V422)</f>
        <v/>
      </c>
      <c r="E422" s="523" t="str">
        <f>IF(DATA5!$D$9="","",W422&amp;":"&amp;X422)</f>
        <v/>
      </c>
      <c r="F422" s="523"/>
      <c r="G422" s="523"/>
      <c r="H422" s="524" t="e">
        <f t="shared" si="112"/>
        <v>#VALUE!</v>
      </c>
      <c r="I422" s="524"/>
      <c r="J422" s="524"/>
      <c r="K422" s="522" t="e">
        <f t="shared" si="116"/>
        <v>#VALUE!</v>
      </c>
      <c r="L422" s="522"/>
      <c r="M422" s="522"/>
      <c r="N422" s="525" t="e">
        <f t="shared" si="113"/>
        <v>#VALUE!</v>
      </c>
      <c r="O422" s="525"/>
      <c r="P422" s="525"/>
      <c r="Q422" s="523" t="e">
        <f t="shared" si="114"/>
        <v>#VALUE!</v>
      </c>
      <c r="R422" s="523"/>
      <c r="S422" s="523"/>
      <c r="T422" s="283">
        <v>1</v>
      </c>
      <c r="U422" s="456">
        <f>IF(HOUR(DATA5!$C$9)&lt;=6,HOUR(DATA5!$C$9)+12,HOUR(DATA5!$C$9))</f>
        <v>12</v>
      </c>
      <c r="V422" s="457" t="str">
        <f>IF(MINUTE(DATA5!$C$9)&lt;10,"0"&amp;MINUTE(DATA5!$C$9),MINUTE(DATA5!$C$9))</f>
        <v>00</v>
      </c>
      <c r="W422" s="456">
        <f>IF(HOUR(DATA5!$D$9)&lt;=6,HOUR(DATA5!$D$9)+12,HOUR(DATA5!$D$9))</f>
        <v>12</v>
      </c>
      <c r="X422" s="457" t="str">
        <f>IF(MINUTE(DATA5!$D$9)&lt;10,"0"&amp;MINUTE(DATA5!$D$9),MINUTE(DATA5!$D$9))</f>
        <v>00</v>
      </c>
      <c r="Y422" s="526" t="b">
        <f t="shared" si="110"/>
        <v>0</v>
      </c>
      <c r="Z422" s="526"/>
      <c r="AA422" s="520" t="b">
        <f t="shared" si="111"/>
        <v>0</v>
      </c>
      <c r="AB422" s="520"/>
      <c r="AC422" s="521" t="str">
        <f t="shared" si="115"/>
        <v/>
      </c>
      <c r="AD422" s="521"/>
      <c r="AE422" s="520" t="b">
        <f t="shared" si="109"/>
        <v>0</v>
      </c>
      <c r="AF422" s="520"/>
      <c r="AH422" s="422">
        <f>DATA5!$G$9</f>
        <v>0</v>
      </c>
      <c r="AI422" s="422">
        <f>DATA5!$L$9</f>
        <v>0</v>
      </c>
      <c r="AJ422" s="458">
        <f>DATA5!$Q$9</f>
        <v>0</v>
      </c>
      <c r="AK422" s="422">
        <f>DATA5!$V$9</f>
        <v>0</v>
      </c>
      <c r="AL422" s="422">
        <f>DATA5!$AA$9</f>
        <v>0</v>
      </c>
      <c r="AN422" s="522" t="str">
        <f>IF(AJ422="A",MAX($AN$221:AP421)+0.001,"")</f>
        <v/>
      </c>
      <c r="AO422" s="522"/>
      <c r="AP422" s="522"/>
      <c r="AQ422" s="282">
        <v>1.2009999999999998</v>
      </c>
      <c r="AR422" s="282" t="str">
        <f>IF($AQ$422&gt;$AN$973,"",LOOKUP($AQ$422,$AN$222:$AP$971,$AH$222:$AH$971))</f>
        <v/>
      </c>
      <c r="AS422" s="282" t="str">
        <f>IF($AQ$422&gt;$AN$973,"",LOOKUP($AQ$422,$AN$222:$AP$971,$AI$222:$AI$971))</f>
        <v/>
      </c>
      <c r="AT422" s="282" t="s">
        <v>28</v>
      </c>
      <c r="AU422" s="282" t="str">
        <f>IF($AQ$422&gt;$AN$973,"",LOOKUP($AQ$422,$AN$222:$AP$971,$AK$222:$AK$971))</f>
        <v/>
      </c>
      <c r="AV422" s="282" t="str">
        <f>IF($AQ$422&gt;$AN$973,"",LOOKUP($AQ$422,$AN$222:$AP$971,$AL$222:$AL$971))</f>
        <v/>
      </c>
      <c r="AX422" s="522" t="str">
        <f>IF(AJ422="B",MAX($AX$221:AX421)+0.001,"")</f>
        <v/>
      </c>
      <c r="AY422" s="522"/>
      <c r="AZ422" s="522"/>
      <c r="BA422" s="282">
        <v>1.2009999999999998</v>
      </c>
      <c r="BB422" s="282" t="str">
        <f t="shared" si="124"/>
        <v/>
      </c>
      <c r="BC422" s="282" t="str">
        <f t="shared" si="117"/>
        <v/>
      </c>
      <c r="BD422" s="282" t="s">
        <v>29</v>
      </c>
      <c r="BE422" s="282" t="str">
        <f t="shared" si="118"/>
        <v/>
      </c>
      <c r="BF422" s="282" t="str">
        <f t="shared" si="119"/>
        <v/>
      </c>
      <c r="BH422" s="522" t="str">
        <f>IF(AJ422="C",MAX($BH$221:BH421)+0.001,"")</f>
        <v/>
      </c>
      <c r="BI422" s="522"/>
      <c r="BJ422" s="522"/>
      <c r="BK422" s="282">
        <v>1.2009999999999998</v>
      </c>
      <c r="BL422" s="282" t="str">
        <f t="shared" si="120"/>
        <v/>
      </c>
      <c r="BM422" s="282" t="str">
        <f t="shared" si="121"/>
        <v/>
      </c>
      <c r="BN422" s="282" t="s">
        <v>30</v>
      </c>
      <c r="BO422" s="282" t="str">
        <f t="shared" si="122"/>
        <v/>
      </c>
      <c r="BP422" s="282" t="str">
        <f t="shared" si="123"/>
        <v/>
      </c>
      <c r="BT422" s="522" t="str">
        <f>IF(AL422="A",MAX($BT$221:BV421)+0.001,"")</f>
        <v/>
      </c>
      <c r="BU422" s="522"/>
      <c r="BV422" s="522"/>
      <c r="BW422" s="282">
        <v>1.2009999999999998</v>
      </c>
      <c r="BY422" s="454" t="s">
        <v>28</v>
      </c>
      <c r="BZ422" s="282" t="str">
        <f t="shared" si="125"/>
        <v/>
      </c>
      <c r="CB422" s="282">
        <f t="shared" si="126"/>
        <v>0</v>
      </c>
      <c r="CC422" s="282">
        <f t="shared" si="127"/>
        <v>0</v>
      </c>
      <c r="CD422" s="282">
        <f t="shared" si="128"/>
        <v>0</v>
      </c>
      <c r="CE422" s="282">
        <f t="shared" si="129"/>
        <v>0</v>
      </c>
      <c r="CF422" s="282">
        <f t="shared" si="130"/>
        <v>0</v>
      </c>
      <c r="CG422" s="282">
        <f t="shared" si="131"/>
        <v>0</v>
      </c>
      <c r="CH422" s="282">
        <f t="shared" si="132"/>
        <v>0</v>
      </c>
      <c r="CI422" s="282">
        <f t="shared" si="133"/>
        <v>0</v>
      </c>
      <c r="CJ422" s="282">
        <f t="shared" si="134"/>
        <v>0</v>
      </c>
      <c r="CK422" s="282">
        <f t="shared" si="135"/>
        <v>0</v>
      </c>
      <c r="CL422" s="282">
        <f t="shared" si="136"/>
        <v>0</v>
      </c>
      <c r="CM422" s="282">
        <f t="shared" si="137"/>
        <v>0</v>
      </c>
    </row>
    <row r="423" spans="1:91" ht="15" x14ac:dyDescent="0.25">
      <c r="D423" s="455" t="str">
        <f>IF(DATA5!$C$10="","",U423&amp;":"&amp;V423)</f>
        <v/>
      </c>
      <c r="E423" s="523" t="str">
        <f>IF(DATA5!$D$10="","",W423&amp;":"&amp;X423)</f>
        <v/>
      </c>
      <c r="F423" s="523"/>
      <c r="G423" s="523"/>
      <c r="H423" s="524" t="e">
        <f t="shared" si="112"/>
        <v>#VALUE!</v>
      </c>
      <c r="I423" s="524"/>
      <c r="J423" s="524"/>
      <c r="K423" s="522" t="e">
        <f t="shared" si="116"/>
        <v>#VALUE!</v>
      </c>
      <c r="L423" s="522"/>
      <c r="M423" s="522"/>
      <c r="N423" s="525" t="e">
        <f t="shared" si="113"/>
        <v>#VALUE!</v>
      </c>
      <c r="O423" s="525"/>
      <c r="P423" s="525"/>
      <c r="Q423" s="523" t="e">
        <f t="shared" si="114"/>
        <v>#VALUE!</v>
      </c>
      <c r="R423" s="523"/>
      <c r="S423" s="523"/>
      <c r="T423" s="283">
        <v>2</v>
      </c>
      <c r="U423" s="456">
        <f>IF(HOUR(DATA5!$C$10)&lt;=6,HOUR(DATA5!$C$10)+12,HOUR(DATA5!$C$10))</f>
        <v>12</v>
      </c>
      <c r="V423" s="457" t="str">
        <f>IF(MINUTE(DATA5!$C$10)&lt;10,"0"&amp;MINUTE(DATA5!$C$10),MINUTE(DATA5!$C$10))</f>
        <v>00</v>
      </c>
      <c r="W423" s="456">
        <f>IF(HOUR(DATA5!$D$10)&lt;=6,HOUR(DATA5!$D$10)+12,HOUR(DATA5!$D$10))</f>
        <v>12</v>
      </c>
      <c r="X423" s="457" t="str">
        <f>IF(MINUTE(DATA5!$D$10)&lt;10,"0"&amp;MINUTE(DATA5!$D$10),MINUTE(DATA5!$D$10))</f>
        <v>00</v>
      </c>
      <c r="Y423" s="526" t="b">
        <f t="shared" si="110"/>
        <v>0</v>
      </c>
      <c r="Z423" s="526"/>
      <c r="AA423" s="520" t="b">
        <f t="shared" si="111"/>
        <v>0</v>
      </c>
      <c r="AB423" s="520"/>
      <c r="AC423" s="521" t="str">
        <f t="shared" si="115"/>
        <v/>
      </c>
      <c r="AD423" s="521"/>
      <c r="AE423" s="520" t="b">
        <f t="shared" si="109"/>
        <v>0</v>
      </c>
      <c r="AF423" s="520"/>
      <c r="AH423" s="422">
        <f>DATA5!$G$10</f>
        <v>0</v>
      </c>
      <c r="AI423" s="422">
        <f>DATA5!$L$10</f>
        <v>0</v>
      </c>
      <c r="AJ423" s="458">
        <f>DATA5!$Q$10</f>
        <v>0</v>
      </c>
      <c r="AK423" s="422">
        <f>DATA5!$V$10</f>
        <v>0</v>
      </c>
      <c r="AL423" s="422">
        <f>DATA5!$AA$10</f>
        <v>0</v>
      </c>
      <c r="AN423" s="522" t="str">
        <f>IF(AJ423="A",MAX($AN$221:AP422)+0.001,"")</f>
        <v/>
      </c>
      <c r="AO423" s="522"/>
      <c r="AP423" s="522"/>
      <c r="AQ423" s="282">
        <v>1.202</v>
      </c>
      <c r="AR423" s="282" t="str">
        <f>IF($AQ$423&gt;$AN$973,"",LOOKUP($AQ$423,$AN$222:$AP$971,$AH$222:$AH$971))</f>
        <v/>
      </c>
      <c r="AS423" s="282" t="str">
        <f>IF($AQ$423&gt;$AN$973,"",LOOKUP($AQ$423,$AN$222:$AP$971,$AI$222:$AI$971))</f>
        <v/>
      </c>
      <c r="AT423" s="282" t="s">
        <v>28</v>
      </c>
      <c r="AU423" s="282" t="str">
        <f>IF($AQ$423&gt;$AN$973,"",LOOKUP($AQ$423,$AN$222:$AP$971,$AK$222:$AK$971))</f>
        <v/>
      </c>
      <c r="AV423" s="282" t="str">
        <f>IF($AQ$423&gt;$AN$973,"",LOOKUP($AQ$423,$AN$222:$AP$971,$AL$222:$AL$971))</f>
        <v/>
      </c>
      <c r="AX423" s="522" t="str">
        <f>IF(AJ423="B",MAX($AX$221:AX422)+0.001,"")</f>
        <v/>
      </c>
      <c r="AY423" s="522"/>
      <c r="AZ423" s="522"/>
      <c r="BA423" s="282">
        <v>1.202</v>
      </c>
      <c r="BB423" s="282" t="str">
        <f t="shared" si="124"/>
        <v/>
      </c>
      <c r="BC423" s="282" t="str">
        <f t="shared" si="117"/>
        <v/>
      </c>
      <c r="BD423" s="282" t="s">
        <v>29</v>
      </c>
      <c r="BE423" s="282" t="str">
        <f t="shared" si="118"/>
        <v/>
      </c>
      <c r="BF423" s="282" t="str">
        <f t="shared" si="119"/>
        <v/>
      </c>
      <c r="BH423" s="522" t="str">
        <f>IF(AJ423="C",MAX($BH$221:BH422)+0.001,"")</f>
        <v/>
      </c>
      <c r="BI423" s="522"/>
      <c r="BJ423" s="522"/>
      <c r="BK423" s="282">
        <v>1.202</v>
      </c>
      <c r="BL423" s="282" t="str">
        <f t="shared" si="120"/>
        <v/>
      </c>
      <c r="BM423" s="282" t="str">
        <f t="shared" si="121"/>
        <v/>
      </c>
      <c r="BN423" s="282" t="s">
        <v>30</v>
      </c>
      <c r="BO423" s="282" t="str">
        <f t="shared" si="122"/>
        <v/>
      </c>
      <c r="BP423" s="282" t="str">
        <f t="shared" si="123"/>
        <v/>
      </c>
      <c r="BT423" s="522" t="str">
        <f>IF(AL423="A",MAX($BT$221:BV422)+0.001,"")</f>
        <v/>
      </c>
      <c r="BU423" s="522"/>
      <c r="BV423" s="522"/>
      <c r="BW423" s="282">
        <v>1.202</v>
      </c>
      <c r="BY423" s="454" t="s">
        <v>28</v>
      </c>
      <c r="BZ423" s="282" t="str">
        <f t="shared" si="125"/>
        <v/>
      </c>
      <c r="CB423" s="282">
        <f t="shared" si="126"/>
        <v>0</v>
      </c>
      <c r="CC423" s="282">
        <f t="shared" si="127"/>
        <v>0</v>
      </c>
      <c r="CD423" s="282">
        <f t="shared" si="128"/>
        <v>0</v>
      </c>
      <c r="CE423" s="282">
        <f t="shared" si="129"/>
        <v>0</v>
      </c>
      <c r="CF423" s="282">
        <f t="shared" si="130"/>
        <v>0</v>
      </c>
      <c r="CG423" s="282">
        <f t="shared" si="131"/>
        <v>0</v>
      </c>
      <c r="CH423" s="282">
        <f t="shared" si="132"/>
        <v>0</v>
      </c>
      <c r="CI423" s="282">
        <f t="shared" si="133"/>
        <v>0</v>
      </c>
      <c r="CJ423" s="282">
        <f t="shared" si="134"/>
        <v>0</v>
      </c>
      <c r="CK423" s="282">
        <f t="shared" si="135"/>
        <v>0</v>
      </c>
      <c r="CL423" s="282">
        <f t="shared" si="136"/>
        <v>0</v>
      </c>
      <c r="CM423" s="282">
        <f t="shared" si="137"/>
        <v>0</v>
      </c>
    </row>
    <row r="424" spans="1:91" ht="15" x14ac:dyDescent="0.25">
      <c r="D424" s="455" t="str">
        <f>IF(DATA5!$C$11="","",U424&amp;":"&amp;V424)</f>
        <v/>
      </c>
      <c r="E424" s="523" t="str">
        <f>IF(DATA5!$D$11="","",W424&amp;":"&amp;X424)</f>
        <v/>
      </c>
      <c r="F424" s="523"/>
      <c r="G424" s="523"/>
      <c r="H424" s="524" t="e">
        <f t="shared" si="112"/>
        <v>#VALUE!</v>
      </c>
      <c r="I424" s="524"/>
      <c r="J424" s="524"/>
      <c r="K424" s="522" t="e">
        <f t="shared" si="116"/>
        <v>#VALUE!</v>
      </c>
      <c r="L424" s="522"/>
      <c r="M424" s="522"/>
      <c r="N424" s="525" t="e">
        <f t="shared" si="113"/>
        <v>#VALUE!</v>
      </c>
      <c r="O424" s="525"/>
      <c r="P424" s="525"/>
      <c r="Q424" s="523" t="e">
        <f t="shared" si="114"/>
        <v>#VALUE!</v>
      </c>
      <c r="R424" s="523"/>
      <c r="S424" s="523"/>
      <c r="T424" s="283">
        <v>3</v>
      </c>
      <c r="U424" s="456">
        <f>IF(HOUR(DATA5!$C$11)&lt;=6,HOUR(DATA5!$C$11)+12,HOUR(DATA5!$C$11))</f>
        <v>12</v>
      </c>
      <c r="V424" s="457" t="str">
        <f>IF(MINUTE(DATA5!$C$11)&lt;10,"0"&amp;MINUTE(DATA5!$C$11),MINUTE(DATA5!$C$11))</f>
        <v>00</v>
      </c>
      <c r="W424" s="456">
        <f>IF(HOUR(DATA5!$D$11)&lt;=6,HOUR(DATA5!$D$11)+12,HOUR(DATA5!$D$11))</f>
        <v>12</v>
      </c>
      <c r="X424" s="457" t="str">
        <f>IF(MINUTE(DATA5!$D$11)&lt;10,"0"&amp;MINUTE(DATA5!$D$11),MINUTE(DATA5!$D$11))</f>
        <v>00</v>
      </c>
      <c r="Y424" s="526" t="b">
        <f t="shared" si="110"/>
        <v>0</v>
      </c>
      <c r="Z424" s="526"/>
      <c r="AA424" s="520" t="b">
        <f t="shared" si="111"/>
        <v>0</v>
      </c>
      <c r="AB424" s="520"/>
      <c r="AC424" s="521" t="str">
        <f t="shared" si="115"/>
        <v/>
      </c>
      <c r="AD424" s="521"/>
      <c r="AE424" s="520" t="b">
        <f t="shared" si="109"/>
        <v>0</v>
      </c>
      <c r="AF424" s="520"/>
      <c r="AH424" s="422">
        <f>DATA5!$G$11</f>
        <v>0</v>
      </c>
      <c r="AI424" s="422">
        <f>DATA5!$L$11</f>
        <v>0</v>
      </c>
      <c r="AJ424" s="458">
        <f>DATA5!$Q$11</f>
        <v>0</v>
      </c>
      <c r="AK424" s="422">
        <f>DATA5!$V$11</f>
        <v>0</v>
      </c>
      <c r="AL424" s="422">
        <f>DATA5!$AA$11</f>
        <v>0</v>
      </c>
      <c r="AN424" s="522" t="str">
        <f>IF(AJ424="A",MAX($AN$221:AP423)+0.001,"")</f>
        <v/>
      </c>
      <c r="AO424" s="522"/>
      <c r="AP424" s="522"/>
      <c r="AQ424" s="282">
        <v>1.2029999999999998</v>
      </c>
      <c r="AR424" s="282" t="str">
        <f>IF($AQ$424&gt;$AN$973,"",LOOKUP($AQ$424,$AN$222:$AP$971,$AH$222:$AH$971))</f>
        <v/>
      </c>
      <c r="AS424" s="282" t="str">
        <f>IF($AQ$424&gt;$AN$973,"",LOOKUP($AQ$424,$AN$222:$AP$971,$AI$222:$AI$971))</f>
        <v/>
      </c>
      <c r="AT424" s="282" t="s">
        <v>28</v>
      </c>
      <c r="AU424" s="282" t="str">
        <f>IF($AQ$424&gt;$AN$973,"",LOOKUP($AQ$424,$AN$222:$AP$971,$AK$222:$AK$971))</f>
        <v/>
      </c>
      <c r="AV424" s="282" t="str">
        <f>IF($AQ$424&gt;$AN$973,"",LOOKUP($AQ$424,$AN$222:$AP$971,$AL$222:$AL$971))</f>
        <v/>
      </c>
      <c r="AX424" s="522" t="str">
        <f>IF(AJ424="B",MAX($AX$221:AX423)+0.001,"")</f>
        <v/>
      </c>
      <c r="AY424" s="522"/>
      <c r="AZ424" s="522"/>
      <c r="BA424" s="282">
        <v>1.2029999999999998</v>
      </c>
      <c r="BB424" s="282" t="str">
        <f t="shared" si="124"/>
        <v/>
      </c>
      <c r="BC424" s="282" t="str">
        <f t="shared" si="117"/>
        <v/>
      </c>
      <c r="BD424" s="282" t="s">
        <v>29</v>
      </c>
      <c r="BE424" s="282" t="str">
        <f t="shared" si="118"/>
        <v/>
      </c>
      <c r="BF424" s="282" t="str">
        <f t="shared" si="119"/>
        <v/>
      </c>
      <c r="BH424" s="522" t="str">
        <f>IF(AJ424="C",MAX($BH$221:BH423)+0.001,"")</f>
        <v/>
      </c>
      <c r="BI424" s="522"/>
      <c r="BJ424" s="522"/>
      <c r="BK424" s="282">
        <v>1.2029999999999998</v>
      </c>
      <c r="BL424" s="282" t="str">
        <f t="shared" si="120"/>
        <v/>
      </c>
      <c r="BM424" s="282" t="str">
        <f t="shared" si="121"/>
        <v/>
      </c>
      <c r="BN424" s="282" t="s">
        <v>30</v>
      </c>
      <c r="BO424" s="282" t="str">
        <f t="shared" si="122"/>
        <v/>
      </c>
      <c r="BP424" s="282" t="str">
        <f t="shared" si="123"/>
        <v/>
      </c>
      <c r="BT424" s="522" t="str">
        <f>IF(AL424="A",MAX($BT$221:BV423)+0.001,"")</f>
        <v/>
      </c>
      <c r="BU424" s="522"/>
      <c r="BV424" s="522"/>
      <c r="BW424" s="282">
        <v>1.2029999999999998</v>
      </c>
      <c r="BY424" s="454" t="s">
        <v>28</v>
      </c>
      <c r="BZ424" s="282" t="str">
        <f t="shared" si="125"/>
        <v/>
      </c>
      <c r="CB424" s="282">
        <f t="shared" si="126"/>
        <v>0</v>
      </c>
      <c r="CC424" s="282">
        <f t="shared" si="127"/>
        <v>0</v>
      </c>
      <c r="CD424" s="282">
        <f t="shared" si="128"/>
        <v>0</v>
      </c>
      <c r="CE424" s="282">
        <f t="shared" si="129"/>
        <v>0</v>
      </c>
      <c r="CF424" s="282">
        <f t="shared" si="130"/>
        <v>0</v>
      </c>
      <c r="CG424" s="282">
        <f t="shared" si="131"/>
        <v>0</v>
      </c>
      <c r="CH424" s="282">
        <f t="shared" si="132"/>
        <v>0</v>
      </c>
      <c r="CI424" s="282">
        <f t="shared" si="133"/>
        <v>0</v>
      </c>
      <c r="CJ424" s="282">
        <f t="shared" si="134"/>
        <v>0</v>
      </c>
      <c r="CK424" s="282">
        <f t="shared" si="135"/>
        <v>0</v>
      </c>
      <c r="CL424" s="282">
        <f t="shared" si="136"/>
        <v>0</v>
      </c>
      <c r="CM424" s="282">
        <f t="shared" si="137"/>
        <v>0</v>
      </c>
    </row>
    <row r="425" spans="1:91" ht="15" x14ac:dyDescent="0.25">
      <c r="D425" s="455" t="str">
        <f>IF(DATA5!$C$12="","",U425&amp;":"&amp;V425)</f>
        <v/>
      </c>
      <c r="E425" s="523" t="str">
        <f>IF(DATA5!$D$12="","",W425&amp;":"&amp;X425)</f>
        <v/>
      </c>
      <c r="F425" s="523"/>
      <c r="G425" s="523"/>
      <c r="H425" s="524" t="e">
        <f t="shared" si="112"/>
        <v>#VALUE!</v>
      </c>
      <c r="I425" s="524"/>
      <c r="J425" s="524"/>
      <c r="K425" s="522" t="e">
        <f t="shared" si="116"/>
        <v>#VALUE!</v>
      </c>
      <c r="L425" s="522"/>
      <c r="M425" s="522"/>
      <c r="N425" s="525" t="e">
        <f t="shared" si="113"/>
        <v>#VALUE!</v>
      </c>
      <c r="O425" s="525"/>
      <c r="P425" s="525"/>
      <c r="Q425" s="523" t="e">
        <f t="shared" si="114"/>
        <v>#VALUE!</v>
      </c>
      <c r="R425" s="523"/>
      <c r="S425" s="523"/>
      <c r="T425" s="283">
        <v>4</v>
      </c>
      <c r="U425" s="456">
        <f>IF(HOUR(DATA5!$C$12)&lt;=6,HOUR(DATA5!$C$12)+12,HOUR(DATA5!$C$12))</f>
        <v>12</v>
      </c>
      <c r="V425" s="457" t="str">
        <f>IF(MINUTE(DATA5!$C$12)&lt;10,"0"&amp;MINUTE(DATA5!$C$12),MINUTE(DATA5!$C$12))</f>
        <v>00</v>
      </c>
      <c r="W425" s="456">
        <f>IF(HOUR(DATA5!$D$12)&lt;=6,HOUR(DATA5!$D$12)+12,HOUR(DATA5!$D$12))</f>
        <v>12</v>
      </c>
      <c r="X425" s="457" t="str">
        <f>IF(MINUTE(DATA5!$D$12)&lt;10,"0"&amp;MINUTE(DATA5!$D$12),MINUTE(DATA5!$D$12))</f>
        <v>00</v>
      </c>
      <c r="Y425" s="526" t="b">
        <f t="shared" si="110"/>
        <v>0</v>
      </c>
      <c r="Z425" s="526"/>
      <c r="AA425" s="520" t="b">
        <f t="shared" si="111"/>
        <v>0</v>
      </c>
      <c r="AB425" s="520"/>
      <c r="AC425" s="521" t="str">
        <f t="shared" si="115"/>
        <v/>
      </c>
      <c r="AD425" s="521"/>
      <c r="AE425" s="520" t="b">
        <f t="shared" si="109"/>
        <v>0</v>
      </c>
      <c r="AF425" s="520"/>
      <c r="AH425" s="422">
        <f>DATA5!$G$12</f>
        <v>0</v>
      </c>
      <c r="AI425" s="422">
        <f>DATA5!$L$12</f>
        <v>0</v>
      </c>
      <c r="AJ425" s="458">
        <f>DATA5!$Q$12</f>
        <v>0</v>
      </c>
      <c r="AK425" s="422">
        <f>DATA5!$V$12</f>
        <v>0</v>
      </c>
      <c r="AL425" s="422">
        <f>DATA5!$AA$12</f>
        <v>0</v>
      </c>
      <c r="AN425" s="522" t="str">
        <f>IF(AJ425="A",MAX($AN$221:AP424)+0.001,"")</f>
        <v/>
      </c>
      <c r="AO425" s="522"/>
      <c r="AP425" s="522"/>
      <c r="AQ425" s="282">
        <v>1.204</v>
      </c>
      <c r="AR425" s="282" t="str">
        <f>IF($AQ$425&gt;$AN$973,"",LOOKUP($AQ$425,$AN$222:$AP$971,$AH$222:$AH$971))</f>
        <v/>
      </c>
      <c r="AS425" s="282" t="str">
        <f>IF($AQ$425&gt;$AN$973,"",LOOKUP($AQ$425,$AN$222:$AP$971,$AI$222:$AI$971))</f>
        <v/>
      </c>
      <c r="AT425" s="282" t="s">
        <v>28</v>
      </c>
      <c r="AU425" s="282" t="str">
        <f>IF($AQ$425&gt;$AN$973,"",LOOKUP($AQ$425,$AN$222:$AP$971,$AK$222:$AK$971))</f>
        <v/>
      </c>
      <c r="AV425" s="282" t="str">
        <f>IF($AQ$425&gt;$AN$973,"",LOOKUP($AQ$425,$AN$222:$AP$971,$AL$222:$AL$971))</f>
        <v/>
      </c>
      <c r="AX425" s="522" t="str">
        <f>IF(AJ425="B",MAX($AX$221:AX424)+0.001,"")</f>
        <v/>
      </c>
      <c r="AY425" s="522"/>
      <c r="AZ425" s="522"/>
      <c r="BA425" s="282">
        <v>1.204</v>
      </c>
      <c r="BB425" s="282" t="str">
        <f t="shared" si="124"/>
        <v/>
      </c>
      <c r="BC425" s="282" t="str">
        <f t="shared" si="117"/>
        <v/>
      </c>
      <c r="BD425" s="282" t="s">
        <v>29</v>
      </c>
      <c r="BE425" s="282" t="str">
        <f t="shared" si="118"/>
        <v/>
      </c>
      <c r="BF425" s="282" t="str">
        <f t="shared" si="119"/>
        <v/>
      </c>
      <c r="BH425" s="522" t="str">
        <f>IF(AJ425="C",MAX($BH$221:BH424)+0.001,"")</f>
        <v/>
      </c>
      <c r="BI425" s="522"/>
      <c r="BJ425" s="522"/>
      <c r="BK425" s="282">
        <v>1.204</v>
      </c>
      <c r="BL425" s="282" t="str">
        <f t="shared" si="120"/>
        <v/>
      </c>
      <c r="BM425" s="282" t="str">
        <f t="shared" si="121"/>
        <v/>
      </c>
      <c r="BN425" s="282" t="s">
        <v>30</v>
      </c>
      <c r="BO425" s="282" t="str">
        <f t="shared" si="122"/>
        <v/>
      </c>
      <c r="BP425" s="282" t="str">
        <f t="shared" si="123"/>
        <v/>
      </c>
      <c r="BT425" s="522" t="str">
        <f>IF(AL425="A",MAX($BT$221:BV424)+0.001,"")</f>
        <v/>
      </c>
      <c r="BU425" s="522"/>
      <c r="BV425" s="522"/>
      <c r="BW425" s="282">
        <v>1.204</v>
      </c>
      <c r="BY425" s="454" t="s">
        <v>28</v>
      </c>
      <c r="BZ425" s="282" t="str">
        <f t="shared" si="125"/>
        <v/>
      </c>
      <c r="CB425" s="282">
        <f t="shared" si="126"/>
        <v>0</v>
      </c>
      <c r="CC425" s="282">
        <f t="shared" si="127"/>
        <v>0</v>
      </c>
      <c r="CD425" s="282">
        <f t="shared" si="128"/>
        <v>0</v>
      </c>
      <c r="CE425" s="282">
        <f t="shared" si="129"/>
        <v>0</v>
      </c>
      <c r="CF425" s="282">
        <f t="shared" si="130"/>
        <v>0</v>
      </c>
      <c r="CG425" s="282">
        <f t="shared" si="131"/>
        <v>0</v>
      </c>
      <c r="CH425" s="282">
        <f t="shared" si="132"/>
        <v>0</v>
      </c>
      <c r="CI425" s="282">
        <f t="shared" si="133"/>
        <v>0</v>
      </c>
      <c r="CJ425" s="282">
        <f t="shared" si="134"/>
        <v>0</v>
      </c>
      <c r="CK425" s="282">
        <f t="shared" si="135"/>
        <v>0</v>
      </c>
      <c r="CL425" s="282">
        <f t="shared" si="136"/>
        <v>0</v>
      </c>
      <c r="CM425" s="282">
        <f t="shared" si="137"/>
        <v>0</v>
      </c>
    </row>
    <row r="426" spans="1:91" ht="15" x14ac:dyDescent="0.25">
      <c r="D426" s="455" t="str">
        <f>IF(DATA5!$C$13="","",U426&amp;":"&amp;V426)</f>
        <v/>
      </c>
      <c r="E426" s="523" t="str">
        <f>IF(DATA5!$D$13="","",W426&amp;":"&amp;X426)</f>
        <v/>
      </c>
      <c r="F426" s="523"/>
      <c r="G426" s="523"/>
      <c r="H426" s="524" t="e">
        <f t="shared" si="112"/>
        <v>#VALUE!</v>
      </c>
      <c r="I426" s="524"/>
      <c r="J426" s="524"/>
      <c r="K426" s="522" t="e">
        <f t="shared" si="116"/>
        <v>#VALUE!</v>
      </c>
      <c r="L426" s="522"/>
      <c r="M426" s="522"/>
      <c r="N426" s="525" t="e">
        <f t="shared" si="113"/>
        <v>#VALUE!</v>
      </c>
      <c r="O426" s="525"/>
      <c r="P426" s="525"/>
      <c r="Q426" s="523" t="e">
        <f t="shared" si="114"/>
        <v>#VALUE!</v>
      </c>
      <c r="R426" s="523"/>
      <c r="S426" s="523"/>
      <c r="T426" s="283">
        <v>5</v>
      </c>
      <c r="U426" s="456">
        <f>IF(HOUR(DATA5!$C$13)&lt;=6,HOUR(DATA5!$C$13)+12,HOUR(DATA5!$C$13))</f>
        <v>12</v>
      </c>
      <c r="V426" s="457" t="str">
        <f>IF(MINUTE(DATA5!$C$13)&lt;10,"0"&amp;MINUTE(DATA5!$C$13),MINUTE(DATA5!$C$13))</f>
        <v>00</v>
      </c>
      <c r="W426" s="456">
        <f>IF(HOUR(DATA5!$D$13)&lt;=6,HOUR(DATA5!$D$13)+12,HOUR(DATA5!$D$13))</f>
        <v>12</v>
      </c>
      <c r="X426" s="457" t="str">
        <f>IF(MINUTE(DATA5!$D$13)&lt;10,"0"&amp;MINUTE(DATA5!$D$13),MINUTE(DATA5!$D$13))</f>
        <v>00</v>
      </c>
      <c r="Y426" s="526" t="b">
        <f t="shared" si="110"/>
        <v>0</v>
      </c>
      <c r="Z426" s="526"/>
      <c r="AA426" s="520" t="b">
        <f t="shared" si="111"/>
        <v>0</v>
      </c>
      <c r="AB426" s="520"/>
      <c r="AC426" s="521" t="str">
        <f t="shared" si="115"/>
        <v/>
      </c>
      <c r="AD426" s="521"/>
      <c r="AE426" s="520" t="b">
        <f t="shared" si="109"/>
        <v>0</v>
      </c>
      <c r="AF426" s="520"/>
      <c r="AH426" s="422">
        <f>DATA5!$G$13</f>
        <v>0</v>
      </c>
      <c r="AI426" s="422">
        <f>DATA5!$L$13</f>
        <v>0</v>
      </c>
      <c r="AJ426" s="458">
        <f>DATA5!$Q$13</f>
        <v>0</v>
      </c>
      <c r="AK426" s="422">
        <f>DATA5!$V$13</f>
        <v>0</v>
      </c>
      <c r="AL426" s="422">
        <f>DATA5!$AA$13</f>
        <v>0</v>
      </c>
      <c r="AN426" s="522" t="str">
        <f>IF(AJ426="A",MAX($AN$221:AP425)+0.001,"")</f>
        <v/>
      </c>
      <c r="AO426" s="522"/>
      <c r="AP426" s="522"/>
      <c r="AQ426" s="282">
        <v>1.2050000000000001</v>
      </c>
      <c r="AR426" s="282" t="str">
        <f>IF($AQ$426&gt;$AN$973,"",LOOKUP($AQ$426,$AN$222:$AP$971,$AH$222:$AH$971))</f>
        <v/>
      </c>
      <c r="AS426" s="282" t="str">
        <f>IF($AQ$426&gt;$AN$973,"",LOOKUP($AQ$426,$AN$222:$AP$971,$AI$222:$AI$971))</f>
        <v/>
      </c>
      <c r="AT426" s="282" t="s">
        <v>28</v>
      </c>
      <c r="AU426" s="282" t="str">
        <f>IF($AQ$426&gt;$AN$973,"",LOOKUP($AQ$426,$AN$222:$AP$971,$AK$222:$AK$971))</f>
        <v/>
      </c>
      <c r="AV426" s="282" t="str">
        <f>IF($AQ$426&gt;$AN$973,"",LOOKUP($AQ$426,$AN$222:$AP$971,$AL$222:$AL$971))</f>
        <v/>
      </c>
      <c r="AX426" s="522" t="str">
        <f>IF(AJ426="B",MAX($AX$221:AX425)+0.001,"")</f>
        <v/>
      </c>
      <c r="AY426" s="522"/>
      <c r="AZ426" s="522"/>
      <c r="BA426" s="282">
        <v>1.2050000000000001</v>
      </c>
      <c r="BB426" s="282" t="str">
        <f t="shared" si="124"/>
        <v/>
      </c>
      <c r="BC426" s="282" t="str">
        <f t="shared" si="117"/>
        <v/>
      </c>
      <c r="BD426" s="282" t="s">
        <v>29</v>
      </c>
      <c r="BE426" s="282" t="str">
        <f t="shared" si="118"/>
        <v/>
      </c>
      <c r="BF426" s="282" t="str">
        <f t="shared" si="119"/>
        <v/>
      </c>
      <c r="BH426" s="522" t="str">
        <f>IF(AJ426="C",MAX($BH$221:BH425)+0.001,"")</f>
        <v/>
      </c>
      <c r="BI426" s="522"/>
      <c r="BJ426" s="522"/>
      <c r="BK426" s="282">
        <v>1.2050000000000001</v>
      </c>
      <c r="BL426" s="282" t="str">
        <f t="shared" si="120"/>
        <v/>
      </c>
      <c r="BM426" s="282" t="str">
        <f t="shared" si="121"/>
        <v/>
      </c>
      <c r="BN426" s="282" t="s">
        <v>30</v>
      </c>
      <c r="BO426" s="282" t="str">
        <f t="shared" si="122"/>
        <v/>
      </c>
      <c r="BP426" s="282" t="str">
        <f t="shared" si="123"/>
        <v/>
      </c>
      <c r="BT426" s="522" t="str">
        <f>IF(AL426="A",MAX($BT$221:BV425)+0.001,"")</f>
        <v/>
      </c>
      <c r="BU426" s="522"/>
      <c r="BV426" s="522"/>
      <c r="BW426" s="282">
        <v>1.2050000000000001</v>
      </c>
      <c r="BY426" s="454" t="s">
        <v>28</v>
      </c>
      <c r="BZ426" s="282" t="str">
        <f t="shared" si="125"/>
        <v/>
      </c>
      <c r="CB426" s="282">
        <f t="shared" si="126"/>
        <v>0</v>
      </c>
      <c r="CC426" s="282">
        <f t="shared" si="127"/>
        <v>0</v>
      </c>
      <c r="CD426" s="282">
        <f t="shared" si="128"/>
        <v>0</v>
      </c>
      <c r="CE426" s="282">
        <f t="shared" si="129"/>
        <v>0</v>
      </c>
      <c r="CF426" s="282">
        <f t="shared" si="130"/>
        <v>0</v>
      </c>
      <c r="CG426" s="282">
        <f t="shared" si="131"/>
        <v>0</v>
      </c>
      <c r="CH426" s="282">
        <f t="shared" si="132"/>
        <v>0</v>
      </c>
      <c r="CI426" s="282">
        <f t="shared" si="133"/>
        <v>0</v>
      </c>
      <c r="CJ426" s="282">
        <f t="shared" si="134"/>
        <v>0</v>
      </c>
      <c r="CK426" s="282">
        <f t="shared" si="135"/>
        <v>0</v>
      </c>
      <c r="CL426" s="282">
        <f t="shared" si="136"/>
        <v>0</v>
      </c>
      <c r="CM426" s="282">
        <f t="shared" si="137"/>
        <v>0</v>
      </c>
    </row>
    <row r="427" spans="1:91" ht="15" x14ac:dyDescent="0.25">
      <c r="D427" s="455" t="str">
        <f>IF(DATA5!$C$14="","",U427&amp;":"&amp;V427)</f>
        <v/>
      </c>
      <c r="E427" s="523" t="str">
        <f>IF(DATA5!$D$14="","",W427&amp;":"&amp;X427)</f>
        <v/>
      </c>
      <c r="F427" s="523"/>
      <c r="G427" s="523"/>
      <c r="H427" s="524" t="e">
        <f t="shared" si="112"/>
        <v>#VALUE!</v>
      </c>
      <c r="I427" s="524"/>
      <c r="J427" s="524"/>
      <c r="K427" s="522" t="e">
        <f t="shared" si="116"/>
        <v>#VALUE!</v>
      </c>
      <c r="L427" s="522"/>
      <c r="M427" s="522"/>
      <c r="N427" s="525" t="e">
        <f t="shared" si="113"/>
        <v>#VALUE!</v>
      </c>
      <c r="O427" s="525"/>
      <c r="P427" s="525"/>
      <c r="Q427" s="523" t="e">
        <f t="shared" si="114"/>
        <v>#VALUE!</v>
      </c>
      <c r="R427" s="523"/>
      <c r="S427" s="523"/>
      <c r="T427" s="283">
        <v>6</v>
      </c>
      <c r="U427" s="456">
        <f>IF(HOUR(DATA5!$C$14)&lt;=6,HOUR(DATA5!$C$14)+12,HOUR(DATA5!$C$14))</f>
        <v>12</v>
      </c>
      <c r="V427" s="457" t="str">
        <f>IF(MINUTE(DATA5!$C$14)&lt;10,"0"&amp;MINUTE(DATA5!$C$14),MINUTE(DATA5!$C$14))</f>
        <v>00</v>
      </c>
      <c r="W427" s="456">
        <f>IF(HOUR(DATA5!$D$14)&lt;=6,HOUR(DATA5!$D$14)+12,HOUR(DATA5!$D$14))</f>
        <v>12</v>
      </c>
      <c r="X427" s="457" t="str">
        <f>IF(MINUTE(DATA5!$D$14)&lt;10,"0"&amp;MINUTE(DATA5!$D$14),MINUTE(DATA5!$D$14))</f>
        <v>00</v>
      </c>
      <c r="Y427" s="526" t="b">
        <f t="shared" si="110"/>
        <v>0</v>
      </c>
      <c r="Z427" s="526"/>
      <c r="AA427" s="520" t="b">
        <f t="shared" si="111"/>
        <v>0</v>
      </c>
      <c r="AB427" s="520"/>
      <c r="AC427" s="521" t="str">
        <f t="shared" si="115"/>
        <v/>
      </c>
      <c r="AD427" s="521"/>
      <c r="AE427" s="520" t="b">
        <f t="shared" si="109"/>
        <v>0</v>
      </c>
      <c r="AF427" s="520"/>
      <c r="AH427" s="422">
        <f>DATA5!$G$14</f>
        <v>0</v>
      </c>
      <c r="AI427" s="422">
        <f>DATA5!$L$14</f>
        <v>0</v>
      </c>
      <c r="AJ427" s="458">
        <f>DATA5!$Q$14</f>
        <v>0</v>
      </c>
      <c r="AK427" s="422">
        <f>DATA5!$V$14</f>
        <v>0</v>
      </c>
      <c r="AL427" s="422">
        <f>DATA5!$AA$14</f>
        <v>0</v>
      </c>
      <c r="AN427" s="522" t="str">
        <f>IF(AJ427="A",MAX($AN$221:AP426)+0.001,"")</f>
        <v/>
      </c>
      <c r="AO427" s="522"/>
      <c r="AP427" s="522"/>
      <c r="AQ427" s="282">
        <v>1.206</v>
      </c>
      <c r="AR427" s="282" t="str">
        <f>IF($AQ$427&gt;$AN$973,"",LOOKUP($AQ$427,$AN$222:$AP$971,$AH$222:$AH$971))</f>
        <v/>
      </c>
      <c r="AS427" s="282" t="str">
        <f>IF($AQ$427&gt;$AN$973,"",LOOKUP($AQ$427,$AN$222:$AP$971,$AI$222:$AI$971))</f>
        <v/>
      </c>
      <c r="AT427" s="282" t="s">
        <v>28</v>
      </c>
      <c r="AU427" s="282" t="str">
        <f>IF($AQ$427&gt;$AN$973,"",LOOKUP($AQ$427,$AN$222:$AP$971,$AK$222:$AK$971))</f>
        <v/>
      </c>
      <c r="AV427" s="282" t="str">
        <f>IF($AQ$427&gt;$AN$973,"",LOOKUP($AQ$427,$AN$222:$AP$971,$AL$222:$AL$971))</f>
        <v/>
      </c>
      <c r="AX427" s="522" t="str">
        <f>IF(AJ427="B",MAX($AX$221:AX426)+0.001,"")</f>
        <v/>
      </c>
      <c r="AY427" s="522"/>
      <c r="AZ427" s="522"/>
      <c r="BA427" s="282">
        <v>1.206</v>
      </c>
      <c r="BB427" s="282" t="str">
        <f t="shared" si="124"/>
        <v/>
      </c>
      <c r="BC427" s="282" t="str">
        <f t="shared" si="117"/>
        <v/>
      </c>
      <c r="BD427" s="282" t="s">
        <v>29</v>
      </c>
      <c r="BE427" s="282" t="str">
        <f t="shared" si="118"/>
        <v/>
      </c>
      <c r="BF427" s="282" t="str">
        <f t="shared" si="119"/>
        <v/>
      </c>
      <c r="BH427" s="522" t="str">
        <f>IF(AJ427="C",MAX($BH$221:BH426)+0.001,"")</f>
        <v/>
      </c>
      <c r="BI427" s="522"/>
      <c r="BJ427" s="522"/>
      <c r="BK427" s="282">
        <v>1.206</v>
      </c>
      <c r="BL427" s="282" t="str">
        <f t="shared" si="120"/>
        <v/>
      </c>
      <c r="BM427" s="282" t="str">
        <f t="shared" si="121"/>
        <v/>
      </c>
      <c r="BN427" s="282" t="s">
        <v>30</v>
      </c>
      <c r="BO427" s="282" t="str">
        <f t="shared" si="122"/>
        <v/>
      </c>
      <c r="BP427" s="282" t="str">
        <f t="shared" si="123"/>
        <v/>
      </c>
      <c r="BT427" s="522" t="str">
        <f>IF(AL427="A",MAX($BT$221:BV426)+0.001,"")</f>
        <v/>
      </c>
      <c r="BU427" s="522"/>
      <c r="BV427" s="522"/>
      <c r="BW427" s="282">
        <v>1.206</v>
      </c>
      <c r="BY427" s="454" t="s">
        <v>28</v>
      </c>
      <c r="BZ427" s="282" t="str">
        <f t="shared" si="125"/>
        <v/>
      </c>
      <c r="CB427" s="282">
        <f t="shared" si="126"/>
        <v>0</v>
      </c>
      <c r="CC427" s="282">
        <f t="shared" si="127"/>
        <v>0</v>
      </c>
      <c r="CD427" s="282">
        <f t="shared" si="128"/>
        <v>0</v>
      </c>
      <c r="CE427" s="282">
        <f t="shared" si="129"/>
        <v>0</v>
      </c>
      <c r="CF427" s="282">
        <f t="shared" si="130"/>
        <v>0</v>
      </c>
      <c r="CG427" s="282">
        <f t="shared" si="131"/>
        <v>0</v>
      </c>
      <c r="CH427" s="282">
        <f t="shared" si="132"/>
        <v>0</v>
      </c>
      <c r="CI427" s="282">
        <f t="shared" si="133"/>
        <v>0</v>
      </c>
      <c r="CJ427" s="282">
        <f t="shared" si="134"/>
        <v>0</v>
      </c>
      <c r="CK427" s="282">
        <f t="shared" si="135"/>
        <v>0</v>
      </c>
      <c r="CL427" s="282">
        <f t="shared" si="136"/>
        <v>0</v>
      </c>
      <c r="CM427" s="282">
        <f t="shared" si="137"/>
        <v>0</v>
      </c>
    </row>
    <row r="428" spans="1:91" ht="15" x14ac:dyDescent="0.25">
      <c r="D428" s="455" t="str">
        <f>IF(DATA5!$C$15="","",U428&amp;":"&amp;V428)</f>
        <v/>
      </c>
      <c r="E428" s="523" t="str">
        <f>IF(DATA5!$D$15="","",W428&amp;":"&amp;X428)</f>
        <v/>
      </c>
      <c r="F428" s="523"/>
      <c r="G428" s="523"/>
      <c r="H428" s="524" t="e">
        <f t="shared" si="112"/>
        <v>#VALUE!</v>
      </c>
      <c r="I428" s="524"/>
      <c r="J428" s="524"/>
      <c r="K428" s="522" t="e">
        <f t="shared" si="116"/>
        <v>#VALUE!</v>
      </c>
      <c r="L428" s="522"/>
      <c r="M428" s="522"/>
      <c r="N428" s="525" t="e">
        <f t="shared" si="113"/>
        <v>#VALUE!</v>
      </c>
      <c r="O428" s="525"/>
      <c r="P428" s="525"/>
      <c r="Q428" s="523" t="e">
        <f t="shared" si="114"/>
        <v>#VALUE!</v>
      </c>
      <c r="R428" s="523"/>
      <c r="S428" s="523"/>
      <c r="T428" s="283">
        <v>7</v>
      </c>
      <c r="U428" s="456">
        <f>IF(HOUR(DATA5!$C$15)&lt;=6,HOUR(DATA5!$C$15)+12,HOUR(DATA5!$C$15))</f>
        <v>12</v>
      </c>
      <c r="V428" s="457" t="str">
        <f>IF(MINUTE(DATA5!$C$15)&lt;10,"0"&amp;MINUTE(DATA5!$C$15),MINUTE(DATA5!$C$15))</f>
        <v>00</v>
      </c>
      <c r="W428" s="456">
        <f>IF(HOUR(DATA5!$D$15)&lt;=6,HOUR(DATA5!$D$15)+12,HOUR(DATA5!$D$15))</f>
        <v>12</v>
      </c>
      <c r="X428" s="457" t="str">
        <f>IF(MINUTE(DATA5!$D$15)&lt;10,"0"&amp;MINUTE(DATA5!$D$15),MINUTE(DATA5!$D$15))</f>
        <v>00</v>
      </c>
      <c r="Y428" s="526" t="b">
        <f t="shared" si="110"/>
        <v>0</v>
      </c>
      <c r="Z428" s="526"/>
      <c r="AA428" s="520" t="b">
        <f t="shared" si="111"/>
        <v>0</v>
      </c>
      <c r="AB428" s="520"/>
      <c r="AC428" s="521" t="str">
        <f t="shared" si="115"/>
        <v/>
      </c>
      <c r="AD428" s="521"/>
      <c r="AE428" s="520" t="b">
        <f t="shared" si="109"/>
        <v>0</v>
      </c>
      <c r="AF428" s="520"/>
      <c r="AH428" s="422">
        <f>DATA5!$G$15</f>
        <v>0</v>
      </c>
      <c r="AI428" s="422">
        <f>DATA5!$L$15</f>
        <v>0</v>
      </c>
      <c r="AJ428" s="458">
        <f>DATA5!$Q$15</f>
        <v>0</v>
      </c>
      <c r="AK428" s="422">
        <f>DATA5!$V$15</f>
        <v>0</v>
      </c>
      <c r="AL428" s="422">
        <f>DATA5!$AA$15</f>
        <v>0</v>
      </c>
      <c r="AN428" s="522" t="str">
        <f>IF(AJ428="A",MAX($AN$221:AP427)+0.001,"")</f>
        <v/>
      </c>
      <c r="AO428" s="522"/>
      <c r="AP428" s="522"/>
      <c r="AQ428" s="282">
        <v>1.2069999999999999</v>
      </c>
      <c r="AR428" s="282" t="str">
        <f>IF($AQ$428&gt;$AN$973,"",LOOKUP($AQ$428,$AN$222:$AP$971,$AH$222:$AH$971))</f>
        <v/>
      </c>
      <c r="AS428" s="282" t="str">
        <f>IF($AQ$428&gt;$AN$973,"",LOOKUP($AQ$428,$AN$222:$AP$971,$AI$222:$AI$971))</f>
        <v/>
      </c>
      <c r="AT428" s="282" t="s">
        <v>28</v>
      </c>
      <c r="AU428" s="282" t="str">
        <f>IF($AQ$428&gt;$AN$973,"",LOOKUP($AQ$428,$AN$222:$AP$971,$AK$222:$AK$971))</f>
        <v/>
      </c>
      <c r="AV428" s="282" t="str">
        <f>IF($AQ$428&gt;$AN$973,"",LOOKUP($AQ$428,$AN$222:$AP$971,$AL$222:$AL$971))</f>
        <v/>
      </c>
      <c r="AX428" s="522" t="str">
        <f>IF(AJ428="B",MAX($AX$221:AX427)+0.001,"")</f>
        <v/>
      </c>
      <c r="AY428" s="522"/>
      <c r="AZ428" s="522"/>
      <c r="BA428" s="282">
        <v>1.2069999999999999</v>
      </c>
      <c r="BB428" s="282" t="str">
        <f t="shared" si="124"/>
        <v/>
      </c>
      <c r="BC428" s="282" t="str">
        <f t="shared" si="117"/>
        <v/>
      </c>
      <c r="BD428" s="282" t="s">
        <v>29</v>
      </c>
      <c r="BE428" s="282" t="str">
        <f t="shared" si="118"/>
        <v/>
      </c>
      <c r="BF428" s="282" t="str">
        <f t="shared" si="119"/>
        <v/>
      </c>
      <c r="BH428" s="522" t="str">
        <f>IF(AJ428="C",MAX($BH$221:BH427)+0.001,"")</f>
        <v/>
      </c>
      <c r="BI428" s="522"/>
      <c r="BJ428" s="522"/>
      <c r="BK428" s="282">
        <v>1.2069999999999999</v>
      </c>
      <c r="BL428" s="282" t="str">
        <f t="shared" si="120"/>
        <v/>
      </c>
      <c r="BM428" s="282" t="str">
        <f t="shared" si="121"/>
        <v/>
      </c>
      <c r="BN428" s="282" t="s">
        <v>30</v>
      </c>
      <c r="BO428" s="282" t="str">
        <f t="shared" si="122"/>
        <v/>
      </c>
      <c r="BP428" s="282" t="str">
        <f t="shared" si="123"/>
        <v/>
      </c>
      <c r="BT428" s="522" t="str">
        <f>IF(AL428="A",MAX($BT$221:BV427)+0.001,"")</f>
        <v/>
      </c>
      <c r="BU428" s="522"/>
      <c r="BV428" s="522"/>
      <c r="BW428" s="282">
        <v>1.2069999999999999</v>
      </c>
      <c r="BY428" s="454" t="s">
        <v>28</v>
      </c>
      <c r="BZ428" s="282" t="str">
        <f t="shared" si="125"/>
        <v/>
      </c>
      <c r="CB428" s="282">
        <f t="shared" si="126"/>
        <v>0</v>
      </c>
      <c r="CC428" s="282">
        <f t="shared" si="127"/>
        <v>0</v>
      </c>
      <c r="CD428" s="282">
        <f t="shared" si="128"/>
        <v>0</v>
      </c>
      <c r="CE428" s="282">
        <f t="shared" si="129"/>
        <v>0</v>
      </c>
      <c r="CF428" s="282">
        <f t="shared" si="130"/>
        <v>0</v>
      </c>
      <c r="CG428" s="282">
        <f t="shared" si="131"/>
        <v>0</v>
      </c>
      <c r="CH428" s="282">
        <f t="shared" si="132"/>
        <v>0</v>
      </c>
      <c r="CI428" s="282">
        <f t="shared" si="133"/>
        <v>0</v>
      </c>
      <c r="CJ428" s="282">
        <f t="shared" si="134"/>
        <v>0</v>
      </c>
      <c r="CK428" s="282">
        <f t="shared" si="135"/>
        <v>0</v>
      </c>
      <c r="CL428" s="282">
        <f t="shared" si="136"/>
        <v>0</v>
      </c>
      <c r="CM428" s="282">
        <f t="shared" si="137"/>
        <v>0</v>
      </c>
    </row>
    <row r="429" spans="1:91" ht="15" x14ac:dyDescent="0.25">
      <c r="D429" s="455" t="str">
        <f>IF(DATA5!$C$16="","",U429&amp;":"&amp;V429)</f>
        <v/>
      </c>
      <c r="E429" s="523" t="str">
        <f>IF(DATA5!$D$16="","",W429&amp;":"&amp;X429)</f>
        <v/>
      </c>
      <c r="F429" s="523"/>
      <c r="G429" s="523"/>
      <c r="H429" s="524" t="e">
        <f t="shared" si="112"/>
        <v>#VALUE!</v>
      </c>
      <c r="I429" s="524"/>
      <c r="J429" s="524"/>
      <c r="K429" s="522" t="e">
        <f t="shared" si="116"/>
        <v>#VALUE!</v>
      </c>
      <c r="L429" s="522"/>
      <c r="M429" s="522"/>
      <c r="N429" s="525" t="e">
        <f t="shared" si="113"/>
        <v>#VALUE!</v>
      </c>
      <c r="O429" s="525"/>
      <c r="P429" s="525"/>
      <c r="Q429" s="523" t="e">
        <f t="shared" si="114"/>
        <v>#VALUE!</v>
      </c>
      <c r="R429" s="523"/>
      <c r="S429" s="523"/>
      <c r="T429" s="283">
        <v>8</v>
      </c>
      <c r="U429" s="456">
        <f>IF(HOUR(DATA5!$C$16)&lt;=6,HOUR(DATA5!$C$16)+12,HOUR(DATA5!$C$16))</f>
        <v>12</v>
      </c>
      <c r="V429" s="457" t="str">
        <f>IF(MINUTE(DATA5!$C$16)&lt;10,"0"&amp;MINUTE(DATA5!$C$16),MINUTE(DATA5!$C$16))</f>
        <v>00</v>
      </c>
      <c r="W429" s="456">
        <f>IF(HOUR(DATA5!$D$16)&lt;=6,HOUR(DATA5!$D$16)+12,HOUR(DATA5!$D$16))</f>
        <v>12</v>
      </c>
      <c r="X429" s="457" t="str">
        <f>IF(MINUTE(DATA5!$D$16)&lt;10,"0"&amp;MINUTE(DATA5!$D$16),MINUTE(DATA5!$D$16))</f>
        <v>00</v>
      </c>
      <c r="Y429" s="526" t="b">
        <f t="shared" si="110"/>
        <v>0</v>
      </c>
      <c r="Z429" s="526"/>
      <c r="AA429" s="520" t="b">
        <f t="shared" si="111"/>
        <v>0</v>
      </c>
      <c r="AB429" s="520"/>
      <c r="AC429" s="521" t="str">
        <f t="shared" si="115"/>
        <v/>
      </c>
      <c r="AD429" s="521"/>
      <c r="AE429" s="520" t="b">
        <f t="shared" si="109"/>
        <v>0</v>
      </c>
      <c r="AF429" s="520"/>
      <c r="AH429" s="422">
        <f>DATA5!$G$16</f>
        <v>0</v>
      </c>
      <c r="AI429" s="422">
        <f>DATA5!$L$16</f>
        <v>0</v>
      </c>
      <c r="AJ429" s="458">
        <f>DATA5!$Q$16</f>
        <v>0</v>
      </c>
      <c r="AK429" s="422">
        <f>DATA5!$V$16</f>
        <v>0</v>
      </c>
      <c r="AL429" s="422">
        <f>DATA5!$AA$16</f>
        <v>0</v>
      </c>
      <c r="AN429" s="522" t="str">
        <f>IF(AJ429="A",MAX($AN$221:AP428)+0.001,"")</f>
        <v/>
      </c>
      <c r="AO429" s="522"/>
      <c r="AP429" s="522"/>
      <c r="AQ429" s="282">
        <v>1.208</v>
      </c>
      <c r="AR429" s="282" t="str">
        <f>IF($AQ$429&gt;$AN$973,"",LOOKUP($AQ$429,$AN$222:$AP$971,$AH$222:$AH$971))</f>
        <v/>
      </c>
      <c r="AS429" s="282" t="str">
        <f>IF($AQ$429&gt;$AN$973,"",LOOKUP($AQ$429,$AN$222:$AP$971,$AI$222:$AI$971))</f>
        <v/>
      </c>
      <c r="AT429" s="282" t="s">
        <v>28</v>
      </c>
      <c r="AU429" s="282" t="str">
        <f>IF($AQ$429&gt;$AN$973,"",LOOKUP($AQ$429,$AN$222:$AP$971,$AK$222:$AK$971))</f>
        <v/>
      </c>
      <c r="AV429" s="282" t="str">
        <f>IF($AQ$429&gt;$AN$973,"",LOOKUP($AQ$429,$AN$222:$AP$971,$AL$222:$AL$971))</f>
        <v/>
      </c>
      <c r="AX429" s="522" t="str">
        <f>IF(AJ429="B",MAX($AX$221:AX428)+0.001,"")</f>
        <v/>
      </c>
      <c r="AY429" s="522"/>
      <c r="AZ429" s="522"/>
      <c r="BA429" s="282">
        <v>1.208</v>
      </c>
      <c r="BB429" s="282" t="str">
        <f t="shared" si="124"/>
        <v/>
      </c>
      <c r="BC429" s="282" t="str">
        <f t="shared" si="117"/>
        <v/>
      </c>
      <c r="BD429" s="282" t="s">
        <v>29</v>
      </c>
      <c r="BE429" s="282" t="str">
        <f t="shared" si="118"/>
        <v/>
      </c>
      <c r="BF429" s="282" t="str">
        <f t="shared" si="119"/>
        <v/>
      </c>
      <c r="BH429" s="522" t="str">
        <f>IF(AJ429="C",MAX($BH$221:BH428)+0.001,"")</f>
        <v/>
      </c>
      <c r="BI429" s="522"/>
      <c r="BJ429" s="522"/>
      <c r="BK429" s="282">
        <v>1.208</v>
      </c>
      <c r="BL429" s="282" t="str">
        <f t="shared" si="120"/>
        <v/>
      </c>
      <c r="BM429" s="282" t="str">
        <f t="shared" si="121"/>
        <v/>
      </c>
      <c r="BN429" s="282" t="s">
        <v>30</v>
      </c>
      <c r="BO429" s="282" t="str">
        <f t="shared" si="122"/>
        <v/>
      </c>
      <c r="BP429" s="282" t="str">
        <f t="shared" si="123"/>
        <v/>
      </c>
      <c r="BT429" s="522" t="str">
        <f>IF(AL429="A",MAX($BT$221:BV428)+0.001,"")</f>
        <v/>
      </c>
      <c r="BU429" s="522"/>
      <c r="BV429" s="522"/>
      <c r="BW429" s="282">
        <v>1.208</v>
      </c>
      <c r="BY429" s="454" t="s">
        <v>28</v>
      </c>
      <c r="BZ429" s="282" t="str">
        <f t="shared" si="125"/>
        <v/>
      </c>
      <c r="CB429" s="282">
        <f t="shared" si="126"/>
        <v>0</v>
      </c>
      <c r="CC429" s="282">
        <f t="shared" si="127"/>
        <v>0</v>
      </c>
      <c r="CD429" s="282">
        <f t="shared" si="128"/>
        <v>0</v>
      </c>
      <c r="CE429" s="282">
        <f t="shared" si="129"/>
        <v>0</v>
      </c>
      <c r="CF429" s="282">
        <f t="shared" si="130"/>
        <v>0</v>
      </c>
      <c r="CG429" s="282">
        <f t="shared" si="131"/>
        <v>0</v>
      </c>
      <c r="CH429" s="282">
        <f t="shared" si="132"/>
        <v>0</v>
      </c>
      <c r="CI429" s="282">
        <f t="shared" si="133"/>
        <v>0</v>
      </c>
      <c r="CJ429" s="282">
        <f t="shared" si="134"/>
        <v>0</v>
      </c>
      <c r="CK429" s="282">
        <f t="shared" si="135"/>
        <v>0</v>
      </c>
      <c r="CL429" s="282">
        <f t="shared" si="136"/>
        <v>0</v>
      </c>
      <c r="CM429" s="282">
        <f t="shared" si="137"/>
        <v>0</v>
      </c>
    </row>
    <row r="430" spans="1:91" ht="15" x14ac:dyDescent="0.25">
      <c r="D430" s="455" t="str">
        <f>IF(DATA5!$C$17="","",U430&amp;":"&amp;V430)</f>
        <v/>
      </c>
      <c r="E430" s="523" t="str">
        <f>IF(DATA5!$D$17="","",W430&amp;":"&amp;X430)</f>
        <v/>
      </c>
      <c r="F430" s="523"/>
      <c r="G430" s="523"/>
      <c r="H430" s="524" t="e">
        <f t="shared" si="112"/>
        <v>#VALUE!</v>
      </c>
      <c r="I430" s="524"/>
      <c r="J430" s="524"/>
      <c r="K430" s="522" t="e">
        <f t="shared" si="116"/>
        <v>#VALUE!</v>
      </c>
      <c r="L430" s="522"/>
      <c r="M430" s="522"/>
      <c r="N430" s="525" t="e">
        <f t="shared" si="113"/>
        <v>#VALUE!</v>
      </c>
      <c r="O430" s="525"/>
      <c r="P430" s="525"/>
      <c r="Q430" s="523" t="e">
        <f t="shared" si="114"/>
        <v>#VALUE!</v>
      </c>
      <c r="R430" s="523"/>
      <c r="S430" s="523"/>
      <c r="T430" s="283">
        <v>9</v>
      </c>
      <c r="U430" s="456">
        <f>IF(HOUR(DATA5!$C$17)&lt;=6,HOUR(DATA5!$C$17)+12,HOUR(DATA5!$C$17))</f>
        <v>12</v>
      </c>
      <c r="V430" s="457" t="str">
        <f>IF(MINUTE(DATA5!$C$17)&lt;10,"0"&amp;MINUTE(DATA5!$C$17),MINUTE(DATA5!$C$17))</f>
        <v>00</v>
      </c>
      <c r="W430" s="456">
        <f>IF(HOUR(DATA5!$D$17)&lt;=6,HOUR(DATA5!$D$17)+12,HOUR(DATA5!$D$17))</f>
        <v>12</v>
      </c>
      <c r="X430" s="457" t="str">
        <f>IF(MINUTE(DATA5!$D$17)&lt;10,"0"&amp;MINUTE(DATA5!$D$17),MINUTE(DATA5!$D$17))</f>
        <v>00</v>
      </c>
      <c r="Y430" s="526" t="b">
        <f t="shared" si="110"/>
        <v>0</v>
      </c>
      <c r="Z430" s="526"/>
      <c r="AA430" s="520" t="b">
        <f t="shared" si="111"/>
        <v>0</v>
      </c>
      <c r="AB430" s="520"/>
      <c r="AC430" s="521" t="str">
        <f t="shared" si="115"/>
        <v/>
      </c>
      <c r="AD430" s="521"/>
      <c r="AE430" s="520" t="b">
        <f t="shared" si="109"/>
        <v>0</v>
      </c>
      <c r="AF430" s="520"/>
      <c r="AH430" s="422">
        <f>DATA5!$G$17</f>
        <v>0</v>
      </c>
      <c r="AI430" s="422">
        <f>DATA5!$L$17</f>
        <v>0</v>
      </c>
      <c r="AJ430" s="458">
        <f>DATA5!$Q$17</f>
        <v>0</v>
      </c>
      <c r="AK430" s="422">
        <f>DATA5!$V$17</f>
        <v>0</v>
      </c>
      <c r="AL430" s="422">
        <f>DATA5!$AA$17</f>
        <v>0</v>
      </c>
      <c r="AN430" s="522" t="str">
        <f>IF(AJ430="A",MAX($AN$221:AP429)+0.001,"")</f>
        <v/>
      </c>
      <c r="AO430" s="522"/>
      <c r="AP430" s="522"/>
      <c r="AQ430" s="282">
        <v>1.2089999999999999</v>
      </c>
      <c r="AR430" s="282" t="str">
        <f>IF($AQ$430&gt;$AN$973,"",LOOKUP($AQ$430,$AN$222:$AP$971,$AH$222:$AH$971))</f>
        <v/>
      </c>
      <c r="AS430" s="282" t="str">
        <f>IF($AQ$430&gt;$AN$973,"",LOOKUP($AQ$430,$AN$222:$AP$971,$AI$222:$AI$971))</f>
        <v/>
      </c>
      <c r="AT430" s="282" t="s">
        <v>28</v>
      </c>
      <c r="AU430" s="282" t="str">
        <f>IF($AQ$430&gt;$AN$973,"",LOOKUP($AQ$430,$AN$222:$AP$971,$AK$222:$AK$971))</f>
        <v/>
      </c>
      <c r="AV430" s="282" t="str">
        <f>IF($AQ$430&gt;$AN$973,"",LOOKUP($AQ$430,$AN$222:$AP$971,$AL$222:$AL$971))</f>
        <v/>
      </c>
      <c r="AX430" s="522" t="str">
        <f>IF(AJ430="B",MAX($AX$221:AX429)+0.001,"")</f>
        <v/>
      </c>
      <c r="AY430" s="522"/>
      <c r="AZ430" s="522"/>
      <c r="BA430" s="282">
        <v>1.2089999999999999</v>
      </c>
      <c r="BB430" s="282" t="str">
        <f t="shared" si="124"/>
        <v/>
      </c>
      <c r="BC430" s="282" t="str">
        <f t="shared" si="117"/>
        <v/>
      </c>
      <c r="BD430" s="282" t="s">
        <v>29</v>
      </c>
      <c r="BE430" s="282" t="str">
        <f t="shared" si="118"/>
        <v/>
      </c>
      <c r="BF430" s="282" t="str">
        <f t="shared" si="119"/>
        <v/>
      </c>
      <c r="BH430" s="522" t="str">
        <f>IF(AJ430="C",MAX($BH$221:BH429)+0.001,"")</f>
        <v/>
      </c>
      <c r="BI430" s="522"/>
      <c r="BJ430" s="522"/>
      <c r="BK430" s="282">
        <v>1.2089999999999999</v>
      </c>
      <c r="BL430" s="282" t="str">
        <f t="shared" si="120"/>
        <v/>
      </c>
      <c r="BM430" s="282" t="str">
        <f t="shared" si="121"/>
        <v/>
      </c>
      <c r="BN430" s="282" t="s">
        <v>30</v>
      </c>
      <c r="BO430" s="282" t="str">
        <f t="shared" si="122"/>
        <v/>
      </c>
      <c r="BP430" s="282" t="str">
        <f t="shared" si="123"/>
        <v/>
      </c>
      <c r="BT430" s="522" t="str">
        <f>IF(AL430="A",MAX($BT$221:BV429)+0.001,"")</f>
        <v/>
      </c>
      <c r="BU430" s="522"/>
      <c r="BV430" s="522"/>
      <c r="BW430" s="282">
        <v>1.2089999999999999</v>
      </c>
      <c r="BY430" s="454" t="s">
        <v>28</v>
      </c>
      <c r="BZ430" s="282" t="str">
        <f t="shared" si="125"/>
        <v/>
      </c>
      <c r="CB430" s="282">
        <f t="shared" si="126"/>
        <v>0</v>
      </c>
      <c r="CC430" s="282">
        <f t="shared" si="127"/>
        <v>0</v>
      </c>
      <c r="CD430" s="282">
        <f t="shared" si="128"/>
        <v>0</v>
      </c>
      <c r="CE430" s="282">
        <f t="shared" si="129"/>
        <v>0</v>
      </c>
      <c r="CF430" s="282">
        <f t="shared" si="130"/>
        <v>0</v>
      </c>
      <c r="CG430" s="282">
        <f t="shared" si="131"/>
        <v>0</v>
      </c>
      <c r="CH430" s="282">
        <f t="shared" si="132"/>
        <v>0</v>
      </c>
      <c r="CI430" s="282">
        <f t="shared" si="133"/>
        <v>0</v>
      </c>
      <c r="CJ430" s="282">
        <f t="shared" si="134"/>
        <v>0</v>
      </c>
      <c r="CK430" s="282">
        <f t="shared" si="135"/>
        <v>0</v>
      </c>
      <c r="CL430" s="282">
        <f t="shared" si="136"/>
        <v>0</v>
      </c>
      <c r="CM430" s="282">
        <f t="shared" si="137"/>
        <v>0</v>
      </c>
    </row>
    <row r="431" spans="1:91" ht="15" x14ac:dyDescent="0.25">
      <c r="D431" s="455" t="str">
        <f>IF(DATA5!$C$18="","",U431&amp;":"&amp;V431)</f>
        <v/>
      </c>
      <c r="E431" s="523" t="str">
        <f>IF(DATA5!$D$18="","",W431&amp;":"&amp;X431)</f>
        <v/>
      </c>
      <c r="F431" s="523"/>
      <c r="G431" s="523"/>
      <c r="H431" s="524" t="e">
        <f t="shared" si="112"/>
        <v>#VALUE!</v>
      </c>
      <c r="I431" s="524"/>
      <c r="J431" s="524"/>
      <c r="K431" s="522" t="e">
        <f t="shared" si="116"/>
        <v>#VALUE!</v>
      </c>
      <c r="L431" s="522"/>
      <c r="M431" s="522"/>
      <c r="N431" s="525" t="e">
        <f t="shared" si="113"/>
        <v>#VALUE!</v>
      </c>
      <c r="O431" s="525"/>
      <c r="P431" s="525"/>
      <c r="Q431" s="523" t="e">
        <f t="shared" si="114"/>
        <v>#VALUE!</v>
      </c>
      <c r="R431" s="523"/>
      <c r="S431" s="523"/>
      <c r="T431" s="283">
        <v>10</v>
      </c>
      <c r="U431" s="456">
        <f>IF(HOUR(DATA5!$C$18)&lt;=6,HOUR(DATA5!$C$18)+12,HOUR(DATA5!$C$18))</f>
        <v>12</v>
      </c>
      <c r="V431" s="457" t="str">
        <f>IF(MINUTE(DATA5!$C$18)&lt;10,"0"&amp;MINUTE(DATA5!$C$18),MINUTE(DATA5!$C$18))</f>
        <v>00</v>
      </c>
      <c r="W431" s="456">
        <f>IF(HOUR(DATA5!$D$18)&lt;=6,HOUR(DATA5!$D$18)+12,HOUR(DATA5!$D$18))</f>
        <v>12</v>
      </c>
      <c r="X431" s="457" t="str">
        <f>IF(MINUTE(DATA5!$D$18)&lt;10,"0"&amp;MINUTE(DATA5!$D$18),MINUTE(DATA5!$D$18))</f>
        <v>00</v>
      </c>
      <c r="Y431" s="526" t="b">
        <f t="shared" si="110"/>
        <v>0</v>
      </c>
      <c r="Z431" s="526"/>
      <c r="AA431" s="520" t="b">
        <f t="shared" si="111"/>
        <v>0</v>
      </c>
      <c r="AB431" s="520"/>
      <c r="AC431" s="521" t="str">
        <f t="shared" si="115"/>
        <v/>
      </c>
      <c r="AD431" s="521"/>
      <c r="AE431" s="520" t="b">
        <f t="shared" si="109"/>
        <v>0</v>
      </c>
      <c r="AF431" s="520"/>
      <c r="AH431" s="422">
        <f>DATA5!$G$18</f>
        <v>0</v>
      </c>
      <c r="AI431" s="422">
        <f>DATA5!$L$18</f>
        <v>0</v>
      </c>
      <c r="AJ431" s="458">
        <f>DATA5!$Q$18</f>
        <v>0</v>
      </c>
      <c r="AK431" s="422">
        <f>DATA5!$V$18</f>
        <v>0</v>
      </c>
      <c r="AL431" s="422">
        <f>DATA5!$AA$18</f>
        <v>0</v>
      </c>
      <c r="AN431" s="522" t="str">
        <f>IF(AJ431="A",MAX($AN$221:AP430)+0.001,"")</f>
        <v/>
      </c>
      <c r="AO431" s="522"/>
      <c r="AP431" s="522"/>
      <c r="AQ431" s="282">
        <v>1.21</v>
      </c>
      <c r="AR431" s="282" t="str">
        <f>IF($AQ$431&gt;$AN$973,"",LOOKUP($AQ$431,$AN$222:$AP$971,$AH$222:$AH$971))</f>
        <v/>
      </c>
      <c r="AS431" s="282" t="str">
        <f>IF($AQ$431&gt;$AN$973,"",LOOKUP($AQ$431,$AN$222:$AP$971,$AI$222:$AI$971))</f>
        <v/>
      </c>
      <c r="AT431" s="282" t="s">
        <v>28</v>
      </c>
      <c r="AU431" s="282" t="str">
        <f>IF($AQ$431&gt;$AN$973,"",LOOKUP($AQ$431,$AN$222:$AP$971,$AK$222:$AK$971))</f>
        <v/>
      </c>
      <c r="AV431" s="282" t="str">
        <f>IF($AQ$431&gt;$AN$973,"",LOOKUP($AQ$431,$AN$222:$AP$971,$AL$222:$AL$971))</f>
        <v/>
      </c>
      <c r="AX431" s="522" t="str">
        <f>IF(AJ431="B",MAX($AX$221:AX430)+0.001,"")</f>
        <v/>
      </c>
      <c r="AY431" s="522"/>
      <c r="AZ431" s="522"/>
      <c r="BA431" s="282">
        <v>1.21</v>
      </c>
      <c r="BB431" s="282" t="str">
        <f t="shared" si="124"/>
        <v/>
      </c>
      <c r="BC431" s="282" t="str">
        <f t="shared" si="117"/>
        <v/>
      </c>
      <c r="BD431" s="282" t="s">
        <v>29</v>
      </c>
      <c r="BE431" s="282" t="str">
        <f t="shared" si="118"/>
        <v/>
      </c>
      <c r="BF431" s="282" t="str">
        <f t="shared" si="119"/>
        <v/>
      </c>
      <c r="BH431" s="522" t="str">
        <f>IF(AJ431="C",MAX($BH$221:BH430)+0.001,"")</f>
        <v/>
      </c>
      <c r="BI431" s="522"/>
      <c r="BJ431" s="522"/>
      <c r="BK431" s="282">
        <v>1.21</v>
      </c>
      <c r="BL431" s="282" t="str">
        <f t="shared" si="120"/>
        <v/>
      </c>
      <c r="BM431" s="282" t="str">
        <f t="shared" si="121"/>
        <v/>
      </c>
      <c r="BN431" s="282" t="s">
        <v>30</v>
      </c>
      <c r="BO431" s="282" t="str">
        <f t="shared" si="122"/>
        <v/>
      </c>
      <c r="BP431" s="282" t="str">
        <f t="shared" si="123"/>
        <v/>
      </c>
      <c r="BT431" s="522" t="str">
        <f>IF(AL431="A",MAX($BT$221:BV430)+0.001,"")</f>
        <v/>
      </c>
      <c r="BU431" s="522"/>
      <c r="BV431" s="522"/>
      <c r="BW431" s="282">
        <v>1.21</v>
      </c>
      <c r="BY431" s="454" t="s">
        <v>28</v>
      </c>
      <c r="BZ431" s="282" t="str">
        <f t="shared" si="125"/>
        <v/>
      </c>
      <c r="CB431" s="282">
        <f t="shared" si="126"/>
        <v>0</v>
      </c>
      <c r="CC431" s="282">
        <f t="shared" si="127"/>
        <v>0</v>
      </c>
      <c r="CD431" s="282">
        <f t="shared" si="128"/>
        <v>0</v>
      </c>
      <c r="CE431" s="282">
        <f t="shared" si="129"/>
        <v>0</v>
      </c>
      <c r="CF431" s="282">
        <f t="shared" si="130"/>
        <v>0</v>
      </c>
      <c r="CG431" s="282">
        <f t="shared" si="131"/>
        <v>0</v>
      </c>
      <c r="CH431" s="282">
        <f t="shared" si="132"/>
        <v>0</v>
      </c>
      <c r="CI431" s="282">
        <f t="shared" si="133"/>
        <v>0</v>
      </c>
      <c r="CJ431" s="282">
        <f t="shared" si="134"/>
        <v>0</v>
      </c>
      <c r="CK431" s="282">
        <f t="shared" si="135"/>
        <v>0</v>
      </c>
      <c r="CL431" s="282">
        <f t="shared" si="136"/>
        <v>0</v>
      </c>
      <c r="CM431" s="282">
        <f t="shared" si="137"/>
        <v>0</v>
      </c>
    </row>
    <row r="432" spans="1:91" ht="15" x14ac:dyDescent="0.25">
      <c r="D432" s="455" t="str">
        <f>IF(DATA5!$C$19="","",U432&amp;":"&amp;V432)</f>
        <v/>
      </c>
      <c r="E432" s="523" t="str">
        <f>IF(DATA5!$D$19="","",W432&amp;":"&amp;X432)</f>
        <v/>
      </c>
      <c r="F432" s="523"/>
      <c r="G432" s="523"/>
      <c r="H432" s="524" t="e">
        <f t="shared" si="112"/>
        <v>#VALUE!</v>
      </c>
      <c r="I432" s="524"/>
      <c r="J432" s="524"/>
      <c r="K432" s="522" t="e">
        <f t="shared" si="116"/>
        <v>#VALUE!</v>
      </c>
      <c r="L432" s="522"/>
      <c r="M432" s="522"/>
      <c r="N432" s="525" t="e">
        <f t="shared" si="113"/>
        <v>#VALUE!</v>
      </c>
      <c r="O432" s="525"/>
      <c r="P432" s="525"/>
      <c r="Q432" s="523" t="e">
        <f t="shared" si="114"/>
        <v>#VALUE!</v>
      </c>
      <c r="R432" s="523"/>
      <c r="S432" s="523"/>
      <c r="T432" s="283">
        <v>11</v>
      </c>
      <c r="U432" s="456">
        <f>IF(HOUR(DATA5!$C$19)&lt;=6,HOUR(DATA5!$C$19)+12,HOUR(DATA5!$C$19))</f>
        <v>12</v>
      </c>
      <c r="V432" s="457" t="str">
        <f>IF(MINUTE(DATA5!$C$19)&lt;10,"0"&amp;MINUTE(DATA5!$C$19),MINUTE(DATA5!$C$19))</f>
        <v>00</v>
      </c>
      <c r="W432" s="456">
        <f>IF(HOUR(DATA5!$D$19)&lt;=6,HOUR(DATA5!$D$19)+12,HOUR(DATA5!$D$19))</f>
        <v>12</v>
      </c>
      <c r="X432" s="457" t="str">
        <f>IF(MINUTE(DATA5!$D$19)&lt;10,"0"&amp;MINUTE(DATA5!$D$19),MINUTE(DATA5!$D$19))</f>
        <v>00</v>
      </c>
      <c r="Y432" s="526" t="b">
        <f t="shared" si="110"/>
        <v>0</v>
      </c>
      <c r="Z432" s="526"/>
      <c r="AA432" s="520" t="b">
        <f t="shared" si="111"/>
        <v>0</v>
      </c>
      <c r="AB432" s="520"/>
      <c r="AC432" s="521" t="str">
        <f t="shared" si="115"/>
        <v/>
      </c>
      <c r="AD432" s="521"/>
      <c r="AE432" s="520" t="b">
        <f t="shared" si="109"/>
        <v>0</v>
      </c>
      <c r="AF432" s="520"/>
      <c r="AH432" s="422">
        <f>DATA5!$G$19</f>
        <v>0</v>
      </c>
      <c r="AI432" s="422">
        <f>DATA5!$L$19</f>
        <v>0</v>
      </c>
      <c r="AJ432" s="458">
        <f>DATA5!$Q$19</f>
        <v>0</v>
      </c>
      <c r="AK432" s="422">
        <f>DATA5!$V$19</f>
        <v>0</v>
      </c>
      <c r="AL432" s="422">
        <f>DATA5!$AA$19</f>
        <v>0</v>
      </c>
      <c r="AN432" s="522" t="str">
        <f>IF(AJ432="A",MAX($AN$221:AP431)+0.001,"")</f>
        <v/>
      </c>
      <c r="AO432" s="522"/>
      <c r="AP432" s="522"/>
      <c r="AQ432" s="282">
        <v>1.2109999999999999</v>
      </c>
      <c r="AR432" s="282" t="str">
        <f>IF($AQ$432&gt;$AN$973,"",LOOKUP($AQ$432,$AN$222:$AP$971,$AH$222:$AH$971))</f>
        <v/>
      </c>
      <c r="AS432" s="282" t="str">
        <f>IF($AQ$432&gt;$AN$973,"",LOOKUP($AQ$432,$AN$222:$AP$971,$AI$222:$AI$971))</f>
        <v/>
      </c>
      <c r="AT432" s="282" t="s">
        <v>28</v>
      </c>
      <c r="AU432" s="282" t="str">
        <f>IF($AQ$432&gt;$AN$973,"",LOOKUP($AQ$432,$AN$222:$AP$971,$AK$222:$AK$971))</f>
        <v/>
      </c>
      <c r="AV432" s="282" t="str">
        <f>IF($AQ$432&gt;$AN$973,"",LOOKUP($AQ$432,$AN$222:$AP$971,$AL$222:$AL$971))</f>
        <v/>
      </c>
      <c r="AX432" s="522" t="str">
        <f>IF(AJ432="B",MAX($AX$221:AX431)+0.001,"")</f>
        <v/>
      </c>
      <c r="AY432" s="522"/>
      <c r="AZ432" s="522"/>
      <c r="BA432" s="282">
        <v>1.2109999999999999</v>
      </c>
      <c r="BB432" s="282" t="str">
        <f t="shared" si="124"/>
        <v/>
      </c>
      <c r="BC432" s="282" t="str">
        <f t="shared" si="117"/>
        <v/>
      </c>
      <c r="BD432" s="282" t="s">
        <v>29</v>
      </c>
      <c r="BE432" s="282" t="str">
        <f t="shared" si="118"/>
        <v/>
      </c>
      <c r="BF432" s="282" t="str">
        <f t="shared" si="119"/>
        <v/>
      </c>
      <c r="BH432" s="522" t="str">
        <f>IF(AJ432="C",MAX($BH$221:BH431)+0.001,"")</f>
        <v/>
      </c>
      <c r="BI432" s="522"/>
      <c r="BJ432" s="522"/>
      <c r="BK432" s="282">
        <v>1.2109999999999999</v>
      </c>
      <c r="BL432" s="282" t="str">
        <f t="shared" si="120"/>
        <v/>
      </c>
      <c r="BM432" s="282" t="str">
        <f t="shared" si="121"/>
        <v/>
      </c>
      <c r="BN432" s="282" t="s">
        <v>30</v>
      </c>
      <c r="BO432" s="282" t="str">
        <f t="shared" si="122"/>
        <v/>
      </c>
      <c r="BP432" s="282" t="str">
        <f t="shared" si="123"/>
        <v/>
      </c>
      <c r="BT432" s="522" t="str">
        <f>IF(AL432="A",MAX($BT$221:BV431)+0.001,"")</f>
        <v/>
      </c>
      <c r="BU432" s="522"/>
      <c r="BV432" s="522"/>
      <c r="BW432" s="282">
        <v>1.2109999999999999</v>
      </c>
      <c r="BY432" s="454" t="s">
        <v>28</v>
      </c>
      <c r="BZ432" s="282" t="str">
        <f t="shared" si="125"/>
        <v/>
      </c>
      <c r="CB432" s="282">
        <f t="shared" si="126"/>
        <v>0</v>
      </c>
      <c r="CC432" s="282">
        <f t="shared" si="127"/>
        <v>0</v>
      </c>
      <c r="CD432" s="282">
        <f t="shared" si="128"/>
        <v>0</v>
      </c>
      <c r="CE432" s="282">
        <f t="shared" si="129"/>
        <v>0</v>
      </c>
      <c r="CF432" s="282">
        <f t="shared" si="130"/>
        <v>0</v>
      </c>
      <c r="CG432" s="282">
        <f t="shared" si="131"/>
        <v>0</v>
      </c>
      <c r="CH432" s="282">
        <f t="shared" si="132"/>
        <v>0</v>
      </c>
      <c r="CI432" s="282">
        <f t="shared" si="133"/>
        <v>0</v>
      </c>
      <c r="CJ432" s="282">
        <f t="shared" si="134"/>
        <v>0</v>
      </c>
      <c r="CK432" s="282">
        <f t="shared" si="135"/>
        <v>0</v>
      </c>
      <c r="CL432" s="282">
        <f t="shared" si="136"/>
        <v>0</v>
      </c>
      <c r="CM432" s="282">
        <f t="shared" si="137"/>
        <v>0</v>
      </c>
    </row>
    <row r="433" spans="4:91" ht="15" x14ac:dyDescent="0.25">
      <c r="D433" s="455" t="str">
        <f>IF(DATA5!$C$20="","",U433&amp;":"&amp;V433)</f>
        <v/>
      </c>
      <c r="E433" s="523" t="str">
        <f>IF(DATA5!$D$20="","",W433&amp;":"&amp;X433)</f>
        <v/>
      </c>
      <c r="F433" s="523"/>
      <c r="G433" s="523"/>
      <c r="H433" s="524" t="e">
        <f t="shared" si="112"/>
        <v>#VALUE!</v>
      </c>
      <c r="I433" s="524"/>
      <c r="J433" s="524"/>
      <c r="K433" s="522" t="e">
        <f t="shared" si="116"/>
        <v>#VALUE!</v>
      </c>
      <c r="L433" s="522"/>
      <c r="M433" s="522"/>
      <c r="N433" s="525" t="e">
        <f t="shared" si="113"/>
        <v>#VALUE!</v>
      </c>
      <c r="O433" s="525"/>
      <c r="P433" s="525"/>
      <c r="Q433" s="523" t="e">
        <f t="shared" si="114"/>
        <v>#VALUE!</v>
      </c>
      <c r="R433" s="523"/>
      <c r="S433" s="523"/>
      <c r="T433" s="283">
        <v>12</v>
      </c>
      <c r="U433" s="456">
        <f>IF(HOUR(DATA5!$C$20)&lt;=6,HOUR(DATA5!$C$20)+12,HOUR(DATA5!$C$20))</f>
        <v>12</v>
      </c>
      <c r="V433" s="457" t="str">
        <f>IF(MINUTE(DATA5!$C$20)&lt;10,"0"&amp;MINUTE(DATA5!$C$20),MINUTE(DATA5!$C$20))</f>
        <v>00</v>
      </c>
      <c r="W433" s="456">
        <f>IF(HOUR(DATA5!$D$20)&lt;=6,HOUR(DATA5!$D$20)+12,HOUR(DATA5!$D$20))</f>
        <v>12</v>
      </c>
      <c r="X433" s="457" t="str">
        <f>IF(MINUTE(DATA5!$D$20)&lt;10,"0"&amp;MINUTE(DATA5!$D$20),MINUTE(DATA5!$D$20))</f>
        <v>00</v>
      </c>
      <c r="Y433" s="526" t="b">
        <f t="shared" si="110"/>
        <v>0</v>
      </c>
      <c r="Z433" s="526"/>
      <c r="AA433" s="520" t="b">
        <f t="shared" si="111"/>
        <v>0</v>
      </c>
      <c r="AB433" s="520"/>
      <c r="AC433" s="521" t="str">
        <f t="shared" si="115"/>
        <v/>
      </c>
      <c r="AD433" s="521"/>
      <c r="AE433" s="520" t="b">
        <f t="shared" si="109"/>
        <v>0</v>
      </c>
      <c r="AF433" s="520"/>
      <c r="AH433" s="422">
        <f>DATA5!$G$20</f>
        <v>0</v>
      </c>
      <c r="AI433" s="422">
        <f>DATA5!$L$20</f>
        <v>0</v>
      </c>
      <c r="AJ433" s="458">
        <f>DATA5!$Q$20</f>
        <v>0</v>
      </c>
      <c r="AK433" s="422">
        <f>DATA5!$V$20</f>
        <v>0</v>
      </c>
      <c r="AL433" s="422">
        <f>DATA5!$AA$20</f>
        <v>0</v>
      </c>
      <c r="AN433" s="522" t="str">
        <f>IF(AJ433="A",MAX($AN$221:AP432)+0.001,"")</f>
        <v/>
      </c>
      <c r="AO433" s="522"/>
      <c r="AP433" s="522"/>
      <c r="AQ433" s="282">
        <v>1.212</v>
      </c>
      <c r="AR433" s="282" t="str">
        <f>IF($AQ$433&gt;$AN$973,"",LOOKUP($AQ$433,$AN$222:$AP$971,$AH$222:$AH$971))</f>
        <v/>
      </c>
      <c r="AS433" s="282" t="str">
        <f>IF($AQ$433&gt;$AN$973,"",LOOKUP($AQ$433,$AN$222:$AP$971,$AI$222:$AI$971))</f>
        <v/>
      </c>
      <c r="AT433" s="282" t="s">
        <v>28</v>
      </c>
      <c r="AU433" s="282" t="str">
        <f>IF($AQ$433&gt;$AN$973,"",LOOKUP($AQ$433,$AN$222:$AP$971,$AK$222:$AK$971))</f>
        <v/>
      </c>
      <c r="AV433" s="282" t="str">
        <f>IF($AQ$433&gt;$AN$973,"",LOOKUP($AQ$433,$AN$222:$AP$971,$AL$222:$AL$971))</f>
        <v/>
      </c>
      <c r="AX433" s="522" t="str">
        <f>IF(AJ433="B",MAX($AX$221:AX432)+0.001,"")</f>
        <v/>
      </c>
      <c r="AY433" s="522"/>
      <c r="AZ433" s="522"/>
      <c r="BA433" s="282">
        <v>1.212</v>
      </c>
      <c r="BB433" s="282" t="str">
        <f t="shared" si="124"/>
        <v/>
      </c>
      <c r="BC433" s="282" t="str">
        <f t="shared" si="117"/>
        <v/>
      </c>
      <c r="BD433" s="282" t="s">
        <v>29</v>
      </c>
      <c r="BE433" s="282" t="str">
        <f t="shared" si="118"/>
        <v/>
      </c>
      <c r="BF433" s="282" t="str">
        <f t="shared" si="119"/>
        <v/>
      </c>
      <c r="BH433" s="522" t="str">
        <f>IF(AJ433="C",MAX($BH$221:BH432)+0.001,"")</f>
        <v/>
      </c>
      <c r="BI433" s="522"/>
      <c r="BJ433" s="522"/>
      <c r="BK433" s="282">
        <v>1.212</v>
      </c>
      <c r="BL433" s="282" t="str">
        <f t="shared" si="120"/>
        <v/>
      </c>
      <c r="BM433" s="282" t="str">
        <f t="shared" si="121"/>
        <v/>
      </c>
      <c r="BN433" s="282" t="s">
        <v>30</v>
      </c>
      <c r="BO433" s="282" t="str">
        <f t="shared" si="122"/>
        <v/>
      </c>
      <c r="BP433" s="282" t="str">
        <f t="shared" si="123"/>
        <v/>
      </c>
      <c r="BT433" s="522" t="str">
        <f>IF(AL433="A",MAX($BT$221:BV432)+0.001,"")</f>
        <v/>
      </c>
      <c r="BU433" s="522"/>
      <c r="BV433" s="522"/>
      <c r="BW433" s="282">
        <v>1.212</v>
      </c>
      <c r="BY433" s="454" t="s">
        <v>28</v>
      </c>
      <c r="BZ433" s="282" t="str">
        <f t="shared" si="125"/>
        <v/>
      </c>
      <c r="CB433" s="282">
        <f t="shared" si="126"/>
        <v>0</v>
      </c>
      <c r="CC433" s="282">
        <f t="shared" si="127"/>
        <v>0</v>
      </c>
      <c r="CD433" s="282">
        <f t="shared" si="128"/>
        <v>0</v>
      </c>
      <c r="CE433" s="282">
        <f t="shared" si="129"/>
        <v>0</v>
      </c>
      <c r="CF433" s="282">
        <f t="shared" si="130"/>
        <v>0</v>
      </c>
      <c r="CG433" s="282">
        <f t="shared" si="131"/>
        <v>0</v>
      </c>
      <c r="CH433" s="282">
        <f t="shared" si="132"/>
        <v>0</v>
      </c>
      <c r="CI433" s="282">
        <f t="shared" si="133"/>
        <v>0</v>
      </c>
      <c r="CJ433" s="282">
        <f t="shared" si="134"/>
        <v>0</v>
      </c>
      <c r="CK433" s="282">
        <f t="shared" si="135"/>
        <v>0</v>
      </c>
      <c r="CL433" s="282">
        <f t="shared" si="136"/>
        <v>0</v>
      </c>
      <c r="CM433" s="282">
        <f t="shared" si="137"/>
        <v>0</v>
      </c>
    </row>
    <row r="434" spans="4:91" ht="15" x14ac:dyDescent="0.25">
      <c r="D434" s="455" t="str">
        <f>IF(DATA5!$C$21="","",U434&amp;":"&amp;V434)</f>
        <v/>
      </c>
      <c r="E434" s="523" t="str">
        <f>IF(DATA5!$D$21="","",W434&amp;":"&amp;X434)</f>
        <v/>
      </c>
      <c r="F434" s="523"/>
      <c r="G434" s="523"/>
      <c r="H434" s="524" t="e">
        <f t="shared" si="112"/>
        <v>#VALUE!</v>
      </c>
      <c r="I434" s="524"/>
      <c r="J434" s="524"/>
      <c r="K434" s="522" t="e">
        <f t="shared" si="116"/>
        <v>#VALUE!</v>
      </c>
      <c r="L434" s="522"/>
      <c r="M434" s="522"/>
      <c r="N434" s="525" t="e">
        <f t="shared" si="113"/>
        <v>#VALUE!</v>
      </c>
      <c r="O434" s="525"/>
      <c r="P434" s="525"/>
      <c r="Q434" s="523" t="e">
        <f t="shared" si="114"/>
        <v>#VALUE!</v>
      </c>
      <c r="R434" s="523"/>
      <c r="S434" s="523"/>
      <c r="T434" s="283">
        <v>13</v>
      </c>
      <c r="U434" s="456">
        <f>IF(HOUR(DATA5!$C$21)&lt;=6,HOUR(DATA5!$C$21)+12,HOUR(DATA5!$C$21))</f>
        <v>12</v>
      </c>
      <c r="V434" s="457" t="str">
        <f>IF(MINUTE(DATA5!$C$21)&lt;10,"0"&amp;MINUTE(DATA5!$C$21),MINUTE(DATA5!$C$21))</f>
        <v>00</v>
      </c>
      <c r="W434" s="456">
        <f>IF(HOUR(DATA5!$D$21)&lt;=6,HOUR(DATA5!$D$21)+12,HOUR(DATA5!$D$21))</f>
        <v>12</v>
      </c>
      <c r="X434" s="457" t="str">
        <f>IF(MINUTE(DATA5!$D$21)&lt;10,"0"&amp;MINUTE(DATA5!$D$21),MINUTE(DATA5!$D$21))</f>
        <v>00</v>
      </c>
      <c r="Y434" s="526" t="b">
        <f t="shared" si="110"/>
        <v>0</v>
      </c>
      <c r="Z434" s="526"/>
      <c r="AA434" s="520" t="b">
        <f t="shared" si="111"/>
        <v>0</v>
      </c>
      <c r="AB434" s="520"/>
      <c r="AC434" s="521" t="str">
        <f t="shared" si="115"/>
        <v/>
      </c>
      <c r="AD434" s="521"/>
      <c r="AE434" s="520" t="b">
        <f t="shared" si="109"/>
        <v>0</v>
      </c>
      <c r="AF434" s="520"/>
      <c r="AH434" s="422">
        <f>DATA5!$G$21</f>
        <v>0</v>
      </c>
      <c r="AI434" s="422">
        <f>DATA5!$L$21</f>
        <v>0</v>
      </c>
      <c r="AJ434" s="458">
        <f>DATA5!$Q$21</f>
        <v>0</v>
      </c>
      <c r="AK434" s="422">
        <f>DATA5!$V$21</f>
        <v>0</v>
      </c>
      <c r="AL434" s="422">
        <f>DATA5!$AA$21</f>
        <v>0</v>
      </c>
      <c r="AN434" s="522" t="str">
        <f>IF(AJ434="A",MAX($AN$221:AP433)+0.001,"")</f>
        <v/>
      </c>
      <c r="AO434" s="522"/>
      <c r="AP434" s="522"/>
      <c r="AQ434" s="282">
        <v>1.2129999999999999</v>
      </c>
      <c r="AR434" s="282" t="str">
        <f>IF($AQ$434&gt;$AN$973,"",LOOKUP($AQ$434,$AN$222:$AP$971,$AH$222:$AH$971))</f>
        <v/>
      </c>
      <c r="AS434" s="282" t="str">
        <f>IF($AQ$434&gt;$AN$973,"",LOOKUP($AQ$434,$AN$222:$AP$971,$AI$222:$AI$971))</f>
        <v/>
      </c>
      <c r="AT434" s="282" t="s">
        <v>28</v>
      </c>
      <c r="AU434" s="282" t="str">
        <f>IF($AQ$434&gt;$AN$973,"",LOOKUP($AQ$434,$AN$222:$AP$971,$AK$222:$AK$971))</f>
        <v/>
      </c>
      <c r="AV434" s="282" t="str">
        <f>IF($AQ$434&gt;$AN$973,"",LOOKUP($AQ$434,$AN$222:$AP$971,$AL$222:$AL$971))</f>
        <v/>
      </c>
      <c r="AX434" s="522" t="str">
        <f>IF(AJ434="B",MAX($AX$221:AX433)+0.001,"")</f>
        <v/>
      </c>
      <c r="AY434" s="522"/>
      <c r="AZ434" s="522"/>
      <c r="BA434" s="282">
        <v>1.2129999999999999</v>
      </c>
      <c r="BB434" s="282" t="str">
        <f t="shared" si="124"/>
        <v/>
      </c>
      <c r="BC434" s="282" t="str">
        <f t="shared" si="117"/>
        <v/>
      </c>
      <c r="BD434" s="282" t="s">
        <v>29</v>
      </c>
      <c r="BE434" s="282" t="str">
        <f t="shared" si="118"/>
        <v/>
      </c>
      <c r="BF434" s="282" t="str">
        <f t="shared" si="119"/>
        <v/>
      </c>
      <c r="BH434" s="522" t="str">
        <f>IF(AJ434="C",MAX($BH$221:BH433)+0.001,"")</f>
        <v/>
      </c>
      <c r="BI434" s="522"/>
      <c r="BJ434" s="522"/>
      <c r="BK434" s="282">
        <v>1.2129999999999999</v>
      </c>
      <c r="BL434" s="282" t="str">
        <f t="shared" si="120"/>
        <v/>
      </c>
      <c r="BM434" s="282" t="str">
        <f t="shared" si="121"/>
        <v/>
      </c>
      <c r="BN434" s="282" t="s">
        <v>30</v>
      </c>
      <c r="BO434" s="282" t="str">
        <f t="shared" si="122"/>
        <v/>
      </c>
      <c r="BP434" s="282" t="str">
        <f t="shared" si="123"/>
        <v/>
      </c>
      <c r="BT434" s="522" t="str">
        <f>IF(AL434="A",MAX($BT$221:BV433)+0.001,"")</f>
        <v/>
      </c>
      <c r="BU434" s="522"/>
      <c r="BV434" s="522"/>
      <c r="BW434" s="282">
        <v>1.2129999999999999</v>
      </c>
      <c r="BY434" s="454" t="s">
        <v>28</v>
      </c>
      <c r="BZ434" s="282" t="str">
        <f t="shared" si="125"/>
        <v/>
      </c>
      <c r="CB434" s="282">
        <f t="shared" si="126"/>
        <v>0</v>
      </c>
      <c r="CC434" s="282">
        <f t="shared" si="127"/>
        <v>0</v>
      </c>
      <c r="CD434" s="282">
        <f t="shared" si="128"/>
        <v>0</v>
      </c>
      <c r="CE434" s="282">
        <f t="shared" si="129"/>
        <v>0</v>
      </c>
      <c r="CF434" s="282">
        <f t="shared" si="130"/>
        <v>0</v>
      </c>
      <c r="CG434" s="282">
        <f t="shared" si="131"/>
        <v>0</v>
      </c>
      <c r="CH434" s="282">
        <f t="shared" si="132"/>
        <v>0</v>
      </c>
      <c r="CI434" s="282">
        <f t="shared" si="133"/>
        <v>0</v>
      </c>
      <c r="CJ434" s="282">
        <f t="shared" si="134"/>
        <v>0</v>
      </c>
      <c r="CK434" s="282">
        <f t="shared" si="135"/>
        <v>0</v>
      </c>
      <c r="CL434" s="282">
        <f t="shared" si="136"/>
        <v>0</v>
      </c>
      <c r="CM434" s="282">
        <f t="shared" si="137"/>
        <v>0</v>
      </c>
    </row>
    <row r="435" spans="4:91" ht="15" x14ac:dyDescent="0.25">
      <c r="D435" s="455" t="str">
        <f>IF(DATA5!$C$22="","",U435&amp;":"&amp;V435)</f>
        <v/>
      </c>
      <c r="E435" s="523" t="str">
        <f>IF(DATA5!$D$22="","",W435&amp;":"&amp;X435)</f>
        <v/>
      </c>
      <c r="F435" s="523"/>
      <c r="G435" s="523"/>
      <c r="H435" s="524" t="e">
        <f t="shared" si="112"/>
        <v>#VALUE!</v>
      </c>
      <c r="I435" s="524"/>
      <c r="J435" s="524"/>
      <c r="K435" s="522" t="e">
        <f t="shared" si="116"/>
        <v>#VALUE!</v>
      </c>
      <c r="L435" s="522"/>
      <c r="M435" s="522"/>
      <c r="N435" s="525" t="e">
        <f t="shared" si="113"/>
        <v>#VALUE!</v>
      </c>
      <c r="O435" s="525"/>
      <c r="P435" s="525"/>
      <c r="Q435" s="523" t="e">
        <f t="shared" si="114"/>
        <v>#VALUE!</v>
      </c>
      <c r="R435" s="523"/>
      <c r="S435" s="523"/>
      <c r="T435" s="283">
        <v>14</v>
      </c>
      <c r="U435" s="456">
        <f>IF(HOUR(DATA5!$C$22)&lt;=6,HOUR(DATA5!$C$22)+12,HOUR(DATA5!$C$22))</f>
        <v>12</v>
      </c>
      <c r="V435" s="457" t="str">
        <f>IF(MINUTE(DATA5!$C$22)&lt;10,"0"&amp;MINUTE(DATA5!$C$22),MINUTE(DATA5!$C$22))</f>
        <v>00</v>
      </c>
      <c r="W435" s="456">
        <f>IF(HOUR(DATA5!$D$22)&lt;=6,HOUR(DATA5!$D$22)+12,HOUR(DATA5!$D$22))</f>
        <v>12</v>
      </c>
      <c r="X435" s="457" t="str">
        <f>IF(MINUTE(DATA5!$D$22)&lt;10,"0"&amp;MINUTE(DATA5!$D$22),MINUTE(DATA5!$D$22))</f>
        <v>00</v>
      </c>
      <c r="Y435" s="526" t="b">
        <f t="shared" si="110"/>
        <v>0</v>
      </c>
      <c r="Z435" s="526"/>
      <c r="AA435" s="520" t="b">
        <f t="shared" si="111"/>
        <v>0</v>
      </c>
      <c r="AB435" s="520"/>
      <c r="AC435" s="521" t="str">
        <f t="shared" si="115"/>
        <v/>
      </c>
      <c r="AD435" s="521"/>
      <c r="AE435" s="520" t="b">
        <f t="shared" si="109"/>
        <v>0</v>
      </c>
      <c r="AF435" s="520"/>
      <c r="AH435" s="422">
        <f>DATA5!$G$22</f>
        <v>0</v>
      </c>
      <c r="AI435" s="422">
        <f>DATA5!$L$22</f>
        <v>0</v>
      </c>
      <c r="AJ435" s="458">
        <f>DATA5!$Q$22</f>
        <v>0</v>
      </c>
      <c r="AK435" s="422">
        <f>DATA5!$V$22</f>
        <v>0</v>
      </c>
      <c r="AL435" s="422">
        <f>DATA5!$AA$22</f>
        <v>0</v>
      </c>
      <c r="AN435" s="522" t="str">
        <f>IF(AJ435="A",MAX($AN$221:AP434)+0.001,"")</f>
        <v/>
      </c>
      <c r="AO435" s="522"/>
      <c r="AP435" s="522"/>
      <c r="AQ435" s="282">
        <v>1.214</v>
      </c>
      <c r="AR435" s="282" t="str">
        <f>IF($AQ$435&gt;$AN$973,"",LOOKUP($AQ$435,$AN$222:$AP$971,$AH$222:$AH$971))</f>
        <v/>
      </c>
      <c r="AS435" s="282" t="str">
        <f>IF($AQ$435&gt;$AN$973,"",LOOKUP($AQ$435,$AN$222:$AP$971,$AI$222:$AI$971))</f>
        <v/>
      </c>
      <c r="AT435" s="282" t="s">
        <v>28</v>
      </c>
      <c r="AU435" s="282" t="str">
        <f>IF($AQ$435&gt;$AN$973,"",LOOKUP($AQ$435,$AN$222:$AP$971,$AK$222:$AK$971))</f>
        <v/>
      </c>
      <c r="AV435" s="282" t="str">
        <f>IF($AQ$435&gt;$AN$973,"",LOOKUP($AQ$435,$AN$222:$AP$971,$AL$222:$AL$971))</f>
        <v/>
      </c>
      <c r="AX435" s="522" t="str">
        <f>IF(AJ435="B",MAX($AX$221:AX434)+0.001,"")</f>
        <v/>
      </c>
      <c r="AY435" s="522"/>
      <c r="AZ435" s="522"/>
      <c r="BA435" s="282">
        <v>1.214</v>
      </c>
      <c r="BB435" s="282" t="str">
        <f t="shared" si="124"/>
        <v/>
      </c>
      <c r="BC435" s="282" t="str">
        <f t="shared" si="117"/>
        <v/>
      </c>
      <c r="BD435" s="282" t="s">
        <v>29</v>
      </c>
      <c r="BE435" s="282" t="str">
        <f t="shared" si="118"/>
        <v/>
      </c>
      <c r="BF435" s="282" t="str">
        <f t="shared" si="119"/>
        <v/>
      </c>
      <c r="BH435" s="522" t="str">
        <f>IF(AJ435="C",MAX($BH$221:BH434)+0.001,"")</f>
        <v/>
      </c>
      <c r="BI435" s="522"/>
      <c r="BJ435" s="522"/>
      <c r="BK435" s="282">
        <v>1.214</v>
      </c>
      <c r="BL435" s="282" t="str">
        <f t="shared" si="120"/>
        <v/>
      </c>
      <c r="BM435" s="282" t="str">
        <f t="shared" si="121"/>
        <v/>
      </c>
      <c r="BN435" s="282" t="s">
        <v>30</v>
      </c>
      <c r="BO435" s="282" t="str">
        <f t="shared" si="122"/>
        <v/>
      </c>
      <c r="BP435" s="282" t="str">
        <f t="shared" si="123"/>
        <v/>
      </c>
      <c r="BT435" s="522" t="str">
        <f>IF(AL435="A",MAX($BT$221:BV434)+0.001,"")</f>
        <v/>
      </c>
      <c r="BU435" s="522"/>
      <c r="BV435" s="522"/>
      <c r="BW435" s="282">
        <v>1.214</v>
      </c>
      <c r="BY435" s="454" t="s">
        <v>28</v>
      </c>
      <c r="BZ435" s="282" t="str">
        <f t="shared" si="125"/>
        <v/>
      </c>
      <c r="CB435" s="282">
        <f t="shared" si="126"/>
        <v>0</v>
      </c>
      <c r="CC435" s="282">
        <f t="shared" si="127"/>
        <v>0</v>
      </c>
      <c r="CD435" s="282">
        <f t="shared" si="128"/>
        <v>0</v>
      </c>
      <c r="CE435" s="282">
        <f t="shared" si="129"/>
        <v>0</v>
      </c>
      <c r="CF435" s="282">
        <f t="shared" si="130"/>
        <v>0</v>
      </c>
      <c r="CG435" s="282">
        <f t="shared" si="131"/>
        <v>0</v>
      </c>
      <c r="CH435" s="282">
        <f t="shared" si="132"/>
        <v>0</v>
      </c>
      <c r="CI435" s="282">
        <f t="shared" si="133"/>
        <v>0</v>
      </c>
      <c r="CJ435" s="282">
        <f t="shared" si="134"/>
        <v>0</v>
      </c>
      <c r="CK435" s="282">
        <f t="shared" si="135"/>
        <v>0</v>
      </c>
      <c r="CL435" s="282">
        <f t="shared" si="136"/>
        <v>0</v>
      </c>
      <c r="CM435" s="282">
        <f t="shared" si="137"/>
        <v>0</v>
      </c>
    </row>
    <row r="436" spans="4:91" ht="15" x14ac:dyDescent="0.25">
      <c r="D436" s="455" t="str">
        <f>IF(DATA5!$C$23="","",U436&amp;":"&amp;V436)</f>
        <v/>
      </c>
      <c r="E436" s="523" t="str">
        <f>IF(DATA5!$D$23="","",W436&amp;":"&amp;X436)</f>
        <v/>
      </c>
      <c r="F436" s="523"/>
      <c r="G436" s="523"/>
      <c r="H436" s="524" t="e">
        <f t="shared" si="112"/>
        <v>#VALUE!</v>
      </c>
      <c r="I436" s="524"/>
      <c r="J436" s="524"/>
      <c r="K436" s="522" t="e">
        <f t="shared" si="116"/>
        <v>#VALUE!</v>
      </c>
      <c r="L436" s="522"/>
      <c r="M436" s="522"/>
      <c r="N436" s="525" t="e">
        <f t="shared" si="113"/>
        <v>#VALUE!</v>
      </c>
      <c r="O436" s="525"/>
      <c r="P436" s="525"/>
      <c r="Q436" s="523" t="e">
        <f t="shared" si="114"/>
        <v>#VALUE!</v>
      </c>
      <c r="R436" s="523"/>
      <c r="S436" s="523"/>
      <c r="T436" s="283">
        <v>15</v>
      </c>
      <c r="U436" s="456">
        <f>IF(HOUR(DATA5!$C$23)&lt;=6,HOUR(DATA5!$C$23)+12,HOUR(DATA5!$C$23))</f>
        <v>12</v>
      </c>
      <c r="V436" s="457" t="str">
        <f>IF(MINUTE(DATA5!$C$23)&lt;10,"0"&amp;MINUTE(DATA5!$C$23),MINUTE(DATA5!$C$23))</f>
        <v>00</v>
      </c>
      <c r="W436" s="456">
        <f>IF(HOUR(DATA5!$D$23)&lt;=6,HOUR(DATA5!$D$23)+12,HOUR(DATA5!$D$23))</f>
        <v>12</v>
      </c>
      <c r="X436" s="457" t="str">
        <f>IF(MINUTE(DATA5!$D$23)&lt;10,"0"&amp;MINUTE(DATA5!$D$23),MINUTE(DATA5!$D$23))</f>
        <v>00</v>
      </c>
      <c r="Y436" s="526" t="b">
        <f t="shared" si="110"/>
        <v>0</v>
      </c>
      <c r="Z436" s="526"/>
      <c r="AA436" s="520" t="b">
        <f t="shared" si="111"/>
        <v>0</v>
      </c>
      <c r="AB436" s="520"/>
      <c r="AC436" s="521" t="str">
        <f t="shared" si="115"/>
        <v/>
      </c>
      <c r="AD436" s="521"/>
      <c r="AE436" s="520" t="b">
        <f t="shared" si="109"/>
        <v>0</v>
      </c>
      <c r="AF436" s="520"/>
      <c r="AH436" s="422">
        <f>DATA5!$G$23</f>
        <v>0</v>
      </c>
      <c r="AI436" s="422">
        <f>DATA5!$L$23</f>
        <v>0</v>
      </c>
      <c r="AJ436" s="458">
        <f>DATA5!$Q$23</f>
        <v>0</v>
      </c>
      <c r="AK436" s="422">
        <f>DATA5!$V$23</f>
        <v>0</v>
      </c>
      <c r="AL436" s="422">
        <f>DATA5!$AA$23</f>
        <v>0</v>
      </c>
      <c r="AN436" s="522" t="str">
        <f>IF(AJ436="A",MAX($AN$221:AP435)+0.001,"")</f>
        <v/>
      </c>
      <c r="AO436" s="522"/>
      <c r="AP436" s="522"/>
      <c r="AQ436" s="282">
        <v>1.2150000000000001</v>
      </c>
      <c r="AR436" s="282" t="str">
        <f>IF($AQ$436&gt;$AN$973,"",LOOKUP($AQ$436,$AN$222:$AP$971,$AH$222:$AH$971))</f>
        <v/>
      </c>
      <c r="AS436" s="282" t="str">
        <f>IF($AQ$436&gt;$AN$973,"",LOOKUP($AQ$436,$AN$222:$AP$971,$AI$222:$AI$971))</f>
        <v/>
      </c>
      <c r="AT436" s="282" t="s">
        <v>28</v>
      </c>
      <c r="AU436" s="282" t="str">
        <f>IF($AQ$436&gt;$AN$973,"",LOOKUP($AQ$436,$AN$222:$AP$971,$AK$222:$AK$971))</f>
        <v/>
      </c>
      <c r="AV436" s="282" t="str">
        <f>IF($AQ$436&gt;$AN$973,"",LOOKUP($AQ$436,$AN$222:$AP$971,$AL$222:$AL$971))</f>
        <v/>
      </c>
      <c r="AX436" s="522" t="str">
        <f>IF(AJ436="B",MAX($AX$221:AX435)+0.001,"")</f>
        <v/>
      </c>
      <c r="AY436" s="522"/>
      <c r="AZ436" s="522"/>
      <c r="BA436" s="282">
        <v>1.2150000000000001</v>
      </c>
      <c r="BB436" s="282" t="str">
        <f t="shared" si="124"/>
        <v/>
      </c>
      <c r="BC436" s="282" t="str">
        <f t="shared" si="117"/>
        <v/>
      </c>
      <c r="BD436" s="282" t="s">
        <v>29</v>
      </c>
      <c r="BE436" s="282" t="str">
        <f t="shared" si="118"/>
        <v/>
      </c>
      <c r="BF436" s="282" t="str">
        <f t="shared" si="119"/>
        <v/>
      </c>
      <c r="BH436" s="522" t="str">
        <f>IF(AJ436="C",MAX($BH$221:BH435)+0.001,"")</f>
        <v/>
      </c>
      <c r="BI436" s="522"/>
      <c r="BJ436" s="522"/>
      <c r="BK436" s="282">
        <v>1.2150000000000001</v>
      </c>
      <c r="BL436" s="282" t="str">
        <f t="shared" si="120"/>
        <v/>
      </c>
      <c r="BM436" s="282" t="str">
        <f t="shared" si="121"/>
        <v/>
      </c>
      <c r="BN436" s="282" t="s">
        <v>30</v>
      </c>
      <c r="BO436" s="282" t="str">
        <f t="shared" si="122"/>
        <v/>
      </c>
      <c r="BP436" s="282" t="str">
        <f t="shared" si="123"/>
        <v/>
      </c>
      <c r="BT436" s="522" t="str">
        <f>IF(AL436="A",MAX($BT$221:BV435)+0.001,"")</f>
        <v/>
      </c>
      <c r="BU436" s="522"/>
      <c r="BV436" s="522"/>
      <c r="BW436" s="282">
        <v>1.2150000000000001</v>
      </c>
      <c r="BY436" s="454" t="s">
        <v>28</v>
      </c>
      <c r="BZ436" s="282" t="str">
        <f t="shared" si="125"/>
        <v/>
      </c>
      <c r="CB436" s="282">
        <f t="shared" si="126"/>
        <v>0</v>
      </c>
      <c r="CC436" s="282">
        <f t="shared" si="127"/>
        <v>0</v>
      </c>
      <c r="CD436" s="282">
        <f t="shared" si="128"/>
        <v>0</v>
      </c>
      <c r="CE436" s="282">
        <f t="shared" si="129"/>
        <v>0</v>
      </c>
      <c r="CF436" s="282">
        <f t="shared" si="130"/>
        <v>0</v>
      </c>
      <c r="CG436" s="282">
        <f t="shared" si="131"/>
        <v>0</v>
      </c>
      <c r="CH436" s="282">
        <f t="shared" si="132"/>
        <v>0</v>
      </c>
      <c r="CI436" s="282">
        <f t="shared" si="133"/>
        <v>0</v>
      </c>
      <c r="CJ436" s="282">
        <f t="shared" si="134"/>
        <v>0</v>
      </c>
      <c r="CK436" s="282">
        <f t="shared" si="135"/>
        <v>0</v>
      </c>
      <c r="CL436" s="282">
        <f t="shared" si="136"/>
        <v>0</v>
      </c>
      <c r="CM436" s="282">
        <f t="shared" si="137"/>
        <v>0</v>
      </c>
    </row>
    <row r="437" spans="4:91" ht="15" x14ac:dyDescent="0.25">
      <c r="D437" s="455" t="str">
        <f>IF(DATA5!$C$24="","",U437&amp;":"&amp;V437)</f>
        <v/>
      </c>
      <c r="E437" s="523" t="str">
        <f>IF(DATA5!$D$24="","",W437&amp;":"&amp;X437)</f>
        <v/>
      </c>
      <c r="F437" s="523"/>
      <c r="G437" s="523"/>
      <c r="H437" s="524" t="e">
        <f t="shared" si="112"/>
        <v>#VALUE!</v>
      </c>
      <c r="I437" s="524"/>
      <c r="J437" s="524"/>
      <c r="K437" s="522" t="e">
        <f t="shared" si="116"/>
        <v>#VALUE!</v>
      </c>
      <c r="L437" s="522"/>
      <c r="M437" s="522"/>
      <c r="N437" s="525" t="e">
        <f t="shared" si="113"/>
        <v>#VALUE!</v>
      </c>
      <c r="O437" s="525"/>
      <c r="P437" s="525"/>
      <c r="Q437" s="523" t="e">
        <f t="shared" si="114"/>
        <v>#VALUE!</v>
      </c>
      <c r="R437" s="523"/>
      <c r="S437" s="523"/>
      <c r="T437" s="283">
        <v>16</v>
      </c>
      <c r="U437" s="456">
        <f>IF(HOUR(DATA5!$C$24)&lt;=6,HOUR(DATA5!$C$24)+12,HOUR(DATA5!$C$24))</f>
        <v>12</v>
      </c>
      <c r="V437" s="457" t="str">
        <f>IF(MINUTE(DATA5!$C$24)&lt;10,"0"&amp;MINUTE(DATA5!$C$24),MINUTE(DATA5!$C$24))</f>
        <v>00</v>
      </c>
      <c r="W437" s="456">
        <f>IF(HOUR(DATA5!$D$24)&lt;=6,HOUR(DATA5!$D$24)+12,HOUR(DATA5!$D$24))</f>
        <v>12</v>
      </c>
      <c r="X437" s="457" t="str">
        <f>IF(MINUTE(DATA5!$D$24)&lt;10,"0"&amp;MINUTE(DATA5!$D$24),MINUTE(DATA5!$D$24))</f>
        <v>00</v>
      </c>
      <c r="Y437" s="526" t="b">
        <f t="shared" si="110"/>
        <v>0</v>
      </c>
      <c r="Z437" s="526"/>
      <c r="AA437" s="520" t="b">
        <f t="shared" si="111"/>
        <v>0</v>
      </c>
      <c r="AB437" s="520"/>
      <c r="AC437" s="521" t="str">
        <f t="shared" si="115"/>
        <v/>
      </c>
      <c r="AD437" s="521"/>
      <c r="AE437" s="520" t="b">
        <f t="shared" si="109"/>
        <v>0</v>
      </c>
      <c r="AF437" s="520"/>
      <c r="AH437" s="422">
        <f>DATA5!$G$24</f>
        <v>0</v>
      </c>
      <c r="AI437" s="422">
        <f>DATA5!$L$24</f>
        <v>0</v>
      </c>
      <c r="AJ437" s="458">
        <f>DATA5!$Q$24</f>
        <v>0</v>
      </c>
      <c r="AK437" s="422">
        <f>DATA5!$V$24</f>
        <v>0</v>
      </c>
      <c r="AL437" s="422">
        <f>DATA5!$AA$24</f>
        <v>0</v>
      </c>
      <c r="AN437" s="522" t="str">
        <f>IF(AJ437="A",MAX($AN$221:AP436)+0.001,"")</f>
        <v/>
      </c>
      <c r="AO437" s="522"/>
      <c r="AP437" s="522"/>
      <c r="AQ437" s="282">
        <v>1.216</v>
      </c>
      <c r="AR437" s="282" t="str">
        <f>IF($AQ$437&gt;$AN$973,"",LOOKUP($AQ$437,$AN$222:$AP$971,$AH$222:$AH$971))</f>
        <v/>
      </c>
      <c r="AS437" s="282" t="str">
        <f>IF($AQ$437&gt;$AN$973,"",LOOKUP($AQ$437,$AN$222:$AP$971,$AI$222:$AI$971))</f>
        <v/>
      </c>
      <c r="AT437" s="282" t="s">
        <v>28</v>
      </c>
      <c r="AU437" s="282" t="str">
        <f>IF($AQ$437&gt;$AN$973,"",LOOKUP($AQ$437,$AN$222:$AP$971,$AK$222:$AK$971))</f>
        <v/>
      </c>
      <c r="AV437" s="282" t="str">
        <f>IF($AQ$437&gt;$AN$973,"",LOOKUP($AQ$437,$AN$222:$AP$971,$AL$222:$AL$971))</f>
        <v/>
      </c>
      <c r="AX437" s="522" t="str">
        <f>IF(AJ437="B",MAX($AX$221:AX436)+0.001,"")</f>
        <v/>
      </c>
      <c r="AY437" s="522"/>
      <c r="AZ437" s="522"/>
      <c r="BA437" s="282">
        <v>1.216</v>
      </c>
      <c r="BB437" s="282" t="str">
        <f t="shared" si="124"/>
        <v/>
      </c>
      <c r="BC437" s="282" t="str">
        <f t="shared" si="117"/>
        <v/>
      </c>
      <c r="BD437" s="282" t="s">
        <v>29</v>
      </c>
      <c r="BE437" s="282" t="str">
        <f t="shared" si="118"/>
        <v/>
      </c>
      <c r="BF437" s="282" t="str">
        <f t="shared" si="119"/>
        <v/>
      </c>
      <c r="BH437" s="522" t="str">
        <f>IF(AJ437="C",MAX($BH$221:BH436)+0.001,"")</f>
        <v/>
      </c>
      <c r="BI437" s="522"/>
      <c r="BJ437" s="522"/>
      <c r="BK437" s="282">
        <v>1.216</v>
      </c>
      <c r="BL437" s="282" t="str">
        <f t="shared" si="120"/>
        <v/>
      </c>
      <c r="BM437" s="282" t="str">
        <f t="shared" si="121"/>
        <v/>
      </c>
      <c r="BN437" s="282" t="s">
        <v>30</v>
      </c>
      <c r="BO437" s="282" t="str">
        <f t="shared" si="122"/>
        <v/>
      </c>
      <c r="BP437" s="282" t="str">
        <f t="shared" si="123"/>
        <v/>
      </c>
      <c r="BT437" s="522" t="str">
        <f>IF(AL437="A",MAX($BT$221:BV436)+0.001,"")</f>
        <v/>
      </c>
      <c r="BU437" s="522"/>
      <c r="BV437" s="522"/>
      <c r="BW437" s="282">
        <v>1.216</v>
      </c>
      <c r="BY437" s="454" t="s">
        <v>28</v>
      </c>
      <c r="BZ437" s="282" t="str">
        <f t="shared" si="125"/>
        <v/>
      </c>
      <c r="CB437" s="282">
        <f t="shared" si="126"/>
        <v>0</v>
      </c>
      <c r="CC437" s="282">
        <f t="shared" si="127"/>
        <v>0</v>
      </c>
      <c r="CD437" s="282">
        <f t="shared" si="128"/>
        <v>0</v>
      </c>
      <c r="CE437" s="282">
        <f t="shared" si="129"/>
        <v>0</v>
      </c>
      <c r="CF437" s="282">
        <f t="shared" si="130"/>
        <v>0</v>
      </c>
      <c r="CG437" s="282">
        <f t="shared" si="131"/>
        <v>0</v>
      </c>
      <c r="CH437" s="282">
        <f t="shared" si="132"/>
        <v>0</v>
      </c>
      <c r="CI437" s="282">
        <f t="shared" si="133"/>
        <v>0</v>
      </c>
      <c r="CJ437" s="282">
        <f t="shared" si="134"/>
        <v>0</v>
      </c>
      <c r="CK437" s="282">
        <f t="shared" si="135"/>
        <v>0</v>
      </c>
      <c r="CL437" s="282">
        <f t="shared" si="136"/>
        <v>0</v>
      </c>
      <c r="CM437" s="282">
        <f t="shared" si="137"/>
        <v>0</v>
      </c>
    </row>
    <row r="438" spans="4:91" ht="15" x14ac:dyDescent="0.25">
      <c r="D438" s="455" t="str">
        <f>IF(DATA5!$C$25="","",U438&amp;":"&amp;V438)</f>
        <v/>
      </c>
      <c r="E438" s="523" t="str">
        <f>IF(DATA5!$D$25="","",W438&amp;":"&amp;X438)</f>
        <v/>
      </c>
      <c r="F438" s="523"/>
      <c r="G438" s="523"/>
      <c r="H438" s="524" t="e">
        <f t="shared" si="112"/>
        <v>#VALUE!</v>
      </c>
      <c r="I438" s="524"/>
      <c r="J438" s="524"/>
      <c r="K438" s="522" t="e">
        <f t="shared" si="116"/>
        <v>#VALUE!</v>
      </c>
      <c r="L438" s="522"/>
      <c r="M438" s="522"/>
      <c r="N438" s="525" t="e">
        <f t="shared" si="113"/>
        <v>#VALUE!</v>
      </c>
      <c r="O438" s="525"/>
      <c r="P438" s="525"/>
      <c r="Q438" s="523" t="e">
        <f t="shared" si="114"/>
        <v>#VALUE!</v>
      </c>
      <c r="R438" s="523"/>
      <c r="S438" s="523"/>
      <c r="T438" s="283">
        <v>17</v>
      </c>
      <c r="U438" s="456">
        <f>IF(HOUR(DATA5!$C$25)&lt;=6,HOUR(DATA5!$C$25)+12,HOUR(DATA5!$C$25))</f>
        <v>12</v>
      </c>
      <c r="V438" s="457" t="str">
        <f>IF(MINUTE(DATA5!$C$25)&lt;10,"0"&amp;MINUTE(DATA5!$C$25),MINUTE(DATA5!$C$25))</f>
        <v>00</v>
      </c>
      <c r="W438" s="456">
        <f>IF(HOUR(DATA5!$D$25)&lt;=6,HOUR(DATA5!$D$25)+12,HOUR(DATA5!$D$25))</f>
        <v>12</v>
      </c>
      <c r="X438" s="457" t="str">
        <f>IF(MINUTE(DATA5!$D$25)&lt;10,"0"&amp;MINUTE(DATA5!$D$25),MINUTE(DATA5!$D$25))</f>
        <v>00</v>
      </c>
      <c r="Y438" s="526" t="b">
        <f t="shared" si="110"/>
        <v>0</v>
      </c>
      <c r="Z438" s="526"/>
      <c r="AA438" s="520" t="b">
        <f t="shared" si="111"/>
        <v>0</v>
      </c>
      <c r="AB438" s="520"/>
      <c r="AC438" s="521" t="str">
        <f t="shared" si="115"/>
        <v/>
      </c>
      <c r="AD438" s="521"/>
      <c r="AE438" s="520" t="b">
        <f t="shared" si="109"/>
        <v>0</v>
      </c>
      <c r="AF438" s="520"/>
      <c r="AH438" s="422">
        <f>DATA5!$G$25</f>
        <v>0</v>
      </c>
      <c r="AI438" s="422">
        <f>DATA5!$L$25</f>
        <v>0</v>
      </c>
      <c r="AJ438" s="458">
        <f>DATA5!$Q$25</f>
        <v>0</v>
      </c>
      <c r="AK438" s="422">
        <f>DATA5!$V$25</f>
        <v>0</v>
      </c>
      <c r="AL438" s="422">
        <f>DATA5!$AA$25</f>
        <v>0</v>
      </c>
      <c r="AN438" s="522" t="str">
        <f>IF(AJ438="A",MAX($AN$221:AP437)+0.001,"")</f>
        <v/>
      </c>
      <c r="AO438" s="522"/>
      <c r="AP438" s="522"/>
      <c r="AQ438" s="282">
        <v>1.2169999999999999</v>
      </c>
      <c r="AR438" s="282" t="str">
        <f>IF($AQ$438&gt;$AN$973,"",LOOKUP($AQ$438,$AN$222:$AP$971,$AH$222:$AH$971))</f>
        <v/>
      </c>
      <c r="AS438" s="282" t="str">
        <f>IF($AQ$438&gt;$AN$973,"",LOOKUP($AQ$438,$AN$222:$AP$971,$AI$222:$AI$971))</f>
        <v/>
      </c>
      <c r="AT438" s="282" t="s">
        <v>28</v>
      </c>
      <c r="AU438" s="282" t="str">
        <f>IF($AQ$438&gt;$AN$973,"",LOOKUP($AQ$438,$AN$222:$AP$971,$AK$222:$AK$971))</f>
        <v/>
      </c>
      <c r="AV438" s="282" t="str">
        <f>IF($AQ$438&gt;$AN$973,"",LOOKUP($AQ$438,$AN$222:$AP$971,$AL$222:$AL$971))</f>
        <v/>
      </c>
      <c r="AX438" s="522" t="str">
        <f>IF(AJ438="B",MAX($AX$221:AX437)+0.001,"")</f>
        <v/>
      </c>
      <c r="AY438" s="522"/>
      <c r="AZ438" s="522"/>
      <c r="BA438" s="282">
        <v>1.2169999999999999</v>
      </c>
      <c r="BB438" s="282" t="str">
        <f t="shared" si="124"/>
        <v/>
      </c>
      <c r="BC438" s="282" t="str">
        <f t="shared" si="117"/>
        <v/>
      </c>
      <c r="BD438" s="282" t="s">
        <v>29</v>
      </c>
      <c r="BE438" s="282" t="str">
        <f t="shared" si="118"/>
        <v/>
      </c>
      <c r="BF438" s="282" t="str">
        <f t="shared" si="119"/>
        <v/>
      </c>
      <c r="BH438" s="522" t="str">
        <f>IF(AJ438="C",MAX($BH$221:BH437)+0.001,"")</f>
        <v/>
      </c>
      <c r="BI438" s="522"/>
      <c r="BJ438" s="522"/>
      <c r="BK438" s="282">
        <v>1.2169999999999999</v>
      </c>
      <c r="BL438" s="282" t="str">
        <f t="shared" si="120"/>
        <v/>
      </c>
      <c r="BM438" s="282" t="str">
        <f t="shared" si="121"/>
        <v/>
      </c>
      <c r="BN438" s="282" t="s">
        <v>30</v>
      </c>
      <c r="BO438" s="282" t="str">
        <f t="shared" si="122"/>
        <v/>
      </c>
      <c r="BP438" s="282" t="str">
        <f t="shared" si="123"/>
        <v/>
      </c>
      <c r="BT438" s="522" t="str">
        <f>IF(AL438="A",MAX($BT$221:BV437)+0.001,"")</f>
        <v/>
      </c>
      <c r="BU438" s="522"/>
      <c r="BV438" s="522"/>
      <c r="BW438" s="282">
        <v>1.2169999999999999</v>
      </c>
      <c r="BY438" s="454" t="s">
        <v>28</v>
      </c>
      <c r="BZ438" s="282" t="str">
        <f t="shared" si="125"/>
        <v/>
      </c>
      <c r="CB438" s="282">
        <f t="shared" si="126"/>
        <v>0</v>
      </c>
      <c r="CC438" s="282">
        <f t="shared" si="127"/>
        <v>0</v>
      </c>
      <c r="CD438" s="282">
        <f t="shared" si="128"/>
        <v>0</v>
      </c>
      <c r="CE438" s="282">
        <f t="shared" si="129"/>
        <v>0</v>
      </c>
      <c r="CF438" s="282">
        <f t="shared" si="130"/>
        <v>0</v>
      </c>
      <c r="CG438" s="282">
        <f t="shared" si="131"/>
        <v>0</v>
      </c>
      <c r="CH438" s="282">
        <f t="shared" si="132"/>
        <v>0</v>
      </c>
      <c r="CI438" s="282">
        <f t="shared" si="133"/>
        <v>0</v>
      </c>
      <c r="CJ438" s="282">
        <f t="shared" si="134"/>
        <v>0</v>
      </c>
      <c r="CK438" s="282">
        <f t="shared" si="135"/>
        <v>0</v>
      </c>
      <c r="CL438" s="282">
        <f t="shared" si="136"/>
        <v>0</v>
      </c>
      <c r="CM438" s="282">
        <f t="shared" si="137"/>
        <v>0</v>
      </c>
    </row>
    <row r="439" spans="4:91" ht="15" x14ac:dyDescent="0.25">
      <c r="D439" s="455" t="str">
        <f>IF(DATA5!$C$26="","",U439&amp;":"&amp;V439)</f>
        <v/>
      </c>
      <c r="E439" s="523" t="str">
        <f>IF(DATA5!$D$26="","",W439&amp;":"&amp;X439)</f>
        <v/>
      </c>
      <c r="F439" s="523"/>
      <c r="G439" s="523"/>
      <c r="H439" s="524" t="e">
        <f t="shared" si="112"/>
        <v>#VALUE!</v>
      </c>
      <c r="I439" s="524"/>
      <c r="J439" s="524"/>
      <c r="K439" s="522" t="e">
        <f t="shared" si="116"/>
        <v>#VALUE!</v>
      </c>
      <c r="L439" s="522"/>
      <c r="M439" s="522"/>
      <c r="N439" s="525" t="e">
        <f t="shared" si="113"/>
        <v>#VALUE!</v>
      </c>
      <c r="O439" s="525"/>
      <c r="P439" s="525"/>
      <c r="Q439" s="523" t="e">
        <f t="shared" si="114"/>
        <v>#VALUE!</v>
      </c>
      <c r="R439" s="523"/>
      <c r="S439" s="523"/>
      <c r="T439" s="283">
        <v>18</v>
      </c>
      <c r="U439" s="456">
        <f>IF(HOUR(DATA5!$C$26)&lt;=6,HOUR(DATA5!$C$26)+12,HOUR(DATA5!$C$26))</f>
        <v>12</v>
      </c>
      <c r="V439" s="457" t="str">
        <f>IF(MINUTE(DATA5!$C$26)&lt;10,"0"&amp;MINUTE(DATA5!$C$26),MINUTE(DATA5!$C$26))</f>
        <v>00</v>
      </c>
      <c r="W439" s="456">
        <f>IF(HOUR(DATA5!$D$26)&lt;=6,HOUR(DATA5!$D$26)+12,HOUR(DATA5!$D$26))</f>
        <v>12</v>
      </c>
      <c r="X439" s="457" t="str">
        <f>IF(MINUTE(DATA5!$D$26)&lt;10,"0"&amp;MINUTE(DATA5!$D$26),MINUTE(DATA5!$D$26))</f>
        <v>00</v>
      </c>
      <c r="Y439" s="526" t="b">
        <f t="shared" si="110"/>
        <v>0</v>
      </c>
      <c r="Z439" s="526"/>
      <c r="AA439" s="520" t="b">
        <f t="shared" si="111"/>
        <v>0</v>
      </c>
      <c r="AB439" s="520"/>
      <c r="AC439" s="521" t="str">
        <f t="shared" si="115"/>
        <v/>
      </c>
      <c r="AD439" s="521"/>
      <c r="AE439" s="520" t="b">
        <f t="shared" si="109"/>
        <v>0</v>
      </c>
      <c r="AF439" s="520"/>
      <c r="AH439" s="422">
        <f>DATA5!$G$26</f>
        <v>0</v>
      </c>
      <c r="AI439" s="422">
        <f>DATA5!$L$26</f>
        <v>0</v>
      </c>
      <c r="AJ439" s="458">
        <f>DATA5!$Q$26</f>
        <v>0</v>
      </c>
      <c r="AK439" s="422">
        <f>DATA5!$V$26</f>
        <v>0</v>
      </c>
      <c r="AL439" s="422">
        <f>DATA5!$AA$26</f>
        <v>0</v>
      </c>
      <c r="AN439" s="522" t="str">
        <f>IF(AJ439="A",MAX($AN$221:AP438)+0.001,"")</f>
        <v/>
      </c>
      <c r="AO439" s="522"/>
      <c r="AP439" s="522"/>
      <c r="AQ439" s="282">
        <v>1.218</v>
      </c>
      <c r="AR439" s="282" t="str">
        <f>IF($AQ$439&gt;$AN$973,"",LOOKUP($AQ$439,$AN$222:$AP$971,$AH$222:$AH$971))</f>
        <v/>
      </c>
      <c r="AS439" s="282" t="str">
        <f>IF($AQ$439&gt;$AN$973,"",LOOKUP($AQ$439,$AN$222:$AP$971,$AI$222:$AI$971))</f>
        <v/>
      </c>
      <c r="AT439" s="282" t="s">
        <v>28</v>
      </c>
      <c r="AU439" s="282" t="str">
        <f>IF($AQ$439&gt;$AN$973,"",LOOKUP($AQ$439,$AN$222:$AP$971,$AK$222:$AK$971))</f>
        <v/>
      </c>
      <c r="AV439" s="282" t="str">
        <f>IF($AQ$439&gt;$AN$973,"",LOOKUP($AQ$439,$AN$222:$AP$971,$AL$222:$AL$971))</f>
        <v/>
      </c>
      <c r="AX439" s="522" t="str">
        <f>IF(AJ439="B",MAX($AX$221:AX438)+0.001,"")</f>
        <v/>
      </c>
      <c r="AY439" s="522"/>
      <c r="AZ439" s="522"/>
      <c r="BA439" s="282">
        <v>1.218</v>
      </c>
      <c r="BB439" s="282" t="str">
        <f t="shared" si="124"/>
        <v/>
      </c>
      <c r="BC439" s="282" t="str">
        <f t="shared" si="117"/>
        <v/>
      </c>
      <c r="BD439" s="282" t="s">
        <v>29</v>
      </c>
      <c r="BE439" s="282" t="str">
        <f t="shared" si="118"/>
        <v/>
      </c>
      <c r="BF439" s="282" t="str">
        <f t="shared" si="119"/>
        <v/>
      </c>
      <c r="BH439" s="522" t="str">
        <f>IF(AJ439="C",MAX($BH$221:BH438)+0.001,"")</f>
        <v/>
      </c>
      <c r="BI439" s="522"/>
      <c r="BJ439" s="522"/>
      <c r="BK439" s="282">
        <v>1.218</v>
      </c>
      <c r="BL439" s="282" t="str">
        <f t="shared" si="120"/>
        <v/>
      </c>
      <c r="BM439" s="282" t="str">
        <f t="shared" si="121"/>
        <v/>
      </c>
      <c r="BN439" s="282" t="s">
        <v>30</v>
      </c>
      <c r="BO439" s="282" t="str">
        <f t="shared" si="122"/>
        <v/>
      </c>
      <c r="BP439" s="282" t="str">
        <f t="shared" si="123"/>
        <v/>
      </c>
      <c r="BT439" s="522" t="str">
        <f>IF(AL439="A",MAX($BT$221:BV438)+0.001,"")</f>
        <v/>
      </c>
      <c r="BU439" s="522"/>
      <c r="BV439" s="522"/>
      <c r="BW439" s="282">
        <v>1.218</v>
      </c>
      <c r="BY439" s="454" t="s">
        <v>28</v>
      </c>
      <c r="BZ439" s="282" t="str">
        <f t="shared" si="125"/>
        <v/>
      </c>
      <c r="CB439" s="282">
        <f t="shared" si="126"/>
        <v>0</v>
      </c>
      <c r="CC439" s="282">
        <f t="shared" si="127"/>
        <v>0</v>
      </c>
      <c r="CD439" s="282">
        <f t="shared" si="128"/>
        <v>0</v>
      </c>
      <c r="CE439" s="282">
        <f t="shared" si="129"/>
        <v>0</v>
      </c>
      <c r="CF439" s="282">
        <f t="shared" si="130"/>
        <v>0</v>
      </c>
      <c r="CG439" s="282">
        <f t="shared" si="131"/>
        <v>0</v>
      </c>
      <c r="CH439" s="282">
        <f t="shared" si="132"/>
        <v>0</v>
      </c>
      <c r="CI439" s="282">
        <f t="shared" si="133"/>
        <v>0</v>
      </c>
      <c r="CJ439" s="282">
        <f t="shared" si="134"/>
        <v>0</v>
      </c>
      <c r="CK439" s="282">
        <f t="shared" si="135"/>
        <v>0</v>
      </c>
      <c r="CL439" s="282">
        <f t="shared" si="136"/>
        <v>0</v>
      </c>
      <c r="CM439" s="282">
        <f t="shared" si="137"/>
        <v>0</v>
      </c>
    </row>
    <row r="440" spans="4:91" ht="15" x14ac:dyDescent="0.25">
      <c r="D440" s="455" t="str">
        <f>IF(DATA5!$C$27="","",U440&amp;":"&amp;V440)</f>
        <v/>
      </c>
      <c r="E440" s="523" t="str">
        <f>IF(DATA5!$D$27="","",W440&amp;":"&amp;X440)</f>
        <v/>
      </c>
      <c r="F440" s="523"/>
      <c r="G440" s="523"/>
      <c r="H440" s="524" t="e">
        <f t="shared" si="112"/>
        <v>#VALUE!</v>
      </c>
      <c r="I440" s="524"/>
      <c r="J440" s="524"/>
      <c r="K440" s="522" t="e">
        <f t="shared" si="116"/>
        <v>#VALUE!</v>
      </c>
      <c r="L440" s="522"/>
      <c r="M440" s="522"/>
      <c r="N440" s="525" t="e">
        <f t="shared" si="113"/>
        <v>#VALUE!</v>
      </c>
      <c r="O440" s="525"/>
      <c r="P440" s="525"/>
      <c r="Q440" s="523" t="e">
        <f t="shared" si="114"/>
        <v>#VALUE!</v>
      </c>
      <c r="R440" s="523"/>
      <c r="S440" s="523"/>
      <c r="T440" s="283">
        <v>19</v>
      </c>
      <c r="U440" s="456">
        <f>IF(HOUR(DATA5!$C$27)&lt;=6,HOUR(DATA5!$C$27)+12,HOUR(DATA5!$C$27))</f>
        <v>12</v>
      </c>
      <c r="V440" s="457" t="str">
        <f>IF(MINUTE(DATA5!$C$27)&lt;10,"0"&amp;MINUTE(DATA5!$C$27),MINUTE(DATA5!$C$27))</f>
        <v>00</v>
      </c>
      <c r="W440" s="456">
        <f>IF(HOUR(DATA5!$D$27)&lt;=6,HOUR(DATA5!$D$27)+12,HOUR(DATA5!$D$27))</f>
        <v>12</v>
      </c>
      <c r="X440" s="457" t="str">
        <f>IF(MINUTE(DATA5!$D$27)&lt;10,"0"&amp;MINUTE(DATA5!$D$27),MINUTE(DATA5!$D$27))</f>
        <v>00</v>
      </c>
      <c r="Y440" s="526" t="b">
        <f t="shared" si="110"/>
        <v>0</v>
      </c>
      <c r="Z440" s="526"/>
      <c r="AA440" s="520" t="b">
        <f t="shared" si="111"/>
        <v>0</v>
      </c>
      <c r="AB440" s="520"/>
      <c r="AC440" s="521" t="str">
        <f t="shared" si="115"/>
        <v/>
      </c>
      <c r="AD440" s="521"/>
      <c r="AE440" s="520" t="b">
        <f t="shared" si="109"/>
        <v>0</v>
      </c>
      <c r="AF440" s="520"/>
      <c r="AH440" s="422">
        <f>DATA5!$G$27</f>
        <v>0</v>
      </c>
      <c r="AI440" s="422">
        <f>DATA5!$L$27</f>
        <v>0</v>
      </c>
      <c r="AJ440" s="458">
        <f>DATA5!$Q$27</f>
        <v>0</v>
      </c>
      <c r="AK440" s="422">
        <f>DATA5!$V$27</f>
        <v>0</v>
      </c>
      <c r="AL440" s="422">
        <f>DATA5!$AA$27</f>
        <v>0</v>
      </c>
      <c r="AN440" s="522" t="str">
        <f>IF(AJ440="A",MAX($AN$221:AP439)+0.001,"")</f>
        <v/>
      </c>
      <c r="AO440" s="522"/>
      <c r="AP440" s="522"/>
      <c r="AQ440" s="282">
        <v>1.2189999999999999</v>
      </c>
      <c r="AR440" s="282" t="str">
        <f>IF($AQ$440&gt;$AN$973,"",LOOKUP($AQ$440,$AN$222:$AP$971,$AH$222:$AH$971))</f>
        <v/>
      </c>
      <c r="AS440" s="282" t="str">
        <f>IF($AQ$440&gt;$AN$973,"",LOOKUP($AQ$440,$AN$222:$AP$971,$AI$222:$AI$971))</f>
        <v/>
      </c>
      <c r="AT440" s="282" t="s">
        <v>28</v>
      </c>
      <c r="AU440" s="282" t="str">
        <f>IF($AQ$440&gt;$AN$973,"",LOOKUP($AQ$440,$AN$222:$AP$971,$AK$222:$AK$971))</f>
        <v/>
      </c>
      <c r="AV440" s="282" t="str">
        <f>IF($AQ$440&gt;$AN$973,"",LOOKUP($AQ$440,$AN$222:$AP$971,$AL$222:$AL$971))</f>
        <v/>
      </c>
      <c r="AX440" s="522" t="str">
        <f>IF(AJ440="B",MAX($AX$221:AX439)+0.001,"")</f>
        <v/>
      </c>
      <c r="AY440" s="522"/>
      <c r="AZ440" s="522"/>
      <c r="BA440" s="282">
        <v>1.2189999999999999</v>
      </c>
      <c r="BB440" s="282" t="str">
        <f t="shared" si="124"/>
        <v/>
      </c>
      <c r="BC440" s="282" t="str">
        <f t="shared" si="117"/>
        <v/>
      </c>
      <c r="BD440" s="282" t="s">
        <v>29</v>
      </c>
      <c r="BE440" s="282" t="str">
        <f t="shared" si="118"/>
        <v/>
      </c>
      <c r="BF440" s="282" t="str">
        <f t="shared" si="119"/>
        <v/>
      </c>
      <c r="BH440" s="522" t="str">
        <f>IF(AJ440="C",MAX($BH$221:BH439)+0.001,"")</f>
        <v/>
      </c>
      <c r="BI440" s="522"/>
      <c r="BJ440" s="522"/>
      <c r="BK440" s="282">
        <v>1.2189999999999999</v>
      </c>
      <c r="BL440" s="282" t="str">
        <f t="shared" si="120"/>
        <v/>
      </c>
      <c r="BM440" s="282" t="str">
        <f t="shared" si="121"/>
        <v/>
      </c>
      <c r="BN440" s="282" t="s">
        <v>30</v>
      </c>
      <c r="BO440" s="282" t="str">
        <f t="shared" si="122"/>
        <v/>
      </c>
      <c r="BP440" s="282" t="str">
        <f t="shared" si="123"/>
        <v/>
      </c>
      <c r="BT440" s="522" t="str">
        <f>IF(AL440="A",MAX($BT$221:BV439)+0.001,"")</f>
        <v/>
      </c>
      <c r="BU440" s="522"/>
      <c r="BV440" s="522"/>
      <c r="BW440" s="282">
        <v>1.2189999999999999</v>
      </c>
      <c r="BY440" s="454" t="s">
        <v>28</v>
      </c>
      <c r="BZ440" s="282" t="str">
        <f t="shared" si="125"/>
        <v/>
      </c>
      <c r="CB440" s="282">
        <f t="shared" si="126"/>
        <v>0</v>
      </c>
      <c r="CC440" s="282">
        <f t="shared" si="127"/>
        <v>0</v>
      </c>
      <c r="CD440" s="282">
        <f t="shared" si="128"/>
        <v>0</v>
      </c>
      <c r="CE440" s="282">
        <f t="shared" si="129"/>
        <v>0</v>
      </c>
      <c r="CF440" s="282">
        <f t="shared" si="130"/>
        <v>0</v>
      </c>
      <c r="CG440" s="282">
        <f t="shared" si="131"/>
        <v>0</v>
      </c>
      <c r="CH440" s="282">
        <f t="shared" si="132"/>
        <v>0</v>
      </c>
      <c r="CI440" s="282">
        <f t="shared" si="133"/>
        <v>0</v>
      </c>
      <c r="CJ440" s="282">
        <f t="shared" si="134"/>
        <v>0</v>
      </c>
      <c r="CK440" s="282">
        <f t="shared" si="135"/>
        <v>0</v>
      </c>
      <c r="CL440" s="282">
        <f t="shared" si="136"/>
        <v>0</v>
      </c>
      <c r="CM440" s="282">
        <f t="shared" si="137"/>
        <v>0</v>
      </c>
    </row>
    <row r="441" spans="4:91" ht="15" x14ac:dyDescent="0.25">
      <c r="D441" s="455" t="str">
        <f>IF(DATA5!$C$28="","",U441&amp;":"&amp;V441)</f>
        <v/>
      </c>
      <c r="E441" s="523" t="str">
        <f>IF(DATA5!$D$28="","",W441&amp;":"&amp;X441)</f>
        <v/>
      </c>
      <c r="F441" s="523"/>
      <c r="G441" s="523"/>
      <c r="H441" s="524" t="e">
        <f t="shared" si="112"/>
        <v>#VALUE!</v>
      </c>
      <c r="I441" s="524"/>
      <c r="J441" s="524"/>
      <c r="K441" s="522" t="e">
        <f t="shared" si="116"/>
        <v>#VALUE!</v>
      </c>
      <c r="L441" s="522"/>
      <c r="M441" s="522"/>
      <c r="N441" s="525" t="e">
        <f t="shared" si="113"/>
        <v>#VALUE!</v>
      </c>
      <c r="O441" s="525"/>
      <c r="P441" s="525"/>
      <c r="Q441" s="523" t="e">
        <f t="shared" si="114"/>
        <v>#VALUE!</v>
      </c>
      <c r="R441" s="523"/>
      <c r="S441" s="523"/>
      <c r="T441" s="283">
        <v>20</v>
      </c>
      <c r="U441" s="456">
        <f>IF(HOUR(DATA5!$C$28)&lt;=6,HOUR(DATA5!$C$28)+12,HOUR(DATA5!$C$28))</f>
        <v>12</v>
      </c>
      <c r="V441" s="457" t="str">
        <f>IF(MINUTE(DATA5!$C$28)&lt;10,"0"&amp;MINUTE(DATA5!$C$28),MINUTE(DATA5!$C$28))</f>
        <v>00</v>
      </c>
      <c r="W441" s="456">
        <f>IF(HOUR(DATA5!$D$28)&lt;=6,HOUR(DATA5!$D$28)+12,HOUR(DATA5!$D$28))</f>
        <v>12</v>
      </c>
      <c r="X441" s="457" t="str">
        <f>IF(MINUTE(DATA5!$D$28)&lt;10,"0"&amp;MINUTE(DATA5!$D$28),MINUTE(DATA5!$D$28))</f>
        <v>00</v>
      </c>
      <c r="Y441" s="526" t="b">
        <f t="shared" si="110"/>
        <v>0</v>
      </c>
      <c r="Z441" s="526"/>
      <c r="AA441" s="520" t="b">
        <f t="shared" si="111"/>
        <v>0</v>
      </c>
      <c r="AB441" s="520"/>
      <c r="AC441" s="521" t="str">
        <f t="shared" si="115"/>
        <v/>
      </c>
      <c r="AD441" s="521"/>
      <c r="AE441" s="520" t="b">
        <f t="shared" si="109"/>
        <v>0</v>
      </c>
      <c r="AF441" s="520"/>
      <c r="AH441" s="422">
        <f>DATA5!$G$28</f>
        <v>0</v>
      </c>
      <c r="AI441" s="422">
        <f>DATA5!$L$28</f>
        <v>0</v>
      </c>
      <c r="AJ441" s="458">
        <f>DATA5!$Q$28</f>
        <v>0</v>
      </c>
      <c r="AK441" s="422">
        <f>DATA5!$V$28</f>
        <v>0</v>
      </c>
      <c r="AL441" s="422">
        <f>DATA5!$AA$28</f>
        <v>0</v>
      </c>
      <c r="AN441" s="522" t="str">
        <f>IF(AJ441="A",MAX($AN$221:AP440)+0.001,"")</f>
        <v/>
      </c>
      <c r="AO441" s="522"/>
      <c r="AP441" s="522"/>
      <c r="AQ441" s="282">
        <v>1.22</v>
      </c>
      <c r="AR441" s="282" t="str">
        <f>IF($AQ$441&gt;$AN$973,"",LOOKUP($AQ$441,$AN$222:$AP$971,$AH$222:$AH$971))</f>
        <v/>
      </c>
      <c r="AS441" s="282" t="str">
        <f>IF($AQ$441&gt;$AN$973,"",LOOKUP($AQ$441,$AN$222:$AP$971,$AI$222:$AI$971))</f>
        <v/>
      </c>
      <c r="AT441" s="282" t="s">
        <v>28</v>
      </c>
      <c r="AU441" s="282" t="str">
        <f>IF($AQ$441&gt;$AN$973,"",LOOKUP($AQ$441,$AN$222:$AP$971,$AK$222:$AK$971))</f>
        <v/>
      </c>
      <c r="AV441" s="282" t="str">
        <f>IF($AQ$441&gt;$AN$973,"",LOOKUP($AQ$441,$AN$222:$AP$971,$AL$222:$AL$971))</f>
        <v/>
      </c>
      <c r="AX441" s="522" t="str">
        <f>IF(AJ441="B",MAX($AX$221:AX440)+0.001,"")</f>
        <v/>
      </c>
      <c r="AY441" s="522"/>
      <c r="AZ441" s="522"/>
      <c r="BA441" s="282">
        <v>1.22</v>
      </c>
      <c r="BB441" s="282" t="str">
        <f t="shared" si="124"/>
        <v/>
      </c>
      <c r="BC441" s="282" t="str">
        <f t="shared" si="117"/>
        <v/>
      </c>
      <c r="BD441" s="282" t="s">
        <v>29</v>
      </c>
      <c r="BE441" s="282" t="str">
        <f t="shared" si="118"/>
        <v/>
      </c>
      <c r="BF441" s="282" t="str">
        <f t="shared" si="119"/>
        <v/>
      </c>
      <c r="BH441" s="522" t="str">
        <f>IF(AJ441="C",MAX($BH$221:BH440)+0.001,"")</f>
        <v/>
      </c>
      <c r="BI441" s="522"/>
      <c r="BJ441" s="522"/>
      <c r="BK441" s="282">
        <v>1.22</v>
      </c>
      <c r="BL441" s="282" t="str">
        <f t="shared" si="120"/>
        <v/>
      </c>
      <c r="BM441" s="282" t="str">
        <f t="shared" si="121"/>
        <v/>
      </c>
      <c r="BN441" s="282" t="s">
        <v>30</v>
      </c>
      <c r="BO441" s="282" t="str">
        <f t="shared" si="122"/>
        <v/>
      </c>
      <c r="BP441" s="282" t="str">
        <f t="shared" si="123"/>
        <v/>
      </c>
      <c r="BT441" s="522" t="str">
        <f>IF(AL441="A",MAX($BT$221:BV440)+0.001,"")</f>
        <v/>
      </c>
      <c r="BU441" s="522"/>
      <c r="BV441" s="522"/>
      <c r="BW441" s="282">
        <v>1.22</v>
      </c>
      <c r="BY441" s="454" t="s">
        <v>28</v>
      </c>
      <c r="BZ441" s="282" t="str">
        <f t="shared" si="125"/>
        <v/>
      </c>
      <c r="CB441" s="282">
        <f t="shared" si="126"/>
        <v>0</v>
      </c>
      <c r="CC441" s="282">
        <f t="shared" si="127"/>
        <v>0</v>
      </c>
      <c r="CD441" s="282">
        <f t="shared" si="128"/>
        <v>0</v>
      </c>
      <c r="CE441" s="282">
        <f t="shared" si="129"/>
        <v>0</v>
      </c>
      <c r="CF441" s="282">
        <f t="shared" si="130"/>
        <v>0</v>
      </c>
      <c r="CG441" s="282">
        <f t="shared" si="131"/>
        <v>0</v>
      </c>
      <c r="CH441" s="282">
        <f t="shared" si="132"/>
        <v>0</v>
      </c>
      <c r="CI441" s="282">
        <f t="shared" si="133"/>
        <v>0</v>
      </c>
      <c r="CJ441" s="282">
        <f t="shared" si="134"/>
        <v>0</v>
      </c>
      <c r="CK441" s="282">
        <f t="shared" si="135"/>
        <v>0</v>
      </c>
      <c r="CL441" s="282">
        <f t="shared" si="136"/>
        <v>0</v>
      </c>
      <c r="CM441" s="282">
        <f t="shared" si="137"/>
        <v>0</v>
      </c>
    </row>
    <row r="442" spans="4:91" ht="15" x14ac:dyDescent="0.25">
      <c r="D442" s="455" t="str">
        <f>IF(DATA5!$C$29="","",U442&amp;":"&amp;V442)</f>
        <v/>
      </c>
      <c r="E442" s="523" t="str">
        <f>IF(DATA5!$D$29="","",W442&amp;":"&amp;X442)</f>
        <v/>
      </c>
      <c r="F442" s="523"/>
      <c r="G442" s="523"/>
      <c r="H442" s="524" t="e">
        <f t="shared" si="112"/>
        <v>#VALUE!</v>
      </c>
      <c r="I442" s="524"/>
      <c r="J442" s="524"/>
      <c r="K442" s="522" t="e">
        <f t="shared" si="116"/>
        <v>#VALUE!</v>
      </c>
      <c r="L442" s="522"/>
      <c r="M442" s="522"/>
      <c r="N442" s="525" t="e">
        <f t="shared" si="113"/>
        <v>#VALUE!</v>
      </c>
      <c r="O442" s="525"/>
      <c r="P442" s="525"/>
      <c r="Q442" s="523" t="e">
        <f t="shared" si="114"/>
        <v>#VALUE!</v>
      </c>
      <c r="R442" s="523"/>
      <c r="S442" s="523"/>
      <c r="T442" s="283">
        <v>21</v>
      </c>
      <c r="U442" s="456">
        <f>IF(HOUR(DATA5!$C$29)&lt;=6,HOUR(DATA5!$C$29)+12,HOUR(DATA5!$C$29))</f>
        <v>12</v>
      </c>
      <c r="V442" s="457" t="str">
        <f>IF(MINUTE(DATA5!$C$29)&lt;10,"0"&amp;MINUTE(DATA5!$C$29),MINUTE(DATA5!$C$29))</f>
        <v>00</v>
      </c>
      <c r="W442" s="456">
        <f>IF(HOUR(DATA5!$D$29)&lt;=6,HOUR(DATA5!$D$29)+12,HOUR(DATA5!$D$29))</f>
        <v>12</v>
      </c>
      <c r="X442" s="457" t="str">
        <f>IF(MINUTE(DATA5!$D$29)&lt;10,"0"&amp;MINUTE(DATA5!$D$29),MINUTE(DATA5!$D$29))</f>
        <v>00</v>
      </c>
      <c r="Y442" s="526" t="b">
        <f t="shared" si="110"/>
        <v>0</v>
      </c>
      <c r="Z442" s="526"/>
      <c r="AA442" s="520" t="b">
        <f t="shared" si="111"/>
        <v>0</v>
      </c>
      <c r="AB442" s="520"/>
      <c r="AC442" s="521" t="str">
        <f t="shared" si="115"/>
        <v/>
      </c>
      <c r="AD442" s="521"/>
      <c r="AE442" s="520" t="b">
        <f t="shared" si="109"/>
        <v>0</v>
      </c>
      <c r="AF442" s="520"/>
      <c r="AH442" s="422">
        <f>DATA5!$G$29</f>
        <v>0</v>
      </c>
      <c r="AI442" s="422">
        <f>DATA5!$L$29</f>
        <v>0</v>
      </c>
      <c r="AJ442" s="458">
        <f>DATA5!$Q$29</f>
        <v>0</v>
      </c>
      <c r="AK442" s="422">
        <f>DATA5!$V$29</f>
        <v>0</v>
      </c>
      <c r="AL442" s="422">
        <f>DATA5!$AA$29</f>
        <v>0</v>
      </c>
      <c r="AN442" s="522" t="str">
        <f>IF(AJ442="A",MAX($AN$221:AP441)+0.001,"")</f>
        <v/>
      </c>
      <c r="AO442" s="522"/>
      <c r="AP442" s="522"/>
      <c r="AQ442" s="282">
        <v>1.2209999999999999</v>
      </c>
      <c r="AR442" s="282" t="str">
        <f>IF($AQ$442&gt;$AN$973,"",LOOKUP($AQ$442,$AN$222:$AP$971,$AH$222:$AH$971))</f>
        <v/>
      </c>
      <c r="AS442" s="282" t="str">
        <f>IF($AQ$442&gt;$AN$973,"",LOOKUP($AQ$442,$AN$222:$AP$971,$AI$222:$AI$971))</f>
        <v/>
      </c>
      <c r="AT442" s="282" t="s">
        <v>28</v>
      </c>
      <c r="AU442" s="282" t="str">
        <f>IF($AQ$442&gt;$AN$973,"",LOOKUP($AQ$442,$AN$222:$AP$971,$AK$222:$AK$971))</f>
        <v/>
      </c>
      <c r="AV442" s="282" t="str">
        <f>IF($AQ$442&gt;$AN$973,"",LOOKUP($AQ$442,$AN$222:$AP$971,$AL$222:$AL$971))</f>
        <v/>
      </c>
      <c r="AX442" s="522" t="str">
        <f>IF(AJ442="B",MAX($AX$221:AX441)+0.001,"")</f>
        <v/>
      </c>
      <c r="AY442" s="522"/>
      <c r="AZ442" s="522"/>
      <c r="BA442" s="282">
        <v>1.2209999999999999</v>
      </c>
      <c r="BB442" s="282" t="str">
        <f t="shared" si="124"/>
        <v/>
      </c>
      <c r="BC442" s="282" t="str">
        <f t="shared" si="117"/>
        <v/>
      </c>
      <c r="BD442" s="282" t="s">
        <v>29</v>
      </c>
      <c r="BE442" s="282" t="str">
        <f t="shared" si="118"/>
        <v/>
      </c>
      <c r="BF442" s="282" t="str">
        <f t="shared" si="119"/>
        <v/>
      </c>
      <c r="BH442" s="522" t="str">
        <f>IF(AJ442="C",MAX($BH$221:BH441)+0.001,"")</f>
        <v/>
      </c>
      <c r="BI442" s="522"/>
      <c r="BJ442" s="522"/>
      <c r="BK442" s="282">
        <v>1.2209999999999999</v>
      </c>
      <c r="BL442" s="282" t="str">
        <f t="shared" si="120"/>
        <v/>
      </c>
      <c r="BM442" s="282" t="str">
        <f t="shared" si="121"/>
        <v/>
      </c>
      <c r="BN442" s="282" t="s">
        <v>30</v>
      </c>
      <c r="BO442" s="282" t="str">
        <f t="shared" si="122"/>
        <v/>
      </c>
      <c r="BP442" s="282" t="str">
        <f t="shared" si="123"/>
        <v/>
      </c>
      <c r="BT442" s="522" t="str">
        <f>IF(AL442="A",MAX($BT$221:BV441)+0.001,"")</f>
        <v/>
      </c>
      <c r="BU442" s="522"/>
      <c r="BV442" s="522"/>
      <c r="BW442" s="282">
        <v>1.2209999999999999</v>
      </c>
      <c r="BY442" s="454" t="s">
        <v>28</v>
      </c>
      <c r="BZ442" s="282" t="str">
        <f t="shared" si="125"/>
        <v/>
      </c>
      <c r="CB442" s="282">
        <f t="shared" si="126"/>
        <v>0</v>
      </c>
      <c r="CC442" s="282">
        <f t="shared" si="127"/>
        <v>0</v>
      </c>
      <c r="CD442" s="282">
        <f t="shared" si="128"/>
        <v>0</v>
      </c>
      <c r="CE442" s="282">
        <f t="shared" si="129"/>
        <v>0</v>
      </c>
      <c r="CF442" s="282">
        <f t="shared" si="130"/>
        <v>0</v>
      </c>
      <c r="CG442" s="282">
        <f t="shared" si="131"/>
        <v>0</v>
      </c>
      <c r="CH442" s="282">
        <f t="shared" si="132"/>
        <v>0</v>
      </c>
      <c r="CI442" s="282">
        <f t="shared" si="133"/>
        <v>0</v>
      </c>
      <c r="CJ442" s="282">
        <f t="shared" si="134"/>
        <v>0</v>
      </c>
      <c r="CK442" s="282">
        <f t="shared" si="135"/>
        <v>0</v>
      </c>
      <c r="CL442" s="282">
        <f t="shared" si="136"/>
        <v>0</v>
      </c>
      <c r="CM442" s="282">
        <f t="shared" si="137"/>
        <v>0</v>
      </c>
    </row>
    <row r="443" spans="4:91" ht="15" x14ac:dyDescent="0.25">
      <c r="D443" s="455" t="str">
        <f>IF(DATA5!$C$30="","",U443&amp;":"&amp;V443)</f>
        <v/>
      </c>
      <c r="E443" s="523" t="str">
        <f>IF(DATA5!$D$30="","",W443&amp;":"&amp;X443)</f>
        <v/>
      </c>
      <c r="F443" s="523"/>
      <c r="G443" s="523"/>
      <c r="H443" s="524" t="e">
        <f t="shared" si="112"/>
        <v>#VALUE!</v>
      </c>
      <c r="I443" s="524"/>
      <c r="J443" s="524"/>
      <c r="K443" s="522" t="e">
        <f t="shared" si="116"/>
        <v>#VALUE!</v>
      </c>
      <c r="L443" s="522"/>
      <c r="M443" s="522"/>
      <c r="N443" s="525" t="e">
        <f t="shared" si="113"/>
        <v>#VALUE!</v>
      </c>
      <c r="O443" s="525"/>
      <c r="P443" s="525"/>
      <c r="Q443" s="523" t="e">
        <f t="shared" si="114"/>
        <v>#VALUE!</v>
      </c>
      <c r="R443" s="523"/>
      <c r="S443" s="523"/>
      <c r="T443" s="283">
        <v>22</v>
      </c>
      <c r="U443" s="456">
        <f>IF(HOUR(DATA5!$C$30)&lt;=6,HOUR(DATA5!$C$30)+12,HOUR(DATA5!$C$30))</f>
        <v>12</v>
      </c>
      <c r="V443" s="457" t="str">
        <f>IF(MINUTE(DATA5!$C$30)&lt;10,"0"&amp;MINUTE(DATA5!$C$30),MINUTE(DATA5!$C$30))</f>
        <v>00</v>
      </c>
      <c r="W443" s="456">
        <f>IF(HOUR(DATA5!$D$30)&lt;=6,HOUR(DATA5!$D$30)+12,HOUR(DATA5!$D$30))</f>
        <v>12</v>
      </c>
      <c r="X443" s="457" t="str">
        <f>IF(MINUTE(DATA5!$D$30)&lt;10,"0"&amp;MINUTE(DATA5!$D$30),MINUTE(DATA5!$D$30))</f>
        <v>00</v>
      </c>
      <c r="Y443" s="526" t="b">
        <f t="shared" si="110"/>
        <v>0</v>
      </c>
      <c r="Z443" s="526"/>
      <c r="AA443" s="520" t="b">
        <f t="shared" si="111"/>
        <v>0</v>
      </c>
      <c r="AB443" s="520"/>
      <c r="AC443" s="521" t="str">
        <f t="shared" si="115"/>
        <v/>
      </c>
      <c r="AD443" s="521"/>
      <c r="AE443" s="520" t="b">
        <f t="shared" si="109"/>
        <v>0</v>
      </c>
      <c r="AF443" s="520"/>
      <c r="AH443" s="422">
        <f>DATA5!$G$30</f>
        <v>0</v>
      </c>
      <c r="AI443" s="422">
        <f>DATA5!$L$30</f>
        <v>0</v>
      </c>
      <c r="AJ443" s="458">
        <f>DATA5!$Q$30</f>
        <v>0</v>
      </c>
      <c r="AK443" s="422">
        <f>DATA5!$V$30</f>
        <v>0</v>
      </c>
      <c r="AL443" s="422">
        <f>DATA5!$AA$30</f>
        <v>0</v>
      </c>
      <c r="AN443" s="522" t="str">
        <f>IF(AJ443="A",MAX($AN$221:AP442)+0.001,"")</f>
        <v/>
      </c>
      <c r="AO443" s="522"/>
      <c r="AP443" s="522"/>
      <c r="AQ443" s="282">
        <v>1.222</v>
      </c>
      <c r="AR443" s="282" t="str">
        <f>IF($AQ$443&gt;$AN$973,"",LOOKUP($AQ$443,$AN$222:$AP$971,$AH$222:$AH$971))</f>
        <v/>
      </c>
      <c r="AS443" s="282" t="str">
        <f>IF($AQ$443&gt;$AN$973,"",LOOKUP($AQ$443,$AN$222:$AP$971,$AI$222:$AI$971))</f>
        <v/>
      </c>
      <c r="AT443" s="282" t="s">
        <v>28</v>
      </c>
      <c r="AU443" s="282" t="str">
        <f>IF($AQ$443&gt;$AN$973,"",LOOKUP($AQ$443,$AN$222:$AP$971,$AK$222:$AK$971))</f>
        <v/>
      </c>
      <c r="AV443" s="282" t="str">
        <f>IF($AQ$443&gt;$AN$973,"",LOOKUP($AQ$443,$AN$222:$AP$971,$AL$222:$AL$971))</f>
        <v/>
      </c>
      <c r="AX443" s="522" t="str">
        <f>IF(AJ443="B",MAX($AX$221:AX442)+0.001,"")</f>
        <v/>
      </c>
      <c r="AY443" s="522"/>
      <c r="AZ443" s="522"/>
      <c r="BA443" s="282">
        <v>1.222</v>
      </c>
      <c r="BB443" s="282" t="str">
        <f t="shared" si="124"/>
        <v/>
      </c>
      <c r="BC443" s="282" t="str">
        <f t="shared" si="117"/>
        <v/>
      </c>
      <c r="BD443" s="282" t="s">
        <v>29</v>
      </c>
      <c r="BE443" s="282" t="str">
        <f t="shared" si="118"/>
        <v/>
      </c>
      <c r="BF443" s="282" t="str">
        <f t="shared" si="119"/>
        <v/>
      </c>
      <c r="BH443" s="522" t="str">
        <f>IF(AJ443="C",MAX($BH$221:BH442)+0.001,"")</f>
        <v/>
      </c>
      <c r="BI443" s="522"/>
      <c r="BJ443" s="522"/>
      <c r="BK443" s="282">
        <v>1.222</v>
      </c>
      <c r="BL443" s="282" t="str">
        <f t="shared" si="120"/>
        <v/>
      </c>
      <c r="BM443" s="282" t="str">
        <f t="shared" si="121"/>
        <v/>
      </c>
      <c r="BN443" s="282" t="s">
        <v>30</v>
      </c>
      <c r="BO443" s="282" t="str">
        <f t="shared" si="122"/>
        <v/>
      </c>
      <c r="BP443" s="282" t="str">
        <f t="shared" si="123"/>
        <v/>
      </c>
      <c r="BT443" s="522" t="str">
        <f>IF(AL443="A",MAX($BT$221:BV442)+0.001,"")</f>
        <v/>
      </c>
      <c r="BU443" s="522"/>
      <c r="BV443" s="522"/>
      <c r="BW443" s="282">
        <v>1.222</v>
      </c>
      <c r="BY443" s="454" t="s">
        <v>28</v>
      </c>
      <c r="BZ443" s="282" t="str">
        <f t="shared" si="125"/>
        <v/>
      </c>
      <c r="CB443" s="282">
        <f t="shared" si="126"/>
        <v>0</v>
      </c>
      <c r="CC443" s="282">
        <f t="shared" si="127"/>
        <v>0</v>
      </c>
      <c r="CD443" s="282">
        <f t="shared" si="128"/>
        <v>0</v>
      </c>
      <c r="CE443" s="282">
        <f t="shared" si="129"/>
        <v>0</v>
      </c>
      <c r="CF443" s="282">
        <f t="shared" si="130"/>
        <v>0</v>
      </c>
      <c r="CG443" s="282">
        <f t="shared" si="131"/>
        <v>0</v>
      </c>
      <c r="CH443" s="282">
        <f t="shared" si="132"/>
        <v>0</v>
      </c>
      <c r="CI443" s="282">
        <f t="shared" si="133"/>
        <v>0</v>
      </c>
      <c r="CJ443" s="282">
        <f t="shared" si="134"/>
        <v>0</v>
      </c>
      <c r="CK443" s="282">
        <f t="shared" si="135"/>
        <v>0</v>
      </c>
      <c r="CL443" s="282">
        <f t="shared" si="136"/>
        <v>0</v>
      </c>
      <c r="CM443" s="282">
        <f t="shared" si="137"/>
        <v>0</v>
      </c>
    </row>
    <row r="444" spans="4:91" ht="15" x14ac:dyDescent="0.25">
      <c r="D444" s="455" t="str">
        <f>IF(DATA5!$C$31="","",U444&amp;":"&amp;V444)</f>
        <v/>
      </c>
      <c r="E444" s="523" t="str">
        <f>IF(DATA5!$D$31="","",W444&amp;":"&amp;X444)</f>
        <v/>
      </c>
      <c r="F444" s="523"/>
      <c r="G444" s="523"/>
      <c r="H444" s="524" t="e">
        <f t="shared" si="112"/>
        <v>#VALUE!</v>
      </c>
      <c r="I444" s="524"/>
      <c r="J444" s="524"/>
      <c r="K444" s="522" t="e">
        <f t="shared" si="116"/>
        <v>#VALUE!</v>
      </c>
      <c r="L444" s="522"/>
      <c r="M444" s="522"/>
      <c r="N444" s="525" t="e">
        <f t="shared" si="113"/>
        <v>#VALUE!</v>
      </c>
      <c r="O444" s="525"/>
      <c r="P444" s="525"/>
      <c r="Q444" s="523" t="e">
        <f t="shared" si="114"/>
        <v>#VALUE!</v>
      </c>
      <c r="R444" s="523"/>
      <c r="S444" s="523"/>
      <c r="T444" s="283">
        <v>23</v>
      </c>
      <c r="U444" s="456">
        <f>IF(HOUR(DATA5!$C$31)&lt;=6,HOUR(DATA5!$C$31)+12,HOUR(DATA5!$C$31))</f>
        <v>12</v>
      </c>
      <c r="V444" s="457" t="str">
        <f>IF(MINUTE(DATA5!$C$31)&lt;10,"0"&amp;MINUTE(DATA5!$C$31),MINUTE(DATA5!$C$31))</f>
        <v>00</v>
      </c>
      <c r="W444" s="456">
        <f>IF(HOUR(DATA5!$D$31)&lt;=6,HOUR(DATA5!$D$31)+12,HOUR(DATA5!$D$31))</f>
        <v>12</v>
      </c>
      <c r="X444" s="457" t="str">
        <f>IF(MINUTE(DATA5!$D$31)&lt;10,"0"&amp;MINUTE(DATA5!$D$31),MINUTE(DATA5!$D$31))</f>
        <v>00</v>
      </c>
      <c r="Y444" s="526" t="b">
        <f t="shared" si="110"/>
        <v>0</v>
      </c>
      <c r="Z444" s="526"/>
      <c r="AA444" s="520" t="b">
        <f t="shared" si="111"/>
        <v>0</v>
      </c>
      <c r="AB444" s="520"/>
      <c r="AC444" s="521" t="str">
        <f t="shared" si="115"/>
        <v/>
      </c>
      <c r="AD444" s="521"/>
      <c r="AE444" s="520" t="b">
        <f t="shared" si="109"/>
        <v>0</v>
      </c>
      <c r="AF444" s="520"/>
      <c r="AH444" s="422">
        <f>DATA5!$G$31</f>
        <v>0</v>
      </c>
      <c r="AI444" s="422">
        <f>DATA5!$L$31</f>
        <v>0</v>
      </c>
      <c r="AJ444" s="458">
        <f>DATA5!$Q$31</f>
        <v>0</v>
      </c>
      <c r="AK444" s="422">
        <f>DATA5!$V$31</f>
        <v>0</v>
      </c>
      <c r="AL444" s="422">
        <f>DATA5!$AA$31</f>
        <v>0</v>
      </c>
      <c r="AN444" s="522" t="str">
        <f>IF(AJ444="A",MAX($AN$221:AP443)+0.001,"")</f>
        <v/>
      </c>
      <c r="AO444" s="522"/>
      <c r="AP444" s="522"/>
      <c r="AQ444" s="282">
        <v>1.2229999999999999</v>
      </c>
      <c r="AR444" s="282" t="str">
        <f>IF($AQ$444&gt;$AN$973,"",LOOKUP($AQ$444,$AN$222:$AP$971,$AH$222:$AH$971))</f>
        <v/>
      </c>
      <c r="AS444" s="282" t="str">
        <f>IF($AQ$444&gt;$AN$973,"",LOOKUP($AQ$444,$AN$222:$AP$971,$AI$222:$AI$971))</f>
        <v/>
      </c>
      <c r="AT444" s="282" t="s">
        <v>28</v>
      </c>
      <c r="AU444" s="282" t="str">
        <f>IF($AQ$444&gt;$AN$973,"",LOOKUP($AQ$444,$AN$222:$AP$971,$AK$222:$AK$971))</f>
        <v/>
      </c>
      <c r="AV444" s="282" t="str">
        <f>IF($AQ$444&gt;$AN$973,"",LOOKUP($AQ$444,$AN$222:$AP$971,$AL$222:$AL$971))</f>
        <v/>
      </c>
      <c r="AX444" s="522" t="str">
        <f>IF(AJ444="B",MAX($AX$221:AX443)+0.001,"")</f>
        <v/>
      </c>
      <c r="AY444" s="522"/>
      <c r="AZ444" s="522"/>
      <c r="BA444" s="282">
        <v>1.2229999999999999</v>
      </c>
      <c r="BB444" s="282" t="str">
        <f t="shared" si="124"/>
        <v/>
      </c>
      <c r="BC444" s="282" t="str">
        <f t="shared" si="117"/>
        <v/>
      </c>
      <c r="BD444" s="282" t="s">
        <v>29</v>
      </c>
      <c r="BE444" s="282" t="str">
        <f t="shared" si="118"/>
        <v/>
      </c>
      <c r="BF444" s="282" t="str">
        <f t="shared" si="119"/>
        <v/>
      </c>
      <c r="BH444" s="522" t="str">
        <f>IF(AJ444="C",MAX($BH$221:BH443)+0.001,"")</f>
        <v/>
      </c>
      <c r="BI444" s="522"/>
      <c r="BJ444" s="522"/>
      <c r="BK444" s="282">
        <v>1.2229999999999999</v>
      </c>
      <c r="BL444" s="282" t="str">
        <f t="shared" si="120"/>
        <v/>
      </c>
      <c r="BM444" s="282" t="str">
        <f t="shared" si="121"/>
        <v/>
      </c>
      <c r="BN444" s="282" t="s">
        <v>30</v>
      </c>
      <c r="BO444" s="282" t="str">
        <f t="shared" si="122"/>
        <v/>
      </c>
      <c r="BP444" s="282" t="str">
        <f t="shared" si="123"/>
        <v/>
      </c>
      <c r="BT444" s="522" t="str">
        <f>IF(AL444="A",MAX($BT$221:BV443)+0.001,"")</f>
        <v/>
      </c>
      <c r="BU444" s="522"/>
      <c r="BV444" s="522"/>
      <c r="BW444" s="282">
        <v>1.2229999999999999</v>
      </c>
      <c r="BY444" s="454" t="s">
        <v>28</v>
      </c>
      <c r="BZ444" s="282" t="str">
        <f t="shared" si="125"/>
        <v/>
      </c>
      <c r="CB444" s="282">
        <f t="shared" si="126"/>
        <v>0</v>
      </c>
      <c r="CC444" s="282">
        <f t="shared" si="127"/>
        <v>0</v>
      </c>
      <c r="CD444" s="282">
        <f t="shared" si="128"/>
        <v>0</v>
      </c>
      <c r="CE444" s="282">
        <f t="shared" si="129"/>
        <v>0</v>
      </c>
      <c r="CF444" s="282">
        <f t="shared" si="130"/>
        <v>0</v>
      </c>
      <c r="CG444" s="282">
        <f t="shared" si="131"/>
        <v>0</v>
      </c>
      <c r="CH444" s="282">
        <f t="shared" si="132"/>
        <v>0</v>
      </c>
      <c r="CI444" s="282">
        <f t="shared" si="133"/>
        <v>0</v>
      </c>
      <c r="CJ444" s="282">
        <f t="shared" si="134"/>
        <v>0</v>
      </c>
      <c r="CK444" s="282">
        <f t="shared" si="135"/>
        <v>0</v>
      </c>
      <c r="CL444" s="282">
        <f t="shared" si="136"/>
        <v>0</v>
      </c>
      <c r="CM444" s="282">
        <f t="shared" si="137"/>
        <v>0</v>
      </c>
    </row>
    <row r="445" spans="4:91" ht="15" x14ac:dyDescent="0.25">
      <c r="D445" s="455" t="str">
        <f>IF(DATA5!$C$32="","",U445&amp;":"&amp;V445)</f>
        <v/>
      </c>
      <c r="E445" s="523" t="str">
        <f>IF(DATA5!$D$32="","",W445&amp;":"&amp;X445)</f>
        <v/>
      </c>
      <c r="F445" s="523"/>
      <c r="G445" s="523"/>
      <c r="H445" s="524" t="e">
        <f t="shared" si="112"/>
        <v>#VALUE!</v>
      </c>
      <c r="I445" s="524"/>
      <c r="J445" s="524"/>
      <c r="K445" s="522" t="e">
        <f t="shared" si="116"/>
        <v>#VALUE!</v>
      </c>
      <c r="L445" s="522"/>
      <c r="M445" s="522"/>
      <c r="N445" s="525" t="e">
        <f t="shared" si="113"/>
        <v>#VALUE!</v>
      </c>
      <c r="O445" s="525"/>
      <c r="P445" s="525"/>
      <c r="Q445" s="523" t="e">
        <f t="shared" si="114"/>
        <v>#VALUE!</v>
      </c>
      <c r="R445" s="523"/>
      <c r="S445" s="523"/>
      <c r="T445" s="283">
        <v>24</v>
      </c>
      <c r="U445" s="456">
        <f>IF(HOUR(DATA5!$C$32)&lt;=6,HOUR(DATA5!$C$32)+12,HOUR(DATA5!$C$32))</f>
        <v>12</v>
      </c>
      <c r="V445" s="457" t="str">
        <f>IF(MINUTE(DATA5!$C$32)&lt;10,"0"&amp;MINUTE(DATA5!$C$32),MINUTE(DATA5!$C$32))</f>
        <v>00</v>
      </c>
      <c r="W445" s="456">
        <f>IF(HOUR(DATA5!$D$32)&lt;=6,HOUR(DATA5!$D$32)+12,HOUR(DATA5!$D$32))</f>
        <v>12</v>
      </c>
      <c r="X445" s="457" t="str">
        <f>IF(MINUTE(DATA5!$D$32)&lt;10,"0"&amp;MINUTE(DATA5!$D$32),MINUTE(DATA5!$D$32))</f>
        <v>00</v>
      </c>
      <c r="Y445" s="526" t="b">
        <f t="shared" si="110"/>
        <v>0</v>
      </c>
      <c r="Z445" s="526"/>
      <c r="AA445" s="520" t="b">
        <f t="shared" si="111"/>
        <v>0</v>
      </c>
      <c r="AB445" s="520"/>
      <c r="AC445" s="521" t="str">
        <f t="shared" si="115"/>
        <v/>
      </c>
      <c r="AD445" s="521"/>
      <c r="AE445" s="520" t="b">
        <f t="shared" si="109"/>
        <v>0</v>
      </c>
      <c r="AF445" s="520"/>
      <c r="AH445" s="422">
        <f>DATA5!$G$32</f>
        <v>0</v>
      </c>
      <c r="AI445" s="422">
        <f>DATA5!$L$32</f>
        <v>0</v>
      </c>
      <c r="AJ445" s="458">
        <f>DATA5!$Q$32</f>
        <v>0</v>
      </c>
      <c r="AK445" s="422">
        <f>DATA5!$V$32</f>
        <v>0</v>
      </c>
      <c r="AL445" s="422">
        <f>DATA5!$AA$32</f>
        <v>0</v>
      </c>
      <c r="AN445" s="522" t="str">
        <f>IF(AJ445="A",MAX($AN$221:AP444)+0.001,"")</f>
        <v/>
      </c>
      <c r="AO445" s="522"/>
      <c r="AP445" s="522"/>
      <c r="AQ445" s="282">
        <v>1.224</v>
      </c>
      <c r="AR445" s="282" t="str">
        <f>IF($AQ$445&gt;$AN$973,"",LOOKUP($AQ$445,$AN$222:$AP$971,$AH$222:$AH$971))</f>
        <v/>
      </c>
      <c r="AS445" s="282" t="str">
        <f>IF($AQ$445&gt;$AN$973,"",LOOKUP($AQ$445,$AN$222:$AP$971,$AI$222:$AI$971))</f>
        <v/>
      </c>
      <c r="AT445" s="282" t="s">
        <v>28</v>
      </c>
      <c r="AU445" s="282" t="str">
        <f>IF($AQ$445&gt;$AN$973,"",LOOKUP($AQ$445,$AN$222:$AP$971,$AK$222:$AK$971))</f>
        <v/>
      </c>
      <c r="AV445" s="282" t="str">
        <f>IF($AQ$445&gt;$AN$973,"",LOOKUP($AQ$445,$AN$222:$AP$971,$AL$222:$AL$971))</f>
        <v/>
      </c>
      <c r="AX445" s="522" t="str">
        <f>IF(AJ445="B",MAX($AX$221:AX444)+0.001,"")</f>
        <v/>
      </c>
      <c r="AY445" s="522"/>
      <c r="AZ445" s="522"/>
      <c r="BA445" s="282">
        <v>1.224</v>
      </c>
      <c r="BB445" s="282" t="str">
        <f t="shared" si="124"/>
        <v/>
      </c>
      <c r="BC445" s="282" t="str">
        <f t="shared" si="117"/>
        <v/>
      </c>
      <c r="BD445" s="282" t="s">
        <v>29</v>
      </c>
      <c r="BE445" s="282" t="str">
        <f t="shared" si="118"/>
        <v/>
      </c>
      <c r="BF445" s="282" t="str">
        <f t="shared" si="119"/>
        <v/>
      </c>
      <c r="BH445" s="522" t="str">
        <f>IF(AJ445="C",MAX($BH$221:BH444)+0.001,"")</f>
        <v/>
      </c>
      <c r="BI445" s="522"/>
      <c r="BJ445" s="522"/>
      <c r="BK445" s="282">
        <v>1.224</v>
      </c>
      <c r="BL445" s="282" t="str">
        <f t="shared" si="120"/>
        <v/>
      </c>
      <c r="BM445" s="282" t="str">
        <f t="shared" si="121"/>
        <v/>
      </c>
      <c r="BN445" s="282" t="s">
        <v>30</v>
      </c>
      <c r="BO445" s="282" t="str">
        <f t="shared" si="122"/>
        <v/>
      </c>
      <c r="BP445" s="282" t="str">
        <f t="shared" si="123"/>
        <v/>
      </c>
      <c r="BT445" s="522" t="str">
        <f>IF(AL445="A",MAX($BT$221:BV444)+0.001,"")</f>
        <v/>
      </c>
      <c r="BU445" s="522"/>
      <c r="BV445" s="522"/>
      <c r="BW445" s="282">
        <v>1.224</v>
      </c>
      <c r="BY445" s="454" t="s">
        <v>28</v>
      </c>
      <c r="BZ445" s="282" t="str">
        <f t="shared" si="125"/>
        <v/>
      </c>
      <c r="CB445" s="282">
        <f t="shared" si="126"/>
        <v>0</v>
      </c>
      <c r="CC445" s="282">
        <f t="shared" si="127"/>
        <v>0</v>
      </c>
      <c r="CD445" s="282">
        <f t="shared" si="128"/>
        <v>0</v>
      </c>
      <c r="CE445" s="282">
        <f t="shared" si="129"/>
        <v>0</v>
      </c>
      <c r="CF445" s="282">
        <f t="shared" si="130"/>
        <v>0</v>
      </c>
      <c r="CG445" s="282">
        <f t="shared" si="131"/>
        <v>0</v>
      </c>
      <c r="CH445" s="282">
        <f t="shared" si="132"/>
        <v>0</v>
      </c>
      <c r="CI445" s="282">
        <f t="shared" si="133"/>
        <v>0</v>
      </c>
      <c r="CJ445" s="282">
        <f t="shared" si="134"/>
        <v>0</v>
      </c>
      <c r="CK445" s="282">
        <f t="shared" si="135"/>
        <v>0</v>
      </c>
      <c r="CL445" s="282">
        <f t="shared" si="136"/>
        <v>0</v>
      </c>
      <c r="CM445" s="282">
        <f t="shared" si="137"/>
        <v>0</v>
      </c>
    </row>
    <row r="446" spans="4:91" ht="15" x14ac:dyDescent="0.25">
      <c r="D446" s="455" t="str">
        <f>IF(DATA5!$C$33="","",U446&amp;":"&amp;V446)</f>
        <v/>
      </c>
      <c r="E446" s="523" t="str">
        <f>IF(DATA5!$D$33="","",W446&amp;":"&amp;X446)</f>
        <v/>
      </c>
      <c r="F446" s="523"/>
      <c r="G446" s="523"/>
      <c r="H446" s="524" t="e">
        <f t="shared" si="112"/>
        <v>#VALUE!</v>
      </c>
      <c r="I446" s="524"/>
      <c r="J446" s="524"/>
      <c r="K446" s="522" t="e">
        <f t="shared" si="116"/>
        <v>#VALUE!</v>
      </c>
      <c r="L446" s="522"/>
      <c r="M446" s="522"/>
      <c r="N446" s="525" t="e">
        <f t="shared" si="113"/>
        <v>#VALUE!</v>
      </c>
      <c r="O446" s="525"/>
      <c r="P446" s="525"/>
      <c r="Q446" s="523" t="e">
        <f t="shared" si="114"/>
        <v>#VALUE!</v>
      </c>
      <c r="R446" s="523"/>
      <c r="S446" s="523"/>
      <c r="T446" s="283">
        <v>25</v>
      </c>
      <c r="U446" s="456">
        <f>IF(HOUR(DATA5!$C$33)&lt;=6,HOUR(DATA5!$C$33)+12,HOUR(DATA5!$C$33))</f>
        <v>12</v>
      </c>
      <c r="V446" s="457" t="str">
        <f>IF(MINUTE(DATA5!$C$33)&lt;10,"0"&amp;MINUTE(DATA5!$C$33),MINUTE(DATA5!$C$33))</f>
        <v>00</v>
      </c>
      <c r="W446" s="456">
        <f>IF(HOUR(DATA5!$D$33)&lt;=6,HOUR(DATA5!$D$33)+12,HOUR(DATA5!$D$33))</f>
        <v>12</v>
      </c>
      <c r="X446" s="457" t="str">
        <f>IF(MINUTE(DATA5!$D$33)&lt;10,"0"&amp;MINUTE(DATA5!$D$33),MINUTE(DATA5!$D$33))</f>
        <v>00</v>
      </c>
      <c r="Y446" s="526" t="b">
        <f t="shared" si="110"/>
        <v>0</v>
      </c>
      <c r="Z446" s="526"/>
      <c r="AA446" s="520" t="b">
        <f t="shared" si="111"/>
        <v>0</v>
      </c>
      <c r="AB446" s="520"/>
      <c r="AC446" s="521" t="str">
        <f t="shared" si="115"/>
        <v/>
      </c>
      <c r="AD446" s="521"/>
      <c r="AE446" s="520" t="b">
        <f t="shared" si="109"/>
        <v>0</v>
      </c>
      <c r="AF446" s="520"/>
      <c r="AH446" s="422">
        <f>DATA5!$G$33</f>
        <v>0</v>
      </c>
      <c r="AI446" s="422">
        <f>DATA5!$L$33</f>
        <v>0</v>
      </c>
      <c r="AJ446" s="458">
        <f>DATA5!$Q$33</f>
        <v>0</v>
      </c>
      <c r="AK446" s="422">
        <f>DATA5!$V$33</f>
        <v>0</v>
      </c>
      <c r="AL446" s="422">
        <f>DATA5!$AA$33</f>
        <v>0</v>
      </c>
      <c r="AN446" s="522" t="str">
        <f>IF(AJ446="A",MAX($AN$221:AP445)+0.001,"")</f>
        <v/>
      </c>
      <c r="AO446" s="522"/>
      <c r="AP446" s="522"/>
      <c r="AQ446" s="282">
        <v>1.2250000000000001</v>
      </c>
      <c r="AR446" s="282" t="str">
        <f>IF($AQ$446&gt;$AN$973,"",LOOKUP($AQ$446,$AN$222:$AP$971,$AH$222:$AH$971))</f>
        <v/>
      </c>
      <c r="AS446" s="282" t="str">
        <f>IF($AQ$446&gt;$AN$973,"",LOOKUP($AQ$446,$AN$222:$AP$971,$AI$222:$AI$971))</f>
        <v/>
      </c>
      <c r="AT446" s="282" t="s">
        <v>28</v>
      </c>
      <c r="AU446" s="282" t="str">
        <f>IF($AQ$446&gt;$AN$973,"",LOOKUP($AQ$446,$AN$222:$AP$971,$AK$222:$AK$971))</f>
        <v/>
      </c>
      <c r="AV446" s="282" t="str">
        <f>IF($AQ$446&gt;$AN$973,"",LOOKUP($AQ$446,$AN$222:$AP$971,$AL$222:$AL$971))</f>
        <v/>
      </c>
      <c r="AX446" s="522" t="str">
        <f>IF(AJ446="B",MAX($AX$221:AX445)+0.001,"")</f>
        <v/>
      </c>
      <c r="AY446" s="522"/>
      <c r="AZ446" s="522"/>
      <c r="BA446" s="282">
        <v>1.2250000000000001</v>
      </c>
      <c r="BB446" s="282" t="str">
        <f t="shared" si="124"/>
        <v/>
      </c>
      <c r="BC446" s="282" t="str">
        <f t="shared" si="117"/>
        <v/>
      </c>
      <c r="BD446" s="282" t="s">
        <v>29</v>
      </c>
      <c r="BE446" s="282" t="str">
        <f t="shared" si="118"/>
        <v/>
      </c>
      <c r="BF446" s="282" t="str">
        <f t="shared" si="119"/>
        <v/>
      </c>
      <c r="BH446" s="522" t="str">
        <f>IF(AJ446="C",MAX($BH$221:BH445)+0.001,"")</f>
        <v/>
      </c>
      <c r="BI446" s="522"/>
      <c r="BJ446" s="522"/>
      <c r="BK446" s="282">
        <v>1.2250000000000001</v>
      </c>
      <c r="BL446" s="282" t="str">
        <f t="shared" si="120"/>
        <v/>
      </c>
      <c r="BM446" s="282" t="str">
        <f t="shared" si="121"/>
        <v/>
      </c>
      <c r="BN446" s="282" t="s">
        <v>30</v>
      </c>
      <c r="BO446" s="282" t="str">
        <f t="shared" si="122"/>
        <v/>
      </c>
      <c r="BP446" s="282" t="str">
        <f t="shared" si="123"/>
        <v/>
      </c>
      <c r="BT446" s="522" t="str">
        <f>IF(AL446="A",MAX($BT$221:BV445)+0.001,"")</f>
        <v/>
      </c>
      <c r="BU446" s="522"/>
      <c r="BV446" s="522"/>
      <c r="BW446" s="282">
        <v>1.2250000000000001</v>
      </c>
      <c r="BY446" s="454" t="s">
        <v>28</v>
      </c>
      <c r="BZ446" s="282" t="str">
        <f t="shared" si="125"/>
        <v/>
      </c>
      <c r="CB446" s="282">
        <f t="shared" si="126"/>
        <v>0</v>
      </c>
      <c r="CC446" s="282">
        <f t="shared" si="127"/>
        <v>0</v>
      </c>
      <c r="CD446" s="282">
        <f t="shared" si="128"/>
        <v>0</v>
      </c>
      <c r="CE446" s="282">
        <f t="shared" si="129"/>
        <v>0</v>
      </c>
      <c r="CF446" s="282">
        <f t="shared" si="130"/>
        <v>0</v>
      </c>
      <c r="CG446" s="282">
        <f t="shared" si="131"/>
        <v>0</v>
      </c>
      <c r="CH446" s="282">
        <f t="shared" si="132"/>
        <v>0</v>
      </c>
      <c r="CI446" s="282">
        <f t="shared" si="133"/>
        <v>0</v>
      </c>
      <c r="CJ446" s="282">
        <f t="shared" si="134"/>
        <v>0</v>
      </c>
      <c r="CK446" s="282">
        <f t="shared" si="135"/>
        <v>0</v>
      </c>
      <c r="CL446" s="282">
        <f t="shared" si="136"/>
        <v>0</v>
      </c>
      <c r="CM446" s="282">
        <f t="shared" si="137"/>
        <v>0</v>
      </c>
    </row>
    <row r="447" spans="4:91" ht="15" x14ac:dyDescent="0.25">
      <c r="D447" s="455" t="str">
        <f>IF(DATA5!$C$34="","",U447&amp;":"&amp;V447)</f>
        <v/>
      </c>
      <c r="E447" s="523" t="str">
        <f>IF(DATA5!$D$34="","",W447&amp;":"&amp;X447)</f>
        <v/>
      </c>
      <c r="F447" s="523"/>
      <c r="G447" s="523"/>
      <c r="H447" s="524" t="e">
        <f t="shared" si="112"/>
        <v>#VALUE!</v>
      </c>
      <c r="I447" s="524"/>
      <c r="J447" s="524"/>
      <c r="K447" s="522" t="e">
        <f t="shared" si="116"/>
        <v>#VALUE!</v>
      </c>
      <c r="L447" s="522"/>
      <c r="M447" s="522"/>
      <c r="N447" s="525" t="e">
        <f t="shared" si="113"/>
        <v>#VALUE!</v>
      </c>
      <c r="O447" s="525"/>
      <c r="P447" s="525"/>
      <c r="Q447" s="523" t="e">
        <f t="shared" si="114"/>
        <v>#VALUE!</v>
      </c>
      <c r="R447" s="523"/>
      <c r="S447" s="523"/>
      <c r="T447" s="283">
        <v>26</v>
      </c>
      <c r="U447" s="456">
        <f>IF(HOUR(DATA5!$C$34)&lt;=6,HOUR(DATA5!$C$34)+12,HOUR(DATA5!$C$34))</f>
        <v>12</v>
      </c>
      <c r="V447" s="457" t="str">
        <f>IF(MINUTE(DATA5!$C$34)&lt;10,"0"&amp;MINUTE(DATA5!$C$34),MINUTE(DATA5!$C$34))</f>
        <v>00</v>
      </c>
      <c r="W447" s="456">
        <f>IF(HOUR(DATA5!$D$34)&lt;=6,HOUR(DATA5!$D$34)+12,HOUR(DATA5!$D$34))</f>
        <v>12</v>
      </c>
      <c r="X447" s="457" t="str">
        <f>IF(MINUTE(DATA5!$D$34)&lt;10,"0"&amp;MINUTE(DATA5!$D$34),MINUTE(DATA5!$D$34))</f>
        <v>00</v>
      </c>
      <c r="Y447" s="526" t="b">
        <f t="shared" si="110"/>
        <v>0</v>
      </c>
      <c r="Z447" s="526"/>
      <c r="AA447" s="520" t="b">
        <f t="shared" si="111"/>
        <v>0</v>
      </c>
      <c r="AB447" s="520"/>
      <c r="AC447" s="521" t="str">
        <f t="shared" si="115"/>
        <v/>
      </c>
      <c r="AD447" s="521"/>
      <c r="AE447" s="520" t="b">
        <f t="shared" si="109"/>
        <v>0</v>
      </c>
      <c r="AF447" s="520"/>
      <c r="AH447" s="422">
        <f>DATA5!$G$34</f>
        <v>0</v>
      </c>
      <c r="AI447" s="422">
        <f>DATA5!$L$34</f>
        <v>0</v>
      </c>
      <c r="AJ447" s="458">
        <f>DATA5!$Q$34</f>
        <v>0</v>
      </c>
      <c r="AK447" s="422">
        <f>DATA5!$V$34</f>
        <v>0</v>
      </c>
      <c r="AL447" s="422">
        <f>DATA5!$AA$34</f>
        <v>0</v>
      </c>
      <c r="AN447" s="522" t="str">
        <f>IF(AJ447="A",MAX($AN$221:AP446)+0.001,"")</f>
        <v/>
      </c>
      <c r="AO447" s="522"/>
      <c r="AP447" s="522"/>
      <c r="AQ447" s="282">
        <v>1.226</v>
      </c>
      <c r="AR447" s="282" t="str">
        <f>IF($AQ$447&gt;$AN$973,"",LOOKUP($AQ$447,$AN$222:$AP$971,$AH$222:$AH$971))</f>
        <v/>
      </c>
      <c r="AS447" s="282" t="str">
        <f>IF($AQ$447&gt;$AN$973,"",LOOKUP($AQ$447,$AN$222:$AP$971,$AI$222:$AI$971))</f>
        <v/>
      </c>
      <c r="AT447" s="282" t="s">
        <v>28</v>
      </c>
      <c r="AU447" s="282" t="str">
        <f>IF($AQ$447&gt;$AN$973,"",LOOKUP($AQ$447,$AN$222:$AP$971,$AK$222:$AK$971))</f>
        <v/>
      </c>
      <c r="AV447" s="282" t="str">
        <f>IF($AQ$447&gt;$AN$973,"",LOOKUP($AQ$447,$AN$222:$AP$971,$AL$222:$AL$971))</f>
        <v/>
      </c>
      <c r="AX447" s="522" t="str">
        <f>IF(AJ447="B",MAX($AX$221:AX446)+0.001,"")</f>
        <v/>
      </c>
      <c r="AY447" s="522"/>
      <c r="AZ447" s="522"/>
      <c r="BA447" s="282">
        <v>1.226</v>
      </c>
      <c r="BB447" s="282" t="str">
        <f t="shared" si="124"/>
        <v/>
      </c>
      <c r="BC447" s="282" t="str">
        <f t="shared" si="117"/>
        <v/>
      </c>
      <c r="BD447" s="282" t="s">
        <v>29</v>
      </c>
      <c r="BE447" s="282" t="str">
        <f t="shared" si="118"/>
        <v/>
      </c>
      <c r="BF447" s="282" t="str">
        <f t="shared" si="119"/>
        <v/>
      </c>
      <c r="BH447" s="522" t="str">
        <f>IF(AJ447="C",MAX($BH$221:BH446)+0.001,"")</f>
        <v/>
      </c>
      <c r="BI447" s="522"/>
      <c r="BJ447" s="522"/>
      <c r="BK447" s="282">
        <v>1.226</v>
      </c>
      <c r="BL447" s="282" t="str">
        <f t="shared" si="120"/>
        <v/>
      </c>
      <c r="BM447" s="282" t="str">
        <f t="shared" si="121"/>
        <v/>
      </c>
      <c r="BN447" s="282" t="s">
        <v>30</v>
      </c>
      <c r="BO447" s="282" t="str">
        <f t="shared" si="122"/>
        <v/>
      </c>
      <c r="BP447" s="282" t="str">
        <f t="shared" si="123"/>
        <v/>
      </c>
      <c r="BT447" s="522" t="str">
        <f>IF(AL447="A",MAX($BT$221:BV446)+0.001,"")</f>
        <v/>
      </c>
      <c r="BU447" s="522"/>
      <c r="BV447" s="522"/>
      <c r="BW447" s="282">
        <v>1.226</v>
      </c>
      <c r="BY447" s="454" t="s">
        <v>28</v>
      </c>
      <c r="BZ447" s="282" t="str">
        <f t="shared" si="125"/>
        <v/>
      </c>
      <c r="CB447" s="282">
        <f t="shared" si="126"/>
        <v>0</v>
      </c>
      <c r="CC447" s="282">
        <f t="shared" si="127"/>
        <v>0</v>
      </c>
      <c r="CD447" s="282">
        <f t="shared" si="128"/>
        <v>0</v>
      </c>
      <c r="CE447" s="282">
        <f t="shared" si="129"/>
        <v>0</v>
      </c>
      <c r="CF447" s="282">
        <f t="shared" si="130"/>
        <v>0</v>
      </c>
      <c r="CG447" s="282">
        <f t="shared" si="131"/>
        <v>0</v>
      </c>
      <c r="CH447" s="282">
        <f t="shared" si="132"/>
        <v>0</v>
      </c>
      <c r="CI447" s="282">
        <f t="shared" si="133"/>
        <v>0</v>
      </c>
      <c r="CJ447" s="282">
        <f t="shared" si="134"/>
        <v>0</v>
      </c>
      <c r="CK447" s="282">
        <f t="shared" si="135"/>
        <v>0</v>
      </c>
      <c r="CL447" s="282">
        <f t="shared" si="136"/>
        <v>0</v>
      </c>
      <c r="CM447" s="282">
        <f t="shared" si="137"/>
        <v>0</v>
      </c>
    </row>
    <row r="448" spans="4:91" ht="15" x14ac:dyDescent="0.25">
      <c r="D448" s="455" t="str">
        <f>IF(DATA5!$C$35="","",U448&amp;":"&amp;V448)</f>
        <v/>
      </c>
      <c r="E448" s="523" t="str">
        <f>IF(DATA5!$D$35="","",W448&amp;":"&amp;X448)</f>
        <v/>
      </c>
      <c r="F448" s="523"/>
      <c r="G448" s="523"/>
      <c r="H448" s="524" t="e">
        <f t="shared" si="112"/>
        <v>#VALUE!</v>
      </c>
      <c r="I448" s="524"/>
      <c r="J448" s="524"/>
      <c r="K448" s="522" t="e">
        <f t="shared" si="116"/>
        <v>#VALUE!</v>
      </c>
      <c r="L448" s="522"/>
      <c r="M448" s="522"/>
      <c r="N448" s="525" t="e">
        <f t="shared" si="113"/>
        <v>#VALUE!</v>
      </c>
      <c r="O448" s="525"/>
      <c r="P448" s="525"/>
      <c r="Q448" s="523" t="e">
        <f t="shared" si="114"/>
        <v>#VALUE!</v>
      </c>
      <c r="R448" s="523"/>
      <c r="S448" s="523"/>
      <c r="T448" s="283">
        <v>27</v>
      </c>
      <c r="U448" s="456">
        <f>IF(HOUR(DATA5!$C$35)&lt;=6,HOUR(DATA5!$C$35)+12,HOUR(DATA5!$C$35))</f>
        <v>12</v>
      </c>
      <c r="V448" s="457" t="str">
        <f>IF(MINUTE(DATA5!$C$35)&lt;10,"0"&amp;MINUTE(DATA5!$C$35),MINUTE(DATA5!$C$35))</f>
        <v>00</v>
      </c>
      <c r="W448" s="456">
        <f>IF(HOUR(DATA5!$D$35)&lt;=6,HOUR(DATA5!$D$35)+12,HOUR(DATA5!$D$35))</f>
        <v>12</v>
      </c>
      <c r="X448" s="457" t="str">
        <f>IF(MINUTE(DATA5!$D$35)&lt;10,"0"&amp;MINUTE(DATA5!$D$35),MINUTE(DATA5!$D$35))</f>
        <v>00</v>
      </c>
      <c r="Y448" s="526" t="b">
        <f t="shared" si="110"/>
        <v>0</v>
      </c>
      <c r="Z448" s="526"/>
      <c r="AA448" s="520" t="b">
        <f t="shared" si="111"/>
        <v>0</v>
      </c>
      <c r="AB448" s="520"/>
      <c r="AC448" s="521" t="str">
        <f t="shared" si="115"/>
        <v/>
      </c>
      <c r="AD448" s="521"/>
      <c r="AE448" s="520" t="b">
        <f t="shared" si="109"/>
        <v>0</v>
      </c>
      <c r="AF448" s="520"/>
      <c r="AH448" s="422">
        <f>DATA5!$G$35</f>
        <v>0</v>
      </c>
      <c r="AI448" s="422">
        <f>DATA5!$L$35</f>
        <v>0</v>
      </c>
      <c r="AJ448" s="458">
        <f>DATA5!$Q$35</f>
        <v>0</v>
      </c>
      <c r="AK448" s="422">
        <f>DATA5!$V$35</f>
        <v>0</v>
      </c>
      <c r="AL448" s="422">
        <f>DATA5!$AA$35</f>
        <v>0</v>
      </c>
      <c r="AN448" s="522" t="str">
        <f>IF(AJ448="A",MAX($AN$221:AP447)+0.001,"")</f>
        <v/>
      </c>
      <c r="AO448" s="522"/>
      <c r="AP448" s="522"/>
      <c r="AQ448" s="282">
        <v>1.2269999999999999</v>
      </c>
      <c r="AR448" s="282" t="str">
        <f>IF($AQ$448&gt;$AN$973,"",LOOKUP($AQ$448,$AN$222:$AP$971,$AH$222:$AH$971))</f>
        <v/>
      </c>
      <c r="AS448" s="282" t="str">
        <f>IF($AQ$448&gt;$AN$973,"",LOOKUP($AQ$448,$AN$222:$AP$971,$AI$222:$AI$971))</f>
        <v/>
      </c>
      <c r="AT448" s="282" t="s">
        <v>28</v>
      </c>
      <c r="AU448" s="282" t="str">
        <f>IF($AQ$448&gt;$AN$973,"",LOOKUP($AQ$448,$AN$222:$AP$971,$AK$222:$AK$971))</f>
        <v/>
      </c>
      <c r="AV448" s="282" t="str">
        <f>IF($AQ$448&gt;$AN$973,"",LOOKUP($AQ$448,$AN$222:$AP$971,$AL$222:$AL$971))</f>
        <v/>
      </c>
      <c r="AX448" s="522" t="str">
        <f>IF(AJ448="B",MAX($AX$221:AX447)+0.001,"")</f>
        <v/>
      </c>
      <c r="AY448" s="522"/>
      <c r="AZ448" s="522"/>
      <c r="BA448" s="282">
        <v>1.2269999999999999</v>
      </c>
      <c r="BB448" s="282" t="str">
        <f t="shared" si="124"/>
        <v/>
      </c>
      <c r="BC448" s="282" t="str">
        <f t="shared" si="117"/>
        <v/>
      </c>
      <c r="BD448" s="282" t="s">
        <v>29</v>
      </c>
      <c r="BE448" s="282" t="str">
        <f t="shared" si="118"/>
        <v/>
      </c>
      <c r="BF448" s="282" t="str">
        <f t="shared" si="119"/>
        <v/>
      </c>
      <c r="BH448" s="522" t="str">
        <f>IF(AJ448="C",MAX($BH$221:BH447)+0.001,"")</f>
        <v/>
      </c>
      <c r="BI448" s="522"/>
      <c r="BJ448" s="522"/>
      <c r="BK448" s="282">
        <v>1.2269999999999999</v>
      </c>
      <c r="BL448" s="282" t="str">
        <f t="shared" si="120"/>
        <v/>
      </c>
      <c r="BM448" s="282" t="str">
        <f t="shared" si="121"/>
        <v/>
      </c>
      <c r="BN448" s="282" t="s">
        <v>30</v>
      </c>
      <c r="BO448" s="282" t="str">
        <f t="shared" si="122"/>
        <v/>
      </c>
      <c r="BP448" s="282" t="str">
        <f t="shared" si="123"/>
        <v/>
      </c>
      <c r="BT448" s="522" t="str">
        <f>IF(AL448="A",MAX($BT$221:BV447)+0.001,"")</f>
        <v/>
      </c>
      <c r="BU448" s="522"/>
      <c r="BV448" s="522"/>
      <c r="BW448" s="282">
        <v>1.2269999999999999</v>
      </c>
      <c r="BY448" s="454" t="s">
        <v>28</v>
      </c>
      <c r="BZ448" s="282" t="str">
        <f t="shared" si="125"/>
        <v/>
      </c>
      <c r="CB448" s="282">
        <f t="shared" si="126"/>
        <v>0</v>
      </c>
      <c r="CC448" s="282">
        <f t="shared" si="127"/>
        <v>0</v>
      </c>
      <c r="CD448" s="282">
        <f t="shared" si="128"/>
        <v>0</v>
      </c>
      <c r="CE448" s="282">
        <f t="shared" si="129"/>
        <v>0</v>
      </c>
      <c r="CF448" s="282">
        <f t="shared" si="130"/>
        <v>0</v>
      </c>
      <c r="CG448" s="282">
        <f t="shared" si="131"/>
        <v>0</v>
      </c>
      <c r="CH448" s="282">
        <f t="shared" si="132"/>
        <v>0</v>
      </c>
      <c r="CI448" s="282">
        <f t="shared" si="133"/>
        <v>0</v>
      </c>
      <c r="CJ448" s="282">
        <f t="shared" si="134"/>
        <v>0</v>
      </c>
      <c r="CK448" s="282">
        <f t="shared" si="135"/>
        <v>0</v>
      </c>
      <c r="CL448" s="282">
        <f t="shared" si="136"/>
        <v>0</v>
      </c>
      <c r="CM448" s="282">
        <f t="shared" si="137"/>
        <v>0</v>
      </c>
    </row>
    <row r="449" spans="4:91" ht="15" x14ac:dyDescent="0.25">
      <c r="D449" s="455" t="str">
        <f>IF(DATA5!$C$36="","",U449&amp;":"&amp;V449)</f>
        <v/>
      </c>
      <c r="E449" s="523" t="str">
        <f>IF(DATA5!$D$36="","",W449&amp;":"&amp;X449)</f>
        <v/>
      </c>
      <c r="F449" s="523"/>
      <c r="G449" s="523"/>
      <c r="H449" s="524" t="e">
        <f t="shared" si="112"/>
        <v>#VALUE!</v>
      </c>
      <c r="I449" s="524"/>
      <c r="J449" s="524"/>
      <c r="K449" s="522" t="e">
        <f t="shared" si="116"/>
        <v>#VALUE!</v>
      </c>
      <c r="L449" s="522"/>
      <c r="M449" s="522"/>
      <c r="N449" s="525" t="e">
        <f t="shared" si="113"/>
        <v>#VALUE!</v>
      </c>
      <c r="O449" s="525"/>
      <c r="P449" s="525"/>
      <c r="Q449" s="523" t="e">
        <f t="shared" si="114"/>
        <v>#VALUE!</v>
      </c>
      <c r="R449" s="523"/>
      <c r="S449" s="523"/>
      <c r="T449" s="283">
        <v>28</v>
      </c>
      <c r="U449" s="456">
        <f>IF(HOUR(DATA5!$C$36)&lt;=6,HOUR(DATA5!$C$36)+12,HOUR(DATA5!$C$36))</f>
        <v>12</v>
      </c>
      <c r="V449" s="457" t="str">
        <f>IF(MINUTE(DATA5!$C$36)&lt;10,"0"&amp;MINUTE(DATA5!$C$36),MINUTE(DATA5!$C$36))</f>
        <v>00</v>
      </c>
      <c r="W449" s="456">
        <f>IF(HOUR(DATA5!$D$36)&lt;=6,HOUR(DATA5!$D$36)+12,HOUR(DATA5!$D$36))</f>
        <v>12</v>
      </c>
      <c r="X449" s="457" t="str">
        <f>IF(MINUTE(DATA5!$D$36)&lt;10,"0"&amp;MINUTE(DATA5!$D$36),MINUTE(DATA5!$D$36))</f>
        <v>00</v>
      </c>
      <c r="Y449" s="526" t="b">
        <f t="shared" si="110"/>
        <v>0</v>
      </c>
      <c r="Z449" s="526"/>
      <c r="AA449" s="520" t="b">
        <f t="shared" si="111"/>
        <v>0</v>
      </c>
      <c r="AB449" s="520"/>
      <c r="AC449" s="521" t="str">
        <f t="shared" si="115"/>
        <v/>
      </c>
      <c r="AD449" s="521"/>
      <c r="AE449" s="520" t="b">
        <f t="shared" si="109"/>
        <v>0</v>
      </c>
      <c r="AF449" s="520"/>
      <c r="AH449" s="422">
        <f>DATA5!$G$36</f>
        <v>0</v>
      </c>
      <c r="AI449" s="422">
        <f>DATA5!$L$36</f>
        <v>0</v>
      </c>
      <c r="AJ449" s="458">
        <f>DATA5!$Q$36</f>
        <v>0</v>
      </c>
      <c r="AK449" s="422">
        <f>DATA5!$V$36</f>
        <v>0</v>
      </c>
      <c r="AL449" s="422">
        <f>DATA5!$AA$36</f>
        <v>0</v>
      </c>
      <c r="AN449" s="522" t="str">
        <f>IF(AJ449="A",MAX($AN$221:AP448)+0.001,"")</f>
        <v/>
      </c>
      <c r="AO449" s="522"/>
      <c r="AP449" s="522"/>
      <c r="AQ449" s="282">
        <v>1.228</v>
      </c>
      <c r="AR449" s="282" t="str">
        <f>IF($AQ$449&gt;$AN$973,"",LOOKUP($AQ$449,$AN$222:$AP$971,$AH$222:$AH$971))</f>
        <v/>
      </c>
      <c r="AS449" s="282" t="str">
        <f>IF($AQ$449&gt;$AN$973,"",LOOKUP($AQ$449,$AN$222:$AP$971,$AI$222:$AI$971))</f>
        <v/>
      </c>
      <c r="AT449" s="282" t="s">
        <v>28</v>
      </c>
      <c r="AU449" s="282" t="str">
        <f>IF($AQ$449&gt;$AN$973,"",LOOKUP($AQ$449,$AN$222:$AP$971,$AK$222:$AK$971))</f>
        <v/>
      </c>
      <c r="AV449" s="282" t="str">
        <f>IF($AQ$449&gt;$AN$973,"",LOOKUP($AQ$449,$AN$222:$AP$971,$AL$222:$AL$971))</f>
        <v/>
      </c>
      <c r="AX449" s="522" t="str">
        <f>IF(AJ449="B",MAX($AX$221:AX448)+0.001,"")</f>
        <v/>
      </c>
      <c r="AY449" s="522"/>
      <c r="AZ449" s="522"/>
      <c r="BA449" s="282">
        <v>1.228</v>
      </c>
      <c r="BB449" s="282" t="str">
        <f t="shared" si="124"/>
        <v/>
      </c>
      <c r="BC449" s="282" t="str">
        <f t="shared" si="117"/>
        <v/>
      </c>
      <c r="BD449" s="282" t="s">
        <v>29</v>
      </c>
      <c r="BE449" s="282" t="str">
        <f t="shared" si="118"/>
        <v/>
      </c>
      <c r="BF449" s="282" t="str">
        <f t="shared" si="119"/>
        <v/>
      </c>
      <c r="BH449" s="522" t="str">
        <f>IF(AJ449="C",MAX($BH$221:BH448)+0.001,"")</f>
        <v/>
      </c>
      <c r="BI449" s="522"/>
      <c r="BJ449" s="522"/>
      <c r="BK449" s="282">
        <v>1.228</v>
      </c>
      <c r="BL449" s="282" t="str">
        <f t="shared" si="120"/>
        <v/>
      </c>
      <c r="BM449" s="282" t="str">
        <f t="shared" si="121"/>
        <v/>
      </c>
      <c r="BN449" s="282" t="s">
        <v>30</v>
      </c>
      <c r="BO449" s="282" t="str">
        <f t="shared" si="122"/>
        <v/>
      </c>
      <c r="BP449" s="282" t="str">
        <f t="shared" si="123"/>
        <v/>
      </c>
      <c r="BT449" s="522" t="str">
        <f>IF(AL449="A",MAX($BT$221:BV448)+0.001,"")</f>
        <v/>
      </c>
      <c r="BU449" s="522"/>
      <c r="BV449" s="522"/>
      <c r="BW449" s="282">
        <v>1.228</v>
      </c>
      <c r="BY449" s="454" t="s">
        <v>28</v>
      </c>
      <c r="BZ449" s="282" t="str">
        <f t="shared" si="125"/>
        <v/>
      </c>
      <c r="CB449" s="282">
        <f t="shared" si="126"/>
        <v>0</v>
      </c>
      <c r="CC449" s="282">
        <f t="shared" si="127"/>
        <v>0</v>
      </c>
      <c r="CD449" s="282">
        <f t="shared" si="128"/>
        <v>0</v>
      </c>
      <c r="CE449" s="282">
        <f t="shared" si="129"/>
        <v>0</v>
      </c>
      <c r="CF449" s="282">
        <f t="shared" si="130"/>
        <v>0</v>
      </c>
      <c r="CG449" s="282">
        <f t="shared" si="131"/>
        <v>0</v>
      </c>
      <c r="CH449" s="282">
        <f t="shared" si="132"/>
        <v>0</v>
      </c>
      <c r="CI449" s="282">
        <f t="shared" si="133"/>
        <v>0</v>
      </c>
      <c r="CJ449" s="282">
        <f t="shared" si="134"/>
        <v>0</v>
      </c>
      <c r="CK449" s="282">
        <f t="shared" si="135"/>
        <v>0</v>
      </c>
      <c r="CL449" s="282">
        <f t="shared" si="136"/>
        <v>0</v>
      </c>
      <c r="CM449" s="282">
        <f t="shared" si="137"/>
        <v>0</v>
      </c>
    </row>
    <row r="450" spans="4:91" ht="15" x14ac:dyDescent="0.25">
      <c r="D450" s="455" t="str">
        <f>IF(DATA5!$C$37="","",U450&amp;":"&amp;V450)</f>
        <v/>
      </c>
      <c r="E450" s="523" t="str">
        <f>IF(DATA5!$D$37="","",W450&amp;":"&amp;X450)</f>
        <v/>
      </c>
      <c r="F450" s="523"/>
      <c r="G450" s="523"/>
      <c r="H450" s="524" t="e">
        <f t="shared" si="112"/>
        <v>#VALUE!</v>
      </c>
      <c r="I450" s="524"/>
      <c r="J450" s="524"/>
      <c r="K450" s="522" t="e">
        <f t="shared" si="116"/>
        <v>#VALUE!</v>
      </c>
      <c r="L450" s="522"/>
      <c r="M450" s="522"/>
      <c r="N450" s="525" t="e">
        <f t="shared" si="113"/>
        <v>#VALUE!</v>
      </c>
      <c r="O450" s="525"/>
      <c r="P450" s="525"/>
      <c r="Q450" s="523" t="e">
        <f t="shared" si="114"/>
        <v>#VALUE!</v>
      </c>
      <c r="R450" s="523"/>
      <c r="S450" s="523"/>
      <c r="T450" s="283">
        <v>29</v>
      </c>
      <c r="U450" s="456">
        <f>IF(HOUR(DATA5!$C$37)&lt;=6,HOUR(DATA5!$C$37)+12,HOUR(DATA5!$C$37))</f>
        <v>12</v>
      </c>
      <c r="V450" s="457" t="str">
        <f>IF(MINUTE(DATA5!$C$37)&lt;10,"0"&amp;MINUTE(DATA5!$C$37),MINUTE(DATA5!$C$37))</f>
        <v>00</v>
      </c>
      <c r="W450" s="456">
        <f>IF(HOUR(DATA5!$D$37)&lt;=6,HOUR(DATA5!$D$37)+12,HOUR(DATA5!$D$37))</f>
        <v>12</v>
      </c>
      <c r="X450" s="457" t="str">
        <f>IF(MINUTE(DATA5!$D$37)&lt;10,"0"&amp;MINUTE(DATA5!$D$37),MINUTE(DATA5!$D$37))</f>
        <v>00</v>
      </c>
      <c r="Y450" s="526" t="b">
        <f t="shared" si="110"/>
        <v>0</v>
      </c>
      <c r="Z450" s="526"/>
      <c r="AA450" s="520" t="b">
        <f t="shared" si="111"/>
        <v>0</v>
      </c>
      <c r="AB450" s="520"/>
      <c r="AC450" s="521" t="str">
        <f t="shared" si="115"/>
        <v/>
      </c>
      <c r="AD450" s="521"/>
      <c r="AE450" s="520" t="b">
        <f t="shared" si="109"/>
        <v>0</v>
      </c>
      <c r="AF450" s="520"/>
      <c r="AH450" s="422">
        <f>DATA5!$G$37</f>
        <v>0</v>
      </c>
      <c r="AI450" s="422">
        <f>DATA5!$L$37</f>
        <v>0</v>
      </c>
      <c r="AJ450" s="458">
        <f>DATA5!$Q$37</f>
        <v>0</v>
      </c>
      <c r="AK450" s="422">
        <f>DATA5!$V$37</f>
        <v>0</v>
      </c>
      <c r="AL450" s="422">
        <f>DATA5!$AA$37</f>
        <v>0</v>
      </c>
      <c r="AN450" s="522" t="str">
        <f>IF(AJ450="A",MAX($AN$221:AP449)+0.001,"")</f>
        <v/>
      </c>
      <c r="AO450" s="522"/>
      <c r="AP450" s="522"/>
      <c r="AQ450" s="282">
        <v>1.2289999999999999</v>
      </c>
      <c r="AR450" s="282" t="str">
        <f>IF($AQ$450&gt;$AN$973,"",LOOKUP($AQ$450,$AN$222:$AP$971,$AH$222:$AH$971))</f>
        <v/>
      </c>
      <c r="AS450" s="282" t="str">
        <f>IF($AQ$450&gt;$AN$973,"",LOOKUP($AQ$450,$AN$222:$AP$971,$AI$222:$AI$971))</f>
        <v/>
      </c>
      <c r="AT450" s="282" t="s">
        <v>28</v>
      </c>
      <c r="AU450" s="282" t="str">
        <f>IF($AQ$450&gt;$AN$973,"",LOOKUP($AQ$450,$AN$222:$AP$971,$AK$222:$AK$971))</f>
        <v/>
      </c>
      <c r="AV450" s="282" t="str">
        <f>IF($AQ$450&gt;$AN$973,"",LOOKUP($AQ$450,$AN$222:$AP$971,$AL$222:$AL$971))</f>
        <v/>
      </c>
      <c r="AX450" s="522" t="str">
        <f>IF(AJ450="B",MAX($AX$221:AX449)+0.001,"")</f>
        <v/>
      </c>
      <c r="AY450" s="522"/>
      <c r="AZ450" s="522"/>
      <c r="BA450" s="282">
        <v>1.2289999999999999</v>
      </c>
      <c r="BB450" s="282" t="str">
        <f t="shared" si="124"/>
        <v/>
      </c>
      <c r="BC450" s="282" t="str">
        <f t="shared" si="117"/>
        <v/>
      </c>
      <c r="BD450" s="282" t="s">
        <v>29</v>
      </c>
      <c r="BE450" s="282" t="str">
        <f t="shared" si="118"/>
        <v/>
      </c>
      <c r="BF450" s="282" t="str">
        <f t="shared" si="119"/>
        <v/>
      </c>
      <c r="BH450" s="522" t="str">
        <f>IF(AJ450="C",MAX($BH$221:BH449)+0.001,"")</f>
        <v/>
      </c>
      <c r="BI450" s="522"/>
      <c r="BJ450" s="522"/>
      <c r="BK450" s="282">
        <v>1.2289999999999999</v>
      </c>
      <c r="BL450" s="282" t="str">
        <f t="shared" si="120"/>
        <v/>
      </c>
      <c r="BM450" s="282" t="str">
        <f t="shared" si="121"/>
        <v/>
      </c>
      <c r="BN450" s="282" t="s">
        <v>30</v>
      </c>
      <c r="BO450" s="282" t="str">
        <f t="shared" si="122"/>
        <v/>
      </c>
      <c r="BP450" s="282" t="str">
        <f t="shared" si="123"/>
        <v/>
      </c>
      <c r="BT450" s="522" t="str">
        <f>IF(AL450="A",MAX($BT$221:BV449)+0.001,"")</f>
        <v/>
      </c>
      <c r="BU450" s="522"/>
      <c r="BV450" s="522"/>
      <c r="BW450" s="282">
        <v>1.2289999999999999</v>
      </c>
      <c r="BY450" s="454" t="s">
        <v>28</v>
      </c>
      <c r="BZ450" s="282" t="str">
        <f t="shared" si="125"/>
        <v/>
      </c>
      <c r="CB450" s="282">
        <f t="shared" si="126"/>
        <v>0</v>
      </c>
      <c r="CC450" s="282">
        <f t="shared" si="127"/>
        <v>0</v>
      </c>
      <c r="CD450" s="282">
        <f t="shared" si="128"/>
        <v>0</v>
      </c>
      <c r="CE450" s="282">
        <f t="shared" si="129"/>
        <v>0</v>
      </c>
      <c r="CF450" s="282">
        <f t="shared" si="130"/>
        <v>0</v>
      </c>
      <c r="CG450" s="282">
        <f t="shared" si="131"/>
        <v>0</v>
      </c>
      <c r="CH450" s="282">
        <f t="shared" si="132"/>
        <v>0</v>
      </c>
      <c r="CI450" s="282">
        <f t="shared" si="133"/>
        <v>0</v>
      </c>
      <c r="CJ450" s="282">
        <f t="shared" si="134"/>
        <v>0</v>
      </c>
      <c r="CK450" s="282">
        <f t="shared" si="135"/>
        <v>0</v>
      </c>
      <c r="CL450" s="282">
        <f t="shared" si="136"/>
        <v>0</v>
      </c>
      <c r="CM450" s="282">
        <f t="shared" si="137"/>
        <v>0</v>
      </c>
    </row>
    <row r="451" spans="4:91" ht="15" x14ac:dyDescent="0.25">
      <c r="D451" s="455" t="str">
        <f>IF(DATA5!$C$38="","",U451&amp;":"&amp;V451)</f>
        <v/>
      </c>
      <c r="E451" s="523" t="str">
        <f>IF(DATA5!$D$38="","",W451&amp;":"&amp;X451)</f>
        <v/>
      </c>
      <c r="F451" s="523"/>
      <c r="G451" s="523"/>
      <c r="H451" s="524" t="e">
        <f t="shared" si="112"/>
        <v>#VALUE!</v>
      </c>
      <c r="I451" s="524"/>
      <c r="J451" s="524"/>
      <c r="K451" s="522" t="e">
        <f t="shared" si="116"/>
        <v>#VALUE!</v>
      </c>
      <c r="L451" s="522"/>
      <c r="M451" s="522"/>
      <c r="N451" s="525" t="e">
        <f t="shared" si="113"/>
        <v>#VALUE!</v>
      </c>
      <c r="O451" s="525"/>
      <c r="P451" s="525"/>
      <c r="Q451" s="523" t="e">
        <f t="shared" si="114"/>
        <v>#VALUE!</v>
      </c>
      <c r="R451" s="523"/>
      <c r="S451" s="523"/>
      <c r="T451" s="283">
        <v>30</v>
      </c>
      <c r="U451" s="456">
        <f>IF(HOUR(DATA5!$C$38)&lt;=6,HOUR(DATA5!$C$38)+12,HOUR(DATA5!$C$38))</f>
        <v>12</v>
      </c>
      <c r="V451" s="457" t="str">
        <f>IF(MINUTE(DATA5!$C$38)&lt;10,"0"&amp;MINUTE(DATA5!$C$38),MINUTE(DATA5!$C$38))</f>
        <v>00</v>
      </c>
      <c r="W451" s="456">
        <f>IF(HOUR(DATA5!$D$38)&lt;=6,HOUR(DATA5!$D$38)+12,HOUR(DATA5!$D$38))</f>
        <v>12</v>
      </c>
      <c r="X451" s="457" t="str">
        <f>IF(MINUTE(DATA5!$D$38)&lt;10,"0"&amp;MINUTE(DATA5!$D$38),MINUTE(DATA5!$D$38))</f>
        <v>00</v>
      </c>
      <c r="Y451" s="526" t="b">
        <f t="shared" si="110"/>
        <v>0</v>
      </c>
      <c r="Z451" s="526"/>
      <c r="AA451" s="520" t="b">
        <f t="shared" si="111"/>
        <v>0</v>
      </c>
      <c r="AB451" s="520"/>
      <c r="AC451" s="521" t="str">
        <f t="shared" si="115"/>
        <v/>
      </c>
      <c r="AD451" s="521"/>
      <c r="AE451" s="520" t="b">
        <f t="shared" si="109"/>
        <v>0</v>
      </c>
      <c r="AF451" s="520"/>
      <c r="AH451" s="422">
        <f>DATA5!$G$38</f>
        <v>0</v>
      </c>
      <c r="AI451" s="422">
        <f>DATA5!$L$38</f>
        <v>0</v>
      </c>
      <c r="AJ451" s="458">
        <f>DATA5!$Q$38</f>
        <v>0</v>
      </c>
      <c r="AK451" s="422">
        <f>DATA5!$V$38</f>
        <v>0</v>
      </c>
      <c r="AL451" s="422">
        <f>DATA5!$AA$38</f>
        <v>0</v>
      </c>
      <c r="AN451" s="522" t="str">
        <f>IF(AJ451="A",MAX($AN$221:AP450)+0.001,"")</f>
        <v/>
      </c>
      <c r="AO451" s="522"/>
      <c r="AP451" s="522"/>
      <c r="AQ451" s="282">
        <v>1.23</v>
      </c>
      <c r="AR451" s="282" t="str">
        <f>IF($AQ$451&gt;$AN$973,"",LOOKUP($AQ$451,$AN$222:$AP$971,$AH$222:$AH$971))</f>
        <v/>
      </c>
      <c r="AS451" s="282" t="str">
        <f>IF($AQ$451&gt;$AN$973,"",LOOKUP($AQ$451,$AN$222:$AP$971,$AI$222:$AI$971))</f>
        <v/>
      </c>
      <c r="AT451" s="282" t="s">
        <v>28</v>
      </c>
      <c r="AU451" s="282" t="str">
        <f>IF($AQ$451&gt;$AN$973,"",LOOKUP($AQ$451,$AN$222:$AP$971,$AK$222:$AK$971))</f>
        <v/>
      </c>
      <c r="AV451" s="282" t="str">
        <f>IF($AQ$451&gt;$AN$973,"",LOOKUP($AQ$451,$AN$222:$AP$971,$AL$222:$AL$971))</f>
        <v/>
      </c>
      <c r="AX451" s="522" t="str">
        <f>IF(AJ451="B",MAX($AX$221:AX450)+0.001,"")</f>
        <v/>
      </c>
      <c r="AY451" s="522"/>
      <c r="AZ451" s="522"/>
      <c r="BA451" s="282">
        <v>1.23</v>
      </c>
      <c r="BB451" s="282" t="str">
        <f t="shared" si="124"/>
        <v/>
      </c>
      <c r="BC451" s="282" t="str">
        <f t="shared" si="117"/>
        <v/>
      </c>
      <c r="BD451" s="282" t="s">
        <v>29</v>
      </c>
      <c r="BE451" s="282" t="str">
        <f t="shared" si="118"/>
        <v/>
      </c>
      <c r="BF451" s="282" t="str">
        <f t="shared" si="119"/>
        <v/>
      </c>
      <c r="BH451" s="522" t="str">
        <f>IF(AJ451="C",MAX($BH$221:BH450)+0.001,"")</f>
        <v/>
      </c>
      <c r="BI451" s="522"/>
      <c r="BJ451" s="522"/>
      <c r="BK451" s="282">
        <v>1.23</v>
      </c>
      <c r="BL451" s="282" t="str">
        <f t="shared" si="120"/>
        <v/>
      </c>
      <c r="BM451" s="282" t="str">
        <f t="shared" si="121"/>
        <v/>
      </c>
      <c r="BN451" s="282" t="s">
        <v>30</v>
      </c>
      <c r="BO451" s="282" t="str">
        <f t="shared" si="122"/>
        <v/>
      </c>
      <c r="BP451" s="282" t="str">
        <f t="shared" si="123"/>
        <v/>
      </c>
      <c r="BT451" s="522" t="str">
        <f>IF(AL451="A",MAX($BT$221:BV450)+0.001,"")</f>
        <v/>
      </c>
      <c r="BU451" s="522"/>
      <c r="BV451" s="522"/>
      <c r="BW451" s="282">
        <v>1.23</v>
      </c>
      <c r="BY451" s="454" t="s">
        <v>28</v>
      </c>
      <c r="BZ451" s="282" t="str">
        <f t="shared" si="125"/>
        <v/>
      </c>
      <c r="CB451" s="282">
        <f t="shared" si="126"/>
        <v>0</v>
      </c>
      <c r="CC451" s="282">
        <f t="shared" si="127"/>
        <v>0</v>
      </c>
      <c r="CD451" s="282">
        <f t="shared" si="128"/>
        <v>0</v>
      </c>
      <c r="CE451" s="282">
        <f t="shared" si="129"/>
        <v>0</v>
      </c>
      <c r="CF451" s="282">
        <f t="shared" si="130"/>
        <v>0</v>
      </c>
      <c r="CG451" s="282">
        <f t="shared" si="131"/>
        <v>0</v>
      </c>
      <c r="CH451" s="282">
        <f t="shared" si="132"/>
        <v>0</v>
      </c>
      <c r="CI451" s="282">
        <f t="shared" si="133"/>
        <v>0</v>
      </c>
      <c r="CJ451" s="282">
        <f t="shared" si="134"/>
        <v>0</v>
      </c>
      <c r="CK451" s="282">
        <f t="shared" si="135"/>
        <v>0</v>
      </c>
      <c r="CL451" s="282">
        <f t="shared" si="136"/>
        <v>0</v>
      </c>
      <c r="CM451" s="282">
        <f t="shared" si="137"/>
        <v>0</v>
      </c>
    </row>
    <row r="452" spans="4:91" ht="15" x14ac:dyDescent="0.25">
      <c r="D452" s="455" t="str">
        <f>IF(DATA5!$C$39="","",U452&amp;":"&amp;V452)</f>
        <v/>
      </c>
      <c r="E452" s="523" t="str">
        <f>IF(DATA5!$D$39="","",W452&amp;":"&amp;X452)</f>
        <v/>
      </c>
      <c r="F452" s="523"/>
      <c r="G452" s="523"/>
      <c r="H452" s="524" t="e">
        <f t="shared" si="112"/>
        <v>#VALUE!</v>
      </c>
      <c r="I452" s="524"/>
      <c r="J452" s="524"/>
      <c r="K452" s="522" t="e">
        <f t="shared" si="116"/>
        <v>#VALUE!</v>
      </c>
      <c r="L452" s="522"/>
      <c r="M452" s="522"/>
      <c r="N452" s="525" t="e">
        <f t="shared" si="113"/>
        <v>#VALUE!</v>
      </c>
      <c r="O452" s="525"/>
      <c r="P452" s="525"/>
      <c r="Q452" s="523" t="e">
        <f t="shared" si="114"/>
        <v>#VALUE!</v>
      </c>
      <c r="R452" s="523"/>
      <c r="S452" s="523"/>
      <c r="T452" s="283">
        <v>31</v>
      </c>
      <c r="U452" s="456">
        <f>IF(HOUR(DATA5!$C$39)&lt;=6,HOUR(DATA5!$C$39)+12,HOUR(DATA5!$C$39))</f>
        <v>12</v>
      </c>
      <c r="V452" s="457" t="str">
        <f>IF(MINUTE(DATA5!$C$39)&lt;10,"0"&amp;MINUTE(DATA5!$C$39),MINUTE(DATA5!$C$39))</f>
        <v>00</v>
      </c>
      <c r="W452" s="456">
        <f>IF(HOUR(DATA5!$D$39)&lt;=6,HOUR(DATA5!$D$39)+12,HOUR(DATA5!$D$39))</f>
        <v>12</v>
      </c>
      <c r="X452" s="457" t="str">
        <f>IF(MINUTE(DATA5!$D$39)&lt;10,"0"&amp;MINUTE(DATA5!$D$39),MINUTE(DATA5!$D$39))</f>
        <v>00</v>
      </c>
      <c r="Y452" s="526" t="b">
        <f t="shared" si="110"/>
        <v>0</v>
      </c>
      <c r="Z452" s="526"/>
      <c r="AA452" s="520" t="b">
        <f t="shared" si="111"/>
        <v>0</v>
      </c>
      <c r="AB452" s="520"/>
      <c r="AC452" s="521" t="str">
        <f t="shared" si="115"/>
        <v/>
      </c>
      <c r="AD452" s="521"/>
      <c r="AE452" s="520" t="b">
        <f t="shared" si="109"/>
        <v>0</v>
      </c>
      <c r="AF452" s="520"/>
      <c r="AH452" s="422">
        <f>DATA5!$G$39</f>
        <v>0</v>
      </c>
      <c r="AI452" s="422">
        <f>DATA5!$L$39</f>
        <v>0</v>
      </c>
      <c r="AJ452" s="458">
        <f>DATA5!$Q$39</f>
        <v>0</v>
      </c>
      <c r="AK452" s="422">
        <f>DATA5!$V$39</f>
        <v>0</v>
      </c>
      <c r="AL452" s="422">
        <f>DATA5!$AA$39</f>
        <v>0</v>
      </c>
      <c r="AN452" s="522" t="str">
        <f>IF(AJ452="A",MAX($AN$221:AP451)+0.001,"")</f>
        <v/>
      </c>
      <c r="AO452" s="522"/>
      <c r="AP452" s="522"/>
      <c r="AQ452" s="282">
        <v>1.2309999999999999</v>
      </c>
      <c r="AR452" s="282" t="str">
        <f>IF($AQ$452&gt;$AN$973,"",LOOKUP($AQ$452,$AN$222:$AP$971,$AH$222:$AH$971))</f>
        <v/>
      </c>
      <c r="AS452" s="282" t="str">
        <f>IF($AQ$452&gt;$AN$973,"",LOOKUP($AQ$452,$AN$222:$AP$971,$AI$222:$AI$971))</f>
        <v/>
      </c>
      <c r="AT452" s="282" t="s">
        <v>28</v>
      </c>
      <c r="AU452" s="282" t="str">
        <f>IF($AQ$452&gt;$AN$973,"",LOOKUP($AQ$452,$AN$222:$AP$971,$AK$222:$AK$971))</f>
        <v/>
      </c>
      <c r="AV452" s="282" t="str">
        <f>IF($AQ$452&gt;$AN$973,"",LOOKUP($AQ$452,$AN$222:$AP$971,$AL$222:$AL$971))</f>
        <v/>
      </c>
      <c r="AX452" s="522" t="str">
        <f>IF(AJ452="B",MAX($AX$221:AX451)+0.001,"")</f>
        <v/>
      </c>
      <c r="AY452" s="522"/>
      <c r="AZ452" s="522"/>
      <c r="BA452" s="282">
        <v>1.2309999999999999</v>
      </c>
      <c r="BB452" s="282" t="str">
        <f t="shared" si="124"/>
        <v/>
      </c>
      <c r="BC452" s="282" t="str">
        <f t="shared" si="117"/>
        <v/>
      </c>
      <c r="BD452" s="282" t="s">
        <v>29</v>
      </c>
      <c r="BE452" s="282" t="str">
        <f t="shared" si="118"/>
        <v/>
      </c>
      <c r="BF452" s="282" t="str">
        <f t="shared" si="119"/>
        <v/>
      </c>
      <c r="BH452" s="522" t="str">
        <f>IF(AJ452="C",MAX($BH$221:BH451)+0.001,"")</f>
        <v/>
      </c>
      <c r="BI452" s="522"/>
      <c r="BJ452" s="522"/>
      <c r="BK452" s="282">
        <v>1.2309999999999999</v>
      </c>
      <c r="BL452" s="282" t="str">
        <f t="shared" si="120"/>
        <v/>
      </c>
      <c r="BM452" s="282" t="str">
        <f t="shared" si="121"/>
        <v/>
      </c>
      <c r="BN452" s="282" t="s">
        <v>30</v>
      </c>
      <c r="BO452" s="282" t="str">
        <f t="shared" si="122"/>
        <v/>
      </c>
      <c r="BP452" s="282" t="str">
        <f t="shared" si="123"/>
        <v/>
      </c>
      <c r="BT452" s="522" t="str">
        <f>IF(AL452="A",MAX($BT$221:BV451)+0.001,"")</f>
        <v/>
      </c>
      <c r="BU452" s="522"/>
      <c r="BV452" s="522"/>
      <c r="BW452" s="282">
        <v>1.2309999999999999</v>
      </c>
      <c r="BY452" s="454" t="s">
        <v>28</v>
      </c>
      <c r="BZ452" s="282" t="str">
        <f t="shared" si="125"/>
        <v/>
      </c>
      <c r="CB452" s="282">
        <f t="shared" si="126"/>
        <v>0</v>
      </c>
      <c r="CC452" s="282">
        <f t="shared" si="127"/>
        <v>0</v>
      </c>
      <c r="CD452" s="282">
        <f t="shared" si="128"/>
        <v>0</v>
      </c>
      <c r="CE452" s="282">
        <f t="shared" si="129"/>
        <v>0</v>
      </c>
      <c r="CF452" s="282">
        <f t="shared" si="130"/>
        <v>0</v>
      </c>
      <c r="CG452" s="282">
        <f t="shared" si="131"/>
        <v>0</v>
      </c>
      <c r="CH452" s="282">
        <f t="shared" si="132"/>
        <v>0</v>
      </c>
      <c r="CI452" s="282">
        <f t="shared" si="133"/>
        <v>0</v>
      </c>
      <c r="CJ452" s="282">
        <f t="shared" si="134"/>
        <v>0</v>
      </c>
      <c r="CK452" s="282">
        <f t="shared" si="135"/>
        <v>0</v>
      </c>
      <c r="CL452" s="282">
        <f t="shared" si="136"/>
        <v>0</v>
      </c>
      <c r="CM452" s="282">
        <f t="shared" si="137"/>
        <v>0</v>
      </c>
    </row>
    <row r="453" spans="4:91" ht="15" x14ac:dyDescent="0.25">
      <c r="D453" s="455" t="str">
        <f>IF(DATA5!$C$40="","",U453&amp;":"&amp;V453)</f>
        <v/>
      </c>
      <c r="E453" s="523" t="str">
        <f>IF(DATA5!$D$40="","",W453&amp;":"&amp;X453)</f>
        <v/>
      </c>
      <c r="F453" s="523"/>
      <c r="G453" s="523"/>
      <c r="H453" s="524" t="e">
        <f t="shared" si="112"/>
        <v>#VALUE!</v>
      </c>
      <c r="I453" s="524"/>
      <c r="J453" s="524"/>
      <c r="K453" s="522" t="e">
        <f t="shared" si="116"/>
        <v>#VALUE!</v>
      </c>
      <c r="L453" s="522"/>
      <c r="M453" s="522"/>
      <c r="N453" s="525" t="e">
        <f t="shared" si="113"/>
        <v>#VALUE!</v>
      </c>
      <c r="O453" s="525"/>
      <c r="P453" s="525"/>
      <c r="Q453" s="523" t="e">
        <f t="shared" si="114"/>
        <v>#VALUE!</v>
      </c>
      <c r="R453" s="523"/>
      <c r="S453" s="523"/>
      <c r="T453" s="283">
        <v>32</v>
      </c>
      <c r="U453" s="456">
        <f>IF(HOUR(DATA5!$C$40)&lt;=6,HOUR(DATA5!$C$40)+12,HOUR(DATA5!$C$40))</f>
        <v>12</v>
      </c>
      <c r="V453" s="457" t="str">
        <f>IF(MINUTE(DATA5!$C$40)&lt;10,"0"&amp;MINUTE(DATA5!$C$40),MINUTE(DATA5!$C$40))</f>
        <v>00</v>
      </c>
      <c r="W453" s="456">
        <f>IF(HOUR(DATA5!$D$40)&lt;=6,HOUR(DATA5!$D$40)+12,HOUR(DATA5!$D$40))</f>
        <v>12</v>
      </c>
      <c r="X453" s="457" t="str">
        <f>IF(MINUTE(DATA5!$D$40)&lt;10,"0"&amp;MINUTE(DATA5!$D$40),MINUTE(DATA5!$D$40))</f>
        <v>00</v>
      </c>
      <c r="Y453" s="526" t="b">
        <f t="shared" si="110"/>
        <v>0</v>
      </c>
      <c r="Z453" s="526"/>
      <c r="AA453" s="520" t="b">
        <f t="shared" si="111"/>
        <v>0</v>
      </c>
      <c r="AB453" s="520"/>
      <c r="AC453" s="521" t="str">
        <f t="shared" si="115"/>
        <v/>
      </c>
      <c r="AD453" s="521"/>
      <c r="AE453" s="520" t="b">
        <f t="shared" si="109"/>
        <v>0</v>
      </c>
      <c r="AF453" s="520"/>
      <c r="AH453" s="422">
        <f>DATA5!$G$40</f>
        <v>0</v>
      </c>
      <c r="AI453" s="422">
        <f>DATA5!$L$40</f>
        <v>0</v>
      </c>
      <c r="AJ453" s="458">
        <f>DATA5!$Q$40</f>
        <v>0</v>
      </c>
      <c r="AK453" s="422">
        <f>DATA5!$V$40</f>
        <v>0</v>
      </c>
      <c r="AL453" s="422">
        <f>DATA5!$AA$40</f>
        <v>0</v>
      </c>
      <c r="AN453" s="522" t="str">
        <f>IF(AJ453="A",MAX($AN$221:AP452)+0.001,"")</f>
        <v/>
      </c>
      <c r="AO453" s="522"/>
      <c r="AP453" s="522"/>
      <c r="AQ453" s="282">
        <v>1.232</v>
      </c>
      <c r="AR453" s="282" t="str">
        <f>IF($AQ$453&gt;$AN$973,"",LOOKUP($AQ$453,$AN$222:$AP$971,$AH$222:$AH$971))</f>
        <v/>
      </c>
      <c r="AS453" s="282" t="str">
        <f>IF($AQ$453&gt;$AN$973,"",LOOKUP($AQ$453,$AN$222:$AP$971,$AI$222:$AI$971))</f>
        <v/>
      </c>
      <c r="AT453" s="282" t="s">
        <v>28</v>
      </c>
      <c r="AU453" s="282" t="str">
        <f>IF($AQ$453&gt;$AN$973,"",LOOKUP($AQ$453,$AN$222:$AP$971,$AK$222:$AK$971))</f>
        <v/>
      </c>
      <c r="AV453" s="282" t="str">
        <f>IF($AQ$453&gt;$AN$973,"",LOOKUP($AQ$453,$AN$222:$AP$971,$AL$222:$AL$971))</f>
        <v/>
      </c>
      <c r="AX453" s="522" t="str">
        <f>IF(AJ453="B",MAX($AX$221:AX452)+0.001,"")</f>
        <v/>
      </c>
      <c r="AY453" s="522"/>
      <c r="AZ453" s="522"/>
      <c r="BA453" s="282">
        <v>1.232</v>
      </c>
      <c r="BB453" s="282" t="str">
        <f t="shared" si="124"/>
        <v/>
      </c>
      <c r="BC453" s="282" t="str">
        <f t="shared" si="117"/>
        <v/>
      </c>
      <c r="BD453" s="282" t="s">
        <v>29</v>
      </c>
      <c r="BE453" s="282" t="str">
        <f t="shared" si="118"/>
        <v/>
      </c>
      <c r="BF453" s="282" t="str">
        <f t="shared" si="119"/>
        <v/>
      </c>
      <c r="BH453" s="522" t="str">
        <f>IF(AJ453="C",MAX($BH$221:BH452)+0.001,"")</f>
        <v/>
      </c>
      <c r="BI453" s="522"/>
      <c r="BJ453" s="522"/>
      <c r="BK453" s="282">
        <v>1.232</v>
      </c>
      <c r="BL453" s="282" t="str">
        <f t="shared" si="120"/>
        <v/>
      </c>
      <c r="BM453" s="282" t="str">
        <f t="shared" si="121"/>
        <v/>
      </c>
      <c r="BN453" s="282" t="s">
        <v>30</v>
      </c>
      <c r="BO453" s="282" t="str">
        <f t="shared" si="122"/>
        <v/>
      </c>
      <c r="BP453" s="282" t="str">
        <f t="shared" si="123"/>
        <v/>
      </c>
      <c r="BT453" s="522" t="str">
        <f>IF(AL453="A",MAX($BT$221:BV452)+0.001,"")</f>
        <v/>
      </c>
      <c r="BU453" s="522"/>
      <c r="BV453" s="522"/>
      <c r="BW453" s="282">
        <v>1.232</v>
      </c>
      <c r="BY453" s="454" t="s">
        <v>28</v>
      </c>
      <c r="BZ453" s="282" t="str">
        <f t="shared" si="125"/>
        <v/>
      </c>
      <c r="CB453" s="282">
        <f t="shared" si="126"/>
        <v>0</v>
      </c>
      <c r="CC453" s="282">
        <f t="shared" si="127"/>
        <v>0</v>
      </c>
      <c r="CD453" s="282">
        <f t="shared" si="128"/>
        <v>0</v>
      </c>
      <c r="CE453" s="282">
        <f t="shared" si="129"/>
        <v>0</v>
      </c>
      <c r="CF453" s="282">
        <f t="shared" si="130"/>
        <v>0</v>
      </c>
      <c r="CG453" s="282">
        <f t="shared" si="131"/>
        <v>0</v>
      </c>
      <c r="CH453" s="282">
        <f t="shared" si="132"/>
        <v>0</v>
      </c>
      <c r="CI453" s="282">
        <f t="shared" si="133"/>
        <v>0</v>
      </c>
      <c r="CJ453" s="282">
        <f t="shared" si="134"/>
        <v>0</v>
      </c>
      <c r="CK453" s="282">
        <f t="shared" si="135"/>
        <v>0</v>
      </c>
      <c r="CL453" s="282">
        <f t="shared" si="136"/>
        <v>0</v>
      </c>
      <c r="CM453" s="282">
        <f t="shared" si="137"/>
        <v>0</v>
      </c>
    </row>
    <row r="454" spans="4:91" ht="15" x14ac:dyDescent="0.25">
      <c r="D454" s="455" t="str">
        <f>IF(DATA5!$C$41="","",U454&amp;":"&amp;V454)</f>
        <v/>
      </c>
      <c r="E454" s="523" t="str">
        <f>IF(DATA5!$D$41="","",W454&amp;":"&amp;X454)</f>
        <v/>
      </c>
      <c r="F454" s="523"/>
      <c r="G454" s="523"/>
      <c r="H454" s="524" t="e">
        <f t="shared" si="112"/>
        <v>#VALUE!</v>
      </c>
      <c r="I454" s="524"/>
      <c r="J454" s="524"/>
      <c r="K454" s="522" t="e">
        <f t="shared" si="116"/>
        <v>#VALUE!</v>
      </c>
      <c r="L454" s="522"/>
      <c r="M454" s="522"/>
      <c r="N454" s="525" t="e">
        <f t="shared" si="113"/>
        <v>#VALUE!</v>
      </c>
      <c r="O454" s="525"/>
      <c r="P454" s="525"/>
      <c r="Q454" s="523" t="e">
        <f t="shared" si="114"/>
        <v>#VALUE!</v>
      </c>
      <c r="R454" s="523"/>
      <c r="S454" s="523"/>
      <c r="T454" s="283">
        <v>33</v>
      </c>
      <c r="U454" s="456">
        <f>IF(HOUR(DATA5!$C$41)&lt;=6,HOUR(DATA5!$C$41)+12,HOUR(DATA5!$C$41))</f>
        <v>12</v>
      </c>
      <c r="V454" s="457" t="str">
        <f>IF(MINUTE(DATA5!$C$41)&lt;10,"0"&amp;MINUTE(DATA5!$C$41),MINUTE(DATA5!$C$41))</f>
        <v>00</v>
      </c>
      <c r="W454" s="456">
        <f>IF(HOUR(DATA5!$D$41)&lt;=6,HOUR(DATA5!$D$41)+12,HOUR(DATA5!$D$41))</f>
        <v>12</v>
      </c>
      <c r="X454" s="457" t="str">
        <f>IF(MINUTE(DATA5!$D$41)&lt;10,"0"&amp;MINUTE(DATA5!$D$41),MINUTE(DATA5!$D$41))</f>
        <v>00</v>
      </c>
      <c r="Y454" s="526" t="b">
        <f t="shared" si="110"/>
        <v>0</v>
      </c>
      <c r="Z454" s="526"/>
      <c r="AA454" s="520" t="b">
        <f t="shared" si="111"/>
        <v>0</v>
      </c>
      <c r="AB454" s="520"/>
      <c r="AC454" s="521" t="str">
        <f t="shared" si="115"/>
        <v/>
      </c>
      <c r="AD454" s="521"/>
      <c r="AE454" s="520" t="b">
        <f t="shared" si="109"/>
        <v>0</v>
      </c>
      <c r="AF454" s="520"/>
      <c r="AH454" s="422">
        <f>DATA5!$G$41</f>
        <v>0</v>
      </c>
      <c r="AI454" s="422">
        <f>DATA5!$L$41</f>
        <v>0</v>
      </c>
      <c r="AJ454" s="458">
        <f>DATA5!$Q$41</f>
        <v>0</v>
      </c>
      <c r="AK454" s="422">
        <f>DATA5!$V$41</f>
        <v>0</v>
      </c>
      <c r="AL454" s="422">
        <f>DATA5!$AA$41</f>
        <v>0</v>
      </c>
      <c r="AN454" s="522" t="str">
        <f>IF(AJ454="A",MAX($AN$221:AP453)+0.001,"")</f>
        <v/>
      </c>
      <c r="AO454" s="522"/>
      <c r="AP454" s="522"/>
      <c r="AQ454" s="282">
        <v>1.2329999999999999</v>
      </c>
      <c r="AR454" s="282" t="str">
        <f>IF($AQ$454&gt;$AN$973,"",LOOKUP($AQ$454,$AN$222:$AP$971,$AH$222:$AH$971))</f>
        <v/>
      </c>
      <c r="AS454" s="282" t="str">
        <f>IF($AQ$454&gt;$AN$973,"",LOOKUP($AQ$454,$AN$222:$AP$971,$AI$222:$AI$971))</f>
        <v/>
      </c>
      <c r="AT454" s="282" t="s">
        <v>28</v>
      </c>
      <c r="AU454" s="282" t="str">
        <f>IF($AQ$454&gt;$AN$973,"",LOOKUP($AQ$454,$AN$222:$AP$971,$AK$222:$AK$971))</f>
        <v/>
      </c>
      <c r="AV454" s="282" t="str">
        <f>IF($AQ$454&gt;$AN$973,"",LOOKUP($AQ$454,$AN$222:$AP$971,$AL$222:$AL$971))</f>
        <v/>
      </c>
      <c r="AX454" s="522" t="str">
        <f>IF(AJ454="B",MAX($AX$221:AX453)+0.001,"")</f>
        <v/>
      </c>
      <c r="AY454" s="522"/>
      <c r="AZ454" s="522"/>
      <c r="BA454" s="282">
        <v>1.2329999999999999</v>
      </c>
      <c r="BB454" s="282" t="str">
        <f t="shared" si="124"/>
        <v/>
      </c>
      <c r="BC454" s="282" t="str">
        <f t="shared" si="117"/>
        <v/>
      </c>
      <c r="BD454" s="282" t="s">
        <v>29</v>
      </c>
      <c r="BE454" s="282" t="str">
        <f t="shared" si="118"/>
        <v/>
      </c>
      <c r="BF454" s="282" t="str">
        <f t="shared" si="119"/>
        <v/>
      </c>
      <c r="BH454" s="522" t="str">
        <f>IF(AJ454="C",MAX($BH$221:BH453)+0.001,"")</f>
        <v/>
      </c>
      <c r="BI454" s="522"/>
      <c r="BJ454" s="522"/>
      <c r="BK454" s="282">
        <v>1.2329999999999999</v>
      </c>
      <c r="BL454" s="282" t="str">
        <f t="shared" si="120"/>
        <v/>
      </c>
      <c r="BM454" s="282" t="str">
        <f t="shared" si="121"/>
        <v/>
      </c>
      <c r="BN454" s="282" t="s">
        <v>30</v>
      </c>
      <c r="BO454" s="282" t="str">
        <f t="shared" si="122"/>
        <v/>
      </c>
      <c r="BP454" s="282" t="str">
        <f t="shared" si="123"/>
        <v/>
      </c>
      <c r="BT454" s="522" t="str">
        <f>IF(AL454="A",MAX($BT$221:BV453)+0.001,"")</f>
        <v/>
      </c>
      <c r="BU454" s="522"/>
      <c r="BV454" s="522"/>
      <c r="BW454" s="282">
        <v>1.2329999999999999</v>
      </c>
      <c r="BY454" s="454" t="s">
        <v>28</v>
      </c>
      <c r="BZ454" s="282" t="str">
        <f t="shared" si="125"/>
        <v/>
      </c>
      <c r="CB454" s="282">
        <f t="shared" si="126"/>
        <v>0</v>
      </c>
      <c r="CC454" s="282">
        <f t="shared" si="127"/>
        <v>0</v>
      </c>
      <c r="CD454" s="282">
        <f t="shared" si="128"/>
        <v>0</v>
      </c>
      <c r="CE454" s="282">
        <f t="shared" si="129"/>
        <v>0</v>
      </c>
      <c r="CF454" s="282">
        <f t="shared" si="130"/>
        <v>0</v>
      </c>
      <c r="CG454" s="282">
        <f t="shared" si="131"/>
        <v>0</v>
      </c>
      <c r="CH454" s="282">
        <f t="shared" si="132"/>
        <v>0</v>
      </c>
      <c r="CI454" s="282">
        <f t="shared" si="133"/>
        <v>0</v>
      </c>
      <c r="CJ454" s="282">
        <f t="shared" si="134"/>
        <v>0</v>
      </c>
      <c r="CK454" s="282">
        <f t="shared" si="135"/>
        <v>0</v>
      </c>
      <c r="CL454" s="282">
        <f t="shared" si="136"/>
        <v>0</v>
      </c>
      <c r="CM454" s="282">
        <f t="shared" si="137"/>
        <v>0</v>
      </c>
    </row>
    <row r="455" spans="4:91" ht="15" x14ac:dyDescent="0.25">
      <c r="D455" s="455" t="str">
        <f>IF(DATA5!$C$42="","",U455&amp;":"&amp;V455)</f>
        <v/>
      </c>
      <c r="E455" s="523" t="str">
        <f>IF(DATA5!$D$42="","",W455&amp;":"&amp;X455)</f>
        <v/>
      </c>
      <c r="F455" s="523"/>
      <c r="G455" s="523"/>
      <c r="H455" s="524" t="e">
        <f t="shared" si="112"/>
        <v>#VALUE!</v>
      </c>
      <c r="I455" s="524"/>
      <c r="J455" s="524"/>
      <c r="K455" s="522" t="e">
        <f t="shared" si="116"/>
        <v>#VALUE!</v>
      </c>
      <c r="L455" s="522"/>
      <c r="M455" s="522"/>
      <c r="N455" s="525" t="e">
        <f t="shared" si="113"/>
        <v>#VALUE!</v>
      </c>
      <c r="O455" s="525"/>
      <c r="P455" s="525"/>
      <c r="Q455" s="523" t="e">
        <f t="shared" si="114"/>
        <v>#VALUE!</v>
      </c>
      <c r="R455" s="523"/>
      <c r="S455" s="523"/>
      <c r="T455" s="283">
        <v>34</v>
      </c>
      <c r="U455" s="456">
        <f>IF(HOUR(DATA5!$C$42)&lt;=6,HOUR(DATA5!$C$42)+12,HOUR(DATA5!$C$42))</f>
        <v>12</v>
      </c>
      <c r="V455" s="457" t="str">
        <f>IF(MINUTE(DATA5!$C$42)&lt;10,"0"&amp;MINUTE(DATA5!$C$42),MINUTE(DATA5!$C$42))</f>
        <v>00</v>
      </c>
      <c r="W455" s="456">
        <f>IF(HOUR(DATA5!$D$42)&lt;=6,HOUR(DATA5!$D$42)+12,HOUR(DATA5!$D$42))</f>
        <v>12</v>
      </c>
      <c r="X455" s="457" t="str">
        <f>IF(MINUTE(DATA5!$D$42)&lt;10,"0"&amp;MINUTE(DATA5!$D$42),MINUTE(DATA5!$D$42))</f>
        <v>00</v>
      </c>
      <c r="Y455" s="526" t="b">
        <f t="shared" si="110"/>
        <v>0</v>
      </c>
      <c r="Z455" s="526"/>
      <c r="AA455" s="520" t="b">
        <f t="shared" si="111"/>
        <v>0</v>
      </c>
      <c r="AB455" s="520"/>
      <c r="AC455" s="521" t="str">
        <f t="shared" si="115"/>
        <v/>
      </c>
      <c r="AD455" s="521"/>
      <c r="AE455" s="520" t="b">
        <f t="shared" si="109"/>
        <v>0</v>
      </c>
      <c r="AF455" s="520"/>
      <c r="AH455" s="422">
        <f>DATA5!$G$42</f>
        <v>0</v>
      </c>
      <c r="AI455" s="422">
        <f>DATA5!$L$42</f>
        <v>0</v>
      </c>
      <c r="AJ455" s="458">
        <f>DATA5!$Q$42</f>
        <v>0</v>
      </c>
      <c r="AK455" s="422">
        <f>DATA5!$V$42</f>
        <v>0</v>
      </c>
      <c r="AL455" s="422">
        <f>DATA5!$AA$42</f>
        <v>0</v>
      </c>
      <c r="AN455" s="522" t="str">
        <f>IF(AJ455="A",MAX($AN$221:AP454)+0.001,"")</f>
        <v/>
      </c>
      <c r="AO455" s="522"/>
      <c r="AP455" s="522"/>
      <c r="AQ455" s="282">
        <v>1.234</v>
      </c>
      <c r="AR455" s="282" t="str">
        <f>IF($AQ$455&gt;$AN$973,"",LOOKUP($AQ$455,$AN$222:$AP$971,$AH$222:$AH$971))</f>
        <v/>
      </c>
      <c r="AS455" s="282" t="str">
        <f>IF($AQ$455&gt;$AN$973,"",LOOKUP($AQ$455,$AN$222:$AP$971,$AI$222:$AI$971))</f>
        <v/>
      </c>
      <c r="AT455" s="282" t="s">
        <v>28</v>
      </c>
      <c r="AU455" s="282" t="str">
        <f>IF($AQ$455&gt;$AN$973,"",LOOKUP($AQ$455,$AN$222:$AP$971,$AK$222:$AK$971))</f>
        <v/>
      </c>
      <c r="AV455" s="282" t="str">
        <f>IF($AQ$455&gt;$AN$973,"",LOOKUP($AQ$455,$AN$222:$AP$971,$AL$222:$AL$971))</f>
        <v/>
      </c>
      <c r="AX455" s="522" t="str">
        <f>IF(AJ455="B",MAX($AX$221:AX454)+0.001,"")</f>
        <v/>
      </c>
      <c r="AY455" s="522"/>
      <c r="AZ455" s="522"/>
      <c r="BA455" s="282">
        <v>1.234</v>
      </c>
      <c r="BB455" s="282" t="str">
        <f t="shared" si="124"/>
        <v/>
      </c>
      <c r="BC455" s="282" t="str">
        <f t="shared" si="117"/>
        <v/>
      </c>
      <c r="BD455" s="282" t="s">
        <v>29</v>
      </c>
      <c r="BE455" s="282" t="str">
        <f t="shared" si="118"/>
        <v/>
      </c>
      <c r="BF455" s="282" t="str">
        <f t="shared" si="119"/>
        <v/>
      </c>
      <c r="BH455" s="522" t="str">
        <f>IF(AJ455="C",MAX($BH$221:BH454)+0.001,"")</f>
        <v/>
      </c>
      <c r="BI455" s="522"/>
      <c r="BJ455" s="522"/>
      <c r="BK455" s="282">
        <v>1.234</v>
      </c>
      <c r="BL455" s="282" t="str">
        <f t="shared" si="120"/>
        <v/>
      </c>
      <c r="BM455" s="282" t="str">
        <f t="shared" si="121"/>
        <v/>
      </c>
      <c r="BN455" s="282" t="s">
        <v>30</v>
      </c>
      <c r="BO455" s="282" t="str">
        <f t="shared" si="122"/>
        <v/>
      </c>
      <c r="BP455" s="282" t="str">
        <f t="shared" si="123"/>
        <v/>
      </c>
      <c r="BT455" s="522" t="str">
        <f>IF(AL455="A",MAX($BT$221:BV454)+0.001,"")</f>
        <v/>
      </c>
      <c r="BU455" s="522"/>
      <c r="BV455" s="522"/>
      <c r="BW455" s="282">
        <v>1.234</v>
      </c>
      <c r="BY455" s="454" t="s">
        <v>28</v>
      </c>
      <c r="BZ455" s="282" t="str">
        <f t="shared" si="125"/>
        <v/>
      </c>
      <c r="CB455" s="282">
        <f t="shared" si="126"/>
        <v>0</v>
      </c>
      <c r="CC455" s="282">
        <f t="shared" si="127"/>
        <v>0</v>
      </c>
      <c r="CD455" s="282">
        <f t="shared" si="128"/>
        <v>0</v>
      </c>
      <c r="CE455" s="282">
        <f t="shared" si="129"/>
        <v>0</v>
      </c>
      <c r="CF455" s="282">
        <f t="shared" si="130"/>
        <v>0</v>
      </c>
      <c r="CG455" s="282">
        <f t="shared" si="131"/>
        <v>0</v>
      </c>
      <c r="CH455" s="282">
        <f t="shared" si="132"/>
        <v>0</v>
      </c>
      <c r="CI455" s="282">
        <f t="shared" si="133"/>
        <v>0</v>
      </c>
      <c r="CJ455" s="282">
        <f t="shared" si="134"/>
        <v>0</v>
      </c>
      <c r="CK455" s="282">
        <f t="shared" si="135"/>
        <v>0</v>
      </c>
      <c r="CL455" s="282">
        <f t="shared" si="136"/>
        <v>0</v>
      </c>
      <c r="CM455" s="282">
        <f t="shared" si="137"/>
        <v>0</v>
      </c>
    </row>
    <row r="456" spans="4:91" ht="15" x14ac:dyDescent="0.25">
      <c r="D456" s="455" t="str">
        <f>IF(DATA5!$C$43="","",U456&amp;":"&amp;V456)</f>
        <v/>
      </c>
      <c r="E456" s="523" t="str">
        <f>IF(DATA5!$D$43="","",W456&amp;":"&amp;X456)</f>
        <v/>
      </c>
      <c r="F456" s="523"/>
      <c r="G456" s="523"/>
      <c r="H456" s="524" t="e">
        <f t="shared" si="112"/>
        <v>#VALUE!</v>
      </c>
      <c r="I456" s="524"/>
      <c r="J456" s="524"/>
      <c r="K456" s="522" t="e">
        <f t="shared" si="116"/>
        <v>#VALUE!</v>
      </c>
      <c r="L456" s="522"/>
      <c r="M456" s="522"/>
      <c r="N456" s="525" t="e">
        <f t="shared" si="113"/>
        <v>#VALUE!</v>
      </c>
      <c r="O456" s="525"/>
      <c r="P456" s="525"/>
      <c r="Q456" s="523" t="e">
        <f t="shared" si="114"/>
        <v>#VALUE!</v>
      </c>
      <c r="R456" s="523"/>
      <c r="S456" s="523"/>
      <c r="T456" s="283">
        <v>35</v>
      </c>
      <c r="U456" s="456">
        <f>IF(HOUR(DATA5!$C$43)&lt;=6,HOUR(DATA5!$C$43)+12,HOUR(DATA5!$C$43))</f>
        <v>12</v>
      </c>
      <c r="V456" s="457" t="str">
        <f>IF(MINUTE(DATA5!$C$43)&lt;10,"0"&amp;MINUTE(DATA5!$C$43),MINUTE(DATA5!$C$43))</f>
        <v>00</v>
      </c>
      <c r="W456" s="456">
        <f>IF(HOUR(DATA5!$D$43)&lt;=6,HOUR(DATA5!$D$43)+12,HOUR(DATA5!$D$43))</f>
        <v>12</v>
      </c>
      <c r="X456" s="457" t="str">
        <f>IF(MINUTE(DATA5!$D$43)&lt;10,"0"&amp;MINUTE(DATA5!$D$43),MINUTE(DATA5!$D$43))</f>
        <v>00</v>
      </c>
      <c r="Y456" s="526" t="b">
        <f t="shared" si="110"/>
        <v>0</v>
      </c>
      <c r="Z456" s="526"/>
      <c r="AA456" s="520" t="b">
        <f t="shared" si="111"/>
        <v>0</v>
      </c>
      <c r="AB456" s="520"/>
      <c r="AC456" s="521" t="str">
        <f t="shared" si="115"/>
        <v/>
      </c>
      <c r="AD456" s="521"/>
      <c r="AE456" s="520" t="b">
        <f t="shared" si="109"/>
        <v>0</v>
      </c>
      <c r="AF456" s="520"/>
      <c r="AH456" s="422">
        <f>DATA5!$G$43</f>
        <v>0</v>
      </c>
      <c r="AI456" s="422">
        <f>DATA5!$L$43</f>
        <v>0</v>
      </c>
      <c r="AJ456" s="458">
        <f>DATA5!$Q$43</f>
        <v>0</v>
      </c>
      <c r="AK456" s="422">
        <f>DATA5!$V$43</f>
        <v>0</v>
      </c>
      <c r="AL456" s="422">
        <f>DATA5!$AA$43</f>
        <v>0</v>
      </c>
      <c r="AN456" s="522" t="str">
        <f>IF(AJ456="A",MAX($AN$221:AP455)+0.001,"")</f>
        <v/>
      </c>
      <c r="AO456" s="522"/>
      <c r="AP456" s="522"/>
      <c r="AQ456" s="282">
        <v>1.2350000000000001</v>
      </c>
      <c r="AR456" s="282" t="str">
        <f>IF($AQ$456&gt;$AN$973,"",LOOKUP($AQ$456,$AN$222:$AP$971,$AH$222:$AH$971))</f>
        <v/>
      </c>
      <c r="AS456" s="282" t="str">
        <f>IF($AQ$456&gt;$AN$973,"",LOOKUP($AQ$456,$AN$222:$AP$971,$AI$222:$AI$971))</f>
        <v/>
      </c>
      <c r="AT456" s="282" t="s">
        <v>28</v>
      </c>
      <c r="AU456" s="282" t="str">
        <f>IF($AQ$456&gt;$AN$973,"",LOOKUP($AQ$456,$AN$222:$AP$971,$AK$222:$AK$971))</f>
        <v/>
      </c>
      <c r="AV456" s="282" t="str">
        <f>IF($AQ$456&gt;$AN$973,"",LOOKUP($AQ$456,$AN$222:$AP$971,$AL$222:$AL$971))</f>
        <v/>
      </c>
      <c r="AX456" s="522" t="str">
        <f>IF(AJ456="B",MAX($AX$221:AX455)+0.001,"")</f>
        <v/>
      </c>
      <c r="AY456" s="522"/>
      <c r="AZ456" s="522"/>
      <c r="BA456" s="282">
        <v>1.2350000000000001</v>
      </c>
      <c r="BB456" s="282" t="str">
        <f t="shared" si="124"/>
        <v/>
      </c>
      <c r="BC456" s="282" t="str">
        <f t="shared" si="117"/>
        <v/>
      </c>
      <c r="BD456" s="282" t="s">
        <v>29</v>
      </c>
      <c r="BE456" s="282" t="str">
        <f t="shared" si="118"/>
        <v/>
      </c>
      <c r="BF456" s="282" t="str">
        <f t="shared" si="119"/>
        <v/>
      </c>
      <c r="BH456" s="522" t="str">
        <f>IF(AJ456="C",MAX($BH$221:BH455)+0.001,"")</f>
        <v/>
      </c>
      <c r="BI456" s="522"/>
      <c r="BJ456" s="522"/>
      <c r="BK456" s="282">
        <v>1.2350000000000001</v>
      </c>
      <c r="BL456" s="282" t="str">
        <f t="shared" si="120"/>
        <v/>
      </c>
      <c r="BM456" s="282" t="str">
        <f t="shared" si="121"/>
        <v/>
      </c>
      <c r="BN456" s="282" t="s">
        <v>30</v>
      </c>
      <c r="BO456" s="282" t="str">
        <f t="shared" si="122"/>
        <v/>
      </c>
      <c r="BP456" s="282" t="str">
        <f t="shared" si="123"/>
        <v/>
      </c>
      <c r="BT456" s="522" t="str">
        <f>IF(AL456="A",MAX($BT$221:BV455)+0.001,"")</f>
        <v/>
      </c>
      <c r="BU456" s="522"/>
      <c r="BV456" s="522"/>
      <c r="BW456" s="282">
        <v>1.2350000000000001</v>
      </c>
      <c r="BY456" s="454" t="s">
        <v>28</v>
      </c>
      <c r="BZ456" s="282" t="str">
        <f t="shared" si="125"/>
        <v/>
      </c>
      <c r="CB456" s="282">
        <f t="shared" si="126"/>
        <v>0</v>
      </c>
      <c r="CC456" s="282">
        <f t="shared" si="127"/>
        <v>0</v>
      </c>
      <c r="CD456" s="282">
        <f t="shared" si="128"/>
        <v>0</v>
      </c>
      <c r="CE456" s="282">
        <f t="shared" si="129"/>
        <v>0</v>
      </c>
      <c r="CF456" s="282">
        <f t="shared" si="130"/>
        <v>0</v>
      </c>
      <c r="CG456" s="282">
        <f t="shared" si="131"/>
        <v>0</v>
      </c>
      <c r="CH456" s="282">
        <f t="shared" si="132"/>
        <v>0</v>
      </c>
      <c r="CI456" s="282">
        <f t="shared" si="133"/>
        <v>0</v>
      </c>
      <c r="CJ456" s="282">
        <f t="shared" si="134"/>
        <v>0</v>
      </c>
      <c r="CK456" s="282">
        <f t="shared" si="135"/>
        <v>0</v>
      </c>
      <c r="CL456" s="282">
        <f t="shared" si="136"/>
        <v>0</v>
      </c>
      <c r="CM456" s="282">
        <f t="shared" si="137"/>
        <v>0</v>
      </c>
    </row>
    <row r="457" spans="4:91" ht="15" x14ac:dyDescent="0.25">
      <c r="D457" s="455" t="str">
        <f>IF(DATA5!$C$44="","",U457&amp;":"&amp;V457)</f>
        <v/>
      </c>
      <c r="E457" s="523" t="str">
        <f>IF(DATA5!$D$44="","",W457&amp;":"&amp;X457)</f>
        <v/>
      </c>
      <c r="F457" s="523"/>
      <c r="G457" s="523"/>
      <c r="H457" s="524" t="e">
        <f t="shared" si="112"/>
        <v>#VALUE!</v>
      </c>
      <c r="I457" s="524"/>
      <c r="J457" s="524"/>
      <c r="K457" s="522" t="e">
        <f t="shared" si="116"/>
        <v>#VALUE!</v>
      </c>
      <c r="L457" s="522"/>
      <c r="M457" s="522"/>
      <c r="N457" s="525" t="e">
        <f t="shared" si="113"/>
        <v>#VALUE!</v>
      </c>
      <c r="O457" s="525"/>
      <c r="P457" s="525"/>
      <c r="Q457" s="523" t="e">
        <f t="shared" si="114"/>
        <v>#VALUE!</v>
      </c>
      <c r="R457" s="523"/>
      <c r="S457" s="523"/>
      <c r="T457" s="283">
        <v>36</v>
      </c>
      <c r="U457" s="456">
        <f>IF(HOUR(DATA5!$C$44)&lt;=6,HOUR(DATA5!$C$44)+12,HOUR(DATA5!$C$44))</f>
        <v>12</v>
      </c>
      <c r="V457" s="457" t="str">
        <f>IF(MINUTE(DATA5!$C$44)&lt;10,"0"&amp;MINUTE(DATA5!$C$44),MINUTE(DATA5!$C$44))</f>
        <v>00</v>
      </c>
      <c r="W457" s="456">
        <f>IF(HOUR(DATA5!$D$44)&lt;=6,HOUR(DATA5!$D$44)+12,HOUR(DATA5!$D$44))</f>
        <v>12</v>
      </c>
      <c r="X457" s="457" t="str">
        <f>IF(MINUTE(DATA5!$D$44)&lt;10,"0"&amp;MINUTE(DATA5!$D$44),MINUTE(DATA5!$D$44))</f>
        <v>00</v>
      </c>
      <c r="Y457" s="526" t="b">
        <f t="shared" si="110"/>
        <v>0</v>
      </c>
      <c r="Z457" s="526"/>
      <c r="AA457" s="520" t="b">
        <f t="shared" si="111"/>
        <v>0</v>
      </c>
      <c r="AB457" s="520"/>
      <c r="AC457" s="521" t="str">
        <f t="shared" si="115"/>
        <v/>
      </c>
      <c r="AD457" s="521"/>
      <c r="AE457" s="520" t="b">
        <f t="shared" si="109"/>
        <v>0</v>
      </c>
      <c r="AF457" s="520"/>
      <c r="AH457" s="422">
        <f>DATA5!$G$44</f>
        <v>0</v>
      </c>
      <c r="AI457" s="422">
        <f>DATA5!$L$44</f>
        <v>0</v>
      </c>
      <c r="AJ457" s="458">
        <f>DATA5!$Q$44</f>
        <v>0</v>
      </c>
      <c r="AK457" s="422">
        <f>DATA5!$V$44</f>
        <v>0</v>
      </c>
      <c r="AL457" s="422">
        <f>DATA5!$AA$44</f>
        <v>0</v>
      </c>
      <c r="AN457" s="522" t="str">
        <f>IF(AJ457="A",MAX($AN$221:AP456)+0.001,"")</f>
        <v/>
      </c>
      <c r="AO457" s="522"/>
      <c r="AP457" s="522"/>
      <c r="AQ457" s="282">
        <v>1.236</v>
      </c>
      <c r="AR457" s="282" t="str">
        <f>IF($AQ$457&gt;$AN$973,"",LOOKUP($AQ$457,$AN$222:$AP$971,$AH$222:$AH$971))</f>
        <v/>
      </c>
      <c r="AS457" s="282" t="str">
        <f>IF($AQ$457&gt;$AN$973,"",LOOKUP($AQ$457,$AN$222:$AP$971,$AI$222:$AI$971))</f>
        <v/>
      </c>
      <c r="AT457" s="282" t="s">
        <v>28</v>
      </c>
      <c r="AU457" s="282" t="str">
        <f>IF($AQ$457&gt;$AN$973,"",LOOKUP($AQ$457,$AN$222:$AP$971,$AK$222:$AK$971))</f>
        <v/>
      </c>
      <c r="AV457" s="282" t="str">
        <f>IF($AQ$457&gt;$AN$973,"",LOOKUP($AQ$457,$AN$222:$AP$971,$AL$222:$AL$971))</f>
        <v/>
      </c>
      <c r="AX457" s="522" t="str">
        <f>IF(AJ457="B",MAX($AX$221:AX456)+0.001,"")</f>
        <v/>
      </c>
      <c r="AY457" s="522"/>
      <c r="AZ457" s="522"/>
      <c r="BA457" s="282">
        <v>1.236</v>
      </c>
      <c r="BB457" s="282" t="str">
        <f t="shared" si="124"/>
        <v/>
      </c>
      <c r="BC457" s="282" t="str">
        <f t="shared" si="117"/>
        <v/>
      </c>
      <c r="BD457" s="282" t="s">
        <v>29</v>
      </c>
      <c r="BE457" s="282" t="str">
        <f t="shared" si="118"/>
        <v/>
      </c>
      <c r="BF457" s="282" t="str">
        <f t="shared" si="119"/>
        <v/>
      </c>
      <c r="BH457" s="522" t="str">
        <f>IF(AJ457="C",MAX($BH$221:BH456)+0.001,"")</f>
        <v/>
      </c>
      <c r="BI457" s="522"/>
      <c r="BJ457" s="522"/>
      <c r="BK457" s="282">
        <v>1.236</v>
      </c>
      <c r="BL457" s="282" t="str">
        <f t="shared" si="120"/>
        <v/>
      </c>
      <c r="BM457" s="282" t="str">
        <f t="shared" si="121"/>
        <v/>
      </c>
      <c r="BN457" s="282" t="s">
        <v>30</v>
      </c>
      <c r="BO457" s="282" t="str">
        <f t="shared" si="122"/>
        <v/>
      </c>
      <c r="BP457" s="282" t="str">
        <f t="shared" si="123"/>
        <v/>
      </c>
      <c r="BT457" s="522" t="str">
        <f>IF(AL457="A",MAX($BT$221:BV456)+0.001,"")</f>
        <v/>
      </c>
      <c r="BU457" s="522"/>
      <c r="BV457" s="522"/>
      <c r="BW457" s="282">
        <v>1.236</v>
      </c>
      <c r="BY457" s="454" t="s">
        <v>28</v>
      </c>
      <c r="BZ457" s="282" t="str">
        <f t="shared" si="125"/>
        <v/>
      </c>
      <c r="CB457" s="282">
        <f t="shared" si="126"/>
        <v>0</v>
      </c>
      <c r="CC457" s="282">
        <f t="shared" si="127"/>
        <v>0</v>
      </c>
      <c r="CD457" s="282">
        <f t="shared" si="128"/>
        <v>0</v>
      </c>
      <c r="CE457" s="282">
        <f t="shared" si="129"/>
        <v>0</v>
      </c>
      <c r="CF457" s="282">
        <f t="shared" si="130"/>
        <v>0</v>
      </c>
      <c r="CG457" s="282">
        <f t="shared" si="131"/>
        <v>0</v>
      </c>
      <c r="CH457" s="282">
        <f t="shared" si="132"/>
        <v>0</v>
      </c>
      <c r="CI457" s="282">
        <f t="shared" si="133"/>
        <v>0</v>
      </c>
      <c r="CJ457" s="282">
        <f t="shared" si="134"/>
        <v>0</v>
      </c>
      <c r="CK457" s="282">
        <f t="shared" si="135"/>
        <v>0</v>
      </c>
      <c r="CL457" s="282">
        <f t="shared" si="136"/>
        <v>0</v>
      </c>
      <c r="CM457" s="282">
        <f t="shared" si="137"/>
        <v>0</v>
      </c>
    </row>
    <row r="458" spans="4:91" ht="15" x14ac:dyDescent="0.25">
      <c r="D458" s="455" t="str">
        <f>IF(DATA5!$C$45="","",U458&amp;":"&amp;V458)</f>
        <v/>
      </c>
      <c r="E458" s="523" t="str">
        <f>IF(DATA5!$D$45="","",W458&amp;":"&amp;X458)</f>
        <v/>
      </c>
      <c r="F458" s="523"/>
      <c r="G458" s="523"/>
      <c r="H458" s="524" t="e">
        <f t="shared" si="112"/>
        <v>#VALUE!</v>
      </c>
      <c r="I458" s="524"/>
      <c r="J458" s="524"/>
      <c r="K458" s="522" t="e">
        <f t="shared" si="116"/>
        <v>#VALUE!</v>
      </c>
      <c r="L458" s="522"/>
      <c r="M458" s="522"/>
      <c r="N458" s="525" t="e">
        <f t="shared" si="113"/>
        <v>#VALUE!</v>
      </c>
      <c r="O458" s="525"/>
      <c r="P458" s="525"/>
      <c r="Q458" s="523" t="e">
        <f t="shared" si="114"/>
        <v>#VALUE!</v>
      </c>
      <c r="R458" s="523"/>
      <c r="S458" s="523"/>
      <c r="T458" s="283">
        <v>37</v>
      </c>
      <c r="U458" s="456">
        <f>IF(HOUR(DATA5!$C$45)&lt;=6,HOUR(DATA5!$C$45)+12,HOUR(DATA5!$C$45))</f>
        <v>12</v>
      </c>
      <c r="V458" s="457" t="str">
        <f>IF(MINUTE(DATA5!$C$45)&lt;10,"0"&amp;MINUTE(DATA5!$C$45),MINUTE(DATA5!$C$45))</f>
        <v>00</v>
      </c>
      <c r="W458" s="456">
        <f>IF(HOUR(DATA5!$D$45)&lt;=6,HOUR(DATA5!$D$45)+12,HOUR(DATA5!$D$45))</f>
        <v>12</v>
      </c>
      <c r="X458" s="457" t="str">
        <f>IF(MINUTE(DATA5!$D$45)&lt;10,"0"&amp;MINUTE(DATA5!$D$45),MINUTE(DATA5!$D$45))</f>
        <v>00</v>
      </c>
      <c r="Y458" s="526" t="b">
        <f t="shared" si="110"/>
        <v>0</v>
      </c>
      <c r="Z458" s="526"/>
      <c r="AA458" s="520" t="b">
        <f t="shared" si="111"/>
        <v>0</v>
      </c>
      <c r="AB458" s="520"/>
      <c r="AC458" s="521" t="str">
        <f t="shared" si="115"/>
        <v/>
      </c>
      <c r="AD458" s="521"/>
      <c r="AE458" s="520" t="b">
        <f t="shared" si="109"/>
        <v>0</v>
      </c>
      <c r="AF458" s="520"/>
      <c r="AH458" s="422">
        <f>DATA5!$G$45</f>
        <v>0</v>
      </c>
      <c r="AI458" s="422">
        <f>DATA5!$L$45</f>
        <v>0</v>
      </c>
      <c r="AJ458" s="458">
        <f>DATA5!$Q$45</f>
        <v>0</v>
      </c>
      <c r="AK458" s="422">
        <f>DATA5!$V$45</f>
        <v>0</v>
      </c>
      <c r="AL458" s="422">
        <f>DATA5!$AA$45</f>
        <v>0</v>
      </c>
      <c r="AN458" s="522" t="str">
        <f>IF(AJ458="A",MAX($AN$221:AP457)+0.001,"")</f>
        <v/>
      </c>
      <c r="AO458" s="522"/>
      <c r="AP458" s="522"/>
      <c r="AQ458" s="282">
        <v>1.2369999999999999</v>
      </c>
      <c r="AR458" s="282" t="str">
        <f>IF($AQ$458&gt;$AN$973,"",LOOKUP($AQ$458,$AN$222:$AP$971,$AH$222:$AH$971))</f>
        <v/>
      </c>
      <c r="AS458" s="282" t="str">
        <f>IF($AQ$458&gt;$AN$973,"",LOOKUP($AQ$458,$AN$222:$AP$971,$AI$222:$AI$971))</f>
        <v/>
      </c>
      <c r="AT458" s="282" t="s">
        <v>28</v>
      </c>
      <c r="AU458" s="282" t="str">
        <f>IF($AQ$458&gt;$AN$973,"",LOOKUP($AQ$458,$AN$222:$AP$971,$AK$222:$AK$971))</f>
        <v/>
      </c>
      <c r="AV458" s="282" t="str">
        <f>IF($AQ$458&gt;$AN$973,"",LOOKUP($AQ$458,$AN$222:$AP$971,$AL$222:$AL$971))</f>
        <v/>
      </c>
      <c r="AX458" s="522" t="str">
        <f>IF(AJ458="B",MAX($AX$221:AX457)+0.001,"")</f>
        <v/>
      </c>
      <c r="AY458" s="522"/>
      <c r="AZ458" s="522"/>
      <c r="BA458" s="282">
        <v>1.2369999999999999</v>
      </c>
      <c r="BB458" s="282" t="str">
        <f t="shared" si="124"/>
        <v/>
      </c>
      <c r="BC458" s="282" t="str">
        <f t="shared" si="117"/>
        <v/>
      </c>
      <c r="BD458" s="282" t="s">
        <v>29</v>
      </c>
      <c r="BE458" s="282" t="str">
        <f t="shared" si="118"/>
        <v/>
      </c>
      <c r="BF458" s="282" t="str">
        <f t="shared" si="119"/>
        <v/>
      </c>
      <c r="BH458" s="522" t="str">
        <f>IF(AJ458="C",MAX($BH$221:BH457)+0.001,"")</f>
        <v/>
      </c>
      <c r="BI458" s="522"/>
      <c r="BJ458" s="522"/>
      <c r="BK458" s="282">
        <v>1.2369999999999999</v>
      </c>
      <c r="BL458" s="282" t="str">
        <f t="shared" si="120"/>
        <v/>
      </c>
      <c r="BM458" s="282" t="str">
        <f t="shared" si="121"/>
        <v/>
      </c>
      <c r="BN458" s="282" t="s">
        <v>30</v>
      </c>
      <c r="BO458" s="282" t="str">
        <f t="shared" si="122"/>
        <v/>
      </c>
      <c r="BP458" s="282" t="str">
        <f t="shared" si="123"/>
        <v/>
      </c>
      <c r="BT458" s="522" t="str">
        <f>IF(AL458="A",MAX($BT$221:BV457)+0.001,"")</f>
        <v/>
      </c>
      <c r="BU458" s="522"/>
      <c r="BV458" s="522"/>
      <c r="BW458" s="282">
        <v>1.2369999999999999</v>
      </c>
      <c r="BY458" s="454" t="s">
        <v>28</v>
      </c>
      <c r="BZ458" s="282" t="str">
        <f t="shared" si="125"/>
        <v/>
      </c>
      <c r="CB458" s="282">
        <f t="shared" si="126"/>
        <v>0</v>
      </c>
      <c r="CC458" s="282">
        <f t="shared" si="127"/>
        <v>0</v>
      </c>
      <c r="CD458" s="282">
        <f t="shared" si="128"/>
        <v>0</v>
      </c>
      <c r="CE458" s="282">
        <f t="shared" si="129"/>
        <v>0</v>
      </c>
      <c r="CF458" s="282">
        <f t="shared" si="130"/>
        <v>0</v>
      </c>
      <c r="CG458" s="282">
        <f t="shared" si="131"/>
        <v>0</v>
      </c>
      <c r="CH458" s="282">
        <f t="shared" si="132"/>
        <v>0</v>
      </c>
      <c r="CI458" s="282">
        <f t="shared" si="133"/>
        <v>0</v>
      </c>
      <c r="CJ458" s="282">
        <f t="shared" si="134"/>
        <v>0</v>
      </c>
      <c r="CK458" s="282">
        <f t="shared" si="135"/>
        <v>0</v>
      </c>
      <c r="CL458" s="282">
        <f t="shared" si="136"/>
        <v>0</v>
      </c>
      <c r="CM458" s="282">
        <f t="shared" si="137"/>
        <v>0</v>
      </c>
    </row>
    <row r="459" spans="4:91" ht="15" x14ac:dyDescent="0.25">
      <c r="D459" s="455" t="str">
        <f>IF(DATA5!$C$46="","",U459&amp;":"&amp;V459)</f>
        <v/>
      </c>
      <c r="E459" s="523" t="str">
        <f>IF(DATA5!$D$46="","",W459&amp;":"&amp;X459)</f>
        <v/>
      </c>
      <c r="F459" s="523"/>
      <c r="G459" s="523"/>
      <c r="H459" s="524" t="e">
        <f t="shared" si="112"/>
        <v>#VALUE!</v>
      </c>
      <c r="I459" s="524"/>
      <c r="J459" s="524"/>
      <c r="K459" s="522" t="e">
        <f t="shared" si="116"/>
        <v>#VALUE!</v>
      </c>
      <c r="L459" s="522"/>
      <c r="M459" s="522"/>
      <c r="N459" s="525" t="e">
        <f t="shared" si="113"/>
        <v>#VALUE!</v>
      </c>
      <c r="O459" s="525"/>
      <c r="P459" s="525"/>
      <c r="Q459" s="523" t="e">
        <f t="shared" si="114"/>
        <v>#VALUE!</v>
      </c>
      <c r="R459" s="523"/>
      <c r="S459" s="523"/>
      <c r="T459" s="283">
        <v>38</v>
      </c>
      <c r="U459" s="456">
        <f>IF(HOUR(DATA5!$C$46)&lt;=6,HOUR(DATA5!$C$46)+12,HOUR(DATA5!$C$46))</f>
        <v>12</v>
      </c>
      <c r="V459" s="457" t="str">
        <f>IF(MINUTE(DATA5!$C$46)&lt;10,"0"&amp;MINUTE(DATA5!$C$46),MINUTE(DATA5!$C$46))</f>
        <v>00</v>
      </c>
      <c r="W459" s="456">
        <f>IF(HOUR(DATA5!$D$46)&lt;=6,HOUR(DATA5!$D$46)+12,HOUR(DATA5!$D$46))</f>
        <v>12</v>
      </c>
      <c r="X459" s="457" t="str">
        <f>IF(MINUTE(DATA5!$D$46)&lt;10,"0"&amp;MINUTE(DATA5!$D$46),MINUTE(DATA5!$D$46))</f>
        <v>00</v>
      </c>
      <c r="Y459" s="526" t="b">
        <f t="shared" si="110"/>
        <v>0</v>
      </c>
      <c r="Z459" s="526"/>
      <c r="AA459" s="520" t="b">
        <f t="shared" si="111"/>
        <v>0</v>
      </c>
      <c r="AB459" s="520"/>
      <c r="AC459" s="521" t="str">
        <f t="shared" si="115"/>
        <v/>
      </c>
      <c r="AD459" s="521"/>
      <c r="AE459" s="520" t="b">
        <f t="shared" si="109"/>
        <v>0</v>
      </c>
      <c r="AF459" s="520"/>
      <c r="AH459" s="422">
        <f>DATA5!$G$46</f>
        <v>0</v>
      </c>
      <c r="AI459" s="422">
        <f>DATA5!$L$46</f>
        <v>0</v>
      </c>
      <c r="AJ459" s="458">
        <f>DATA5!$Q$46</f>
        <v>0</v>
      </c>
      <c r="AK459" s="422">
        <f>DATA5!$V$46</f>
        <v>0</v>
      </c>
      <c r="AL459" s="422">
        <f>DATA5!$AA$46</f>
        <v>0</v>
      </c>
      <c r="AN459" s="522" t="str">
        <f>IF(AJ459="A",MAX($AN$221:AP458)+0.001,"")</f>
        <v/>
      </c>
      <c r="AO459" s="522"/>
      <c r="AP459" s="522"/>
      <c r="AQ459" s="282">
        <v>1.238</v>
      </c>
      <c r="AR459" s="282" t="str">
        <f>IF($AQ$459&gt;$AN$973,"",LOOKUP($AQ$459,$AN$222:$AP$971,$AH$222:$AH$971))</f>
        <v/>
      </c>
      <c r="AS459" s="282" t="str">
        <f>IF($AQ$459&gt;$AN$973,"",LOOKUP($AQ$459,$AN$222:$AP$971,$AI$222:$AI$971))</f>
        <v/>
      </c>
      <c r="AT459" s="282" t="s">
        <v>28</v>
      </c>
      <c r="AU459" s="282" t="str">
        <f>IF($AQ$459&gt;$AN$973,"",LOOKUP($AQ$459,$AN$222:$AP$971,$AK$222:$AK$971))</f>
        <v/>
      </c>
      <c r="AV459" s="282" t="str">
        <f>IF($AQ$459&gt;$AN$973,"",LOOKUP($AQ$459,$AN$222:$AP$971,$AL$222:$AL$971))</f>
        <v/>
      </c>
      <c r="AX459" s="522" t="str">
        <f>IF(AJ459="B",MAX($AX$221:AX458)+0.001,"")</f>
        <v/>
      </c>
      <c r="AY459" s="522"/>
      <c r="AZ459" s="522"/>
      <c r="BA459" s="282">
        <v>1.238</v>
      </c>
      <c r="BB459" s="282" t="str">
        <f t="shared" si="124"/>
        <v/>
      </c>
      <c r="BC459" s="282" t="str">
        <f t="shared" si="117"/>
        <v/>
      </c>
      <c r="BD459" s="282" t="s">
        <v>29</v>
      </c>
      <c r="BE459" s="282" t="str">
        <f t="shared" si="118"/>
        <v/>
      </c>
      <c r="BF459" s="282" t="str">
        <f t="shared" si="119"/>
        <v/>
      </c>
      <c r="BH459" s="522" t="str">
        <f>IF(AJ459="C",MAX($BH$221:BH458)+0.001,"")</f>
        <v/>
      </c>
      <c r="BI459" s="522"/>
      <c r="BJ459" s="522"/>
      <c r="BK459" s="282">
        <v>1.238</v>
      </c>
      <c r="BL459" s="282" t="str">
        <f t="shared" si="120"/>
        <v/>
      </c>
      <c r="BM459" s="282" t="str">
        <f t="shared" si="121"/>
        <v/>
      </c>
      <c r="BN459" s="282" t="s">
        <v>30</v>
      </c>
      <c r="BO459" s="282" t="str">
        <f t="shared" si="122"/>
        <v/>
      </c>
      <c r="BP459" s="282" t="str">
        <f t="shared" si="123"/>
        <v/>
      </c>
      <c r="BT459" s="522" t="str">
        <f>IF(AL459="A",MAX($BT$221:BV458)+0.001,"")</f>
        <v/>
      </c>
      <c r="BU459" s="522"/>
      <c r="BV459" s="522"/>
      <c r="BW459" s="282">
        <v>1.238</v>
      </c>
      <c r="BY459" s="454" t="s">
        <v>28</v>
      </c>
      <c r="BZ459" s="282" t="str">
        <f t="shared" si="125"/>
        <v/>
      </c>
      <c r="CB459" s="282">
        <f t="shared" si="126"/>
        <v>0</v>
      </c>
      <c r="CC459" s="282">
        <f t="shared" si="127"/>
        <v>0</v>
      </c>
      <c r="CD459" s="282">
        <f t="shared" si="128"/>
        <v>0</v>
      </c>
      <c r="CE459" s="282">
        <f t="shared" si="129"/>
        <v>0</v>
      </c>
      <c r="CF459" s="282">
        <f t="shared" si="130"/>
        <v>0</v>
      </c>
      <c r="CG459" s="282">
        <f t="shared" si="131"/>
        <v>0</v>
      </c>
      <c r="CH459" s="282">
        <f t="shared" si="132"/>
        <v>0</v>
      </c>
      <c r="CI459" s="282">
        <f t="shared" si="133"/>
        <v>0</v>
      </c>
      <c r="CJ459" s="282">
        <f t="shared" si="134"/>
        <v>0</v>
      </c>
      <c r="CK459" s="282">
        <f t="shared" si="135"/>
        <v>0</v>
      </c>
      <c r="CL459" s="282">
        <f t="shared" si="136"/>
        <v>0</v>
      </c>
      <c r="CM459" s="282">
        <f t="shared" si="137"/>
        <v>0</v>
      </c>
    </row>
    <row r="460" spans="4:91" ht="15" x14ac:dyDescent="0.25">
      <c r="D460" s="455" t="str">
        <f>IF(DATA5!$C$47="","",U460&amp;":"&amp;V460)</f>
        <v/>
      </c>
      <c r="E460" s="523" t="str">
        <f>IF(DATA5!$D$47="","",W460&amp;":"&amp;X460)</f>
        <v/>
      </c>
      <c r="F460" s="523"/>
      <c r="G460" s="523"/>
      <c r="H460" s="524" t="e">
        <f t="shared" si="112"/>
        <v>#VALUE!</v>
      </c>
      <c r="I460" s="524"/>
      <c r="J460" s="524"/>
      <c r="K460" s="522" t="e">
        <f t="shared" si="116"/>
        <v>#VALUE!</v>
      </c>
      <c r="L460" s="522"/>
      <c r="M460" s="522"/>
      <c r="N460" s="525" t="e">
        <f t="shared" si="113"/>
        <v>#VALUE!</v>
      </c>
      <c r="O460" s="525"/>
      <c r="P460" s="525"/>
      <c r="Q460" s="523" t="e">
        <f t="shared" si="114"/>
        <v>#VALUE!</v>
      </c>
      <c r="R460" s="523"/>
      <c r="S460" s="523"/>
      <c r="T460" s="283">
        <v>39</v>
      </c>
      <c r="U460" s="456">
        <f>IF(HOUR(DATA5!$C$47)&lt;=6,HOUR(DATA5!$C$47)+12,HOUR(DATA5!$C$47))</f>
        <v>12</v>
      </c>
      <c r="V460" s="457" t="str">
        <f>IF(MINUTE(DATA5!$C$47)&lt;10,"0"&amp;MINUTE(DATA5!$C$47),MINUTE(DATA5!$C$47))</f>
        <v>00</v>
      </c>
      <c r="W460" s="456">
        <f>IF(HOUR(DATA5!$D$47)&lt;=6,HOUR(DATA5!$D$47)+12,HOUR(DATA5!$D$47))</f>
        <v>12</v>
      </c>
      <c r="X460" s="457" t="str">
        <f>IF(MINUTE(DATA5!$D$47)&lt;10,"0"&amp;MINUTE(DATA5!$D$47),MINUTE(DATA5!$D$47))</f>
        <v>00</v>
      </c>
      <c r="Y460" s="526" t="b">
        <f t="shared" si="110"/>
        <v>0</v>
      </c>
      <c r="Z460" s="526"/>
      <c r="AA460" s="520" t="b">
        <f t="shared" si="111"/>
        <v>0</v>
      </c>
      <c r="AB460" s="520"/>
      <c r="AC460" s="521" t="str">
        <f t="shared" si="115"/>
        <v/>
      </c>
      <c r="AD460" s="521"/>
      <c r="AE460" s="520" t="b">
        <f t="shared" si="109"/>
        <v>0</v>
      </c>
      <c r="AF460" s="520"/>
      <c r="AH460" s="422">
        <f>DATA5!$G$47</f>
        <v>0</v>
      </c>
      <c r="AI460" s="422">
        <f>DATA5!$L$47</f>
        <v>0</v>
      </c>
      <c r="AJ460" s="458">
        <f>DATA5!$Q$47</f>
        <v>0</v>
      </c>
      <c r="AK460" s="422">
        <f>DATA5!$V$47</f>
        <v>0</v>
      </c>
      <c r="AL460" s="422">
        <f>DATA5!$AA$47</f>
        <v>0</v>
      </c>
      <c r="AN460" s="522" t="str">
        <f>IF(AJ460="A",MAX($AN$221:AP459)+0.001,"")</f>
        <v/>
      </c>
      <c r="AO460" s="522"/>
      <c r="AP460" s="522"/>
      <c r="AQ460" s="282">
        <v>1.2389999999999999</v>
      </c>
      <c r="AR460" s="282" t="str">
        <f>IF($AQ$460&gt;$AN$973,"",LOOKUP($AQ$460,$AN$222:$AP$971,$AH$222:$AH$971))</f>
        <v/>
      </c>
      <c r="AS460" s="282" t="str">
        <f>IF($AQ$460&gt;$AN$973,"",LOOKUP($AQ$460,$AN$222:$AP$971,$AI$222:$AI$971))</f>
        <v/>
      </c>
      <c r="AT460" s="282" t="s">
        <v>28</v>
      </c>
      <c r="AU460" s="282" t="str">
        <f>IF($AQ$460&gt;$AN$973,"",LOOKUP($AQ$460,$AN$222:$AP$971,$AK$222:$AK$971))</f>
        <v/>
      </c>
      <c r="AV460" s="282" t="str">
        <f>IF($AQ$460&gt;$AN$973,"",LOOKUP($AQ$460,$AN$222:$AP$971,$AL$222:$AL$971))</f>
        <v/>
      </c>
      <c r="AX460" s="522" t="str">
        <f>IF(AJ460="B",MAX($AX$221:AX459)+0.001,"")</f>
        <v/>
      </c>
      <c r="AY460" s="522"/>
      <c r="AZ460" s="522"/>
      <c r="BA460" s="282">
        <v>1.2389999999999999</v>
      </c>
      <c r="BB460" s="282" t="str">
        <f t="shared" si="124"/>
        <v/>
      </c>
      <c r="BC460" s="282" t="str">
        <f t="shared" si="117"/>
        <v/>
      </c>
      <c r="BD460" s="282" t="s">
        <v>29</v>
      </c>
      <c r="BE460" s="282" t="str">
        <f t="shared" si="118"/>
        <v/>
      </c>
      <c r="BF460" s="282" t="str">
        <f t="shared" si="119"/>
        <v/>
      </c>
      <c r="BH460" s="522" t="str">
        <f>IF(AJ460="C",MAX($BH$221:BH459)+0.001,"")</f>
        <v/>
      </c>
      <c r="BI460" s="522"/>
      <c r="BJ460" s="522"/>
      <c r="BK460" s="282">
        <v>1.2389999999999999</v>
      </c>
      <c r="BL460" s="282" t="str">
        <f t="shared" si="120"/>
        <v/>
      </c>
      <c r="BM460" s="282" t="str">
        <f t="shared" si="121"/>
        <v/>
      </c>
      <c r="BN460" s="282" t="s">
        <v>30</v>
      </c>
      <c r="BO460" s="282" t="str">
        <f t="shared" si="122"/>
        <v/>
      </c>
      <c r="BP460" s="282" t="str">
        <f t="shared" si="123"/>
        <v/>
      </c>
      <c r="BT460" s="522" t="str">
        <f>IF(AL460="A",MAX($BT$221:BV459)+0.001,"")</f>
        <v/>
      </c>
      <c r="BU460" s="522"/>
      <c r="BV460" s="522"/>
      <c r="BW460" s="282">
        <v>1.2389999999999999</v>
      </c>
      <c r="BY460" s="454" t="s">
        <v>28</v>
      </c>
      <c r="BZ460" s="282" t="str">
        <f t="shared" si="125"/>
        <v/>
      </c>
      <c r="CB460" s="282">
        <f t="shared" si="126"/>
        <v>0</v>
      </c>
      <c r="CC460" s="282">
        <f t="shared" si="127"/>
        <v>0</v>
      </c>
      <c r="CD460" s="282">
        <f t="shared" si="128"/>
        <v>0</v>
      </c>
      <c r="CE460" s="282">
        <f t="shared" si="129"/>
        <v>0</v>
      </c>
      <c r="CF460" s="282">
        <f t="shared" si="130"/>
        <v>0</v>
      </c>
      <c r="CG460" s="282">
        <f t="shared" si="131"/>
        <v>0</v>
      </c>
      <c r="CH460" s="282">
        <f t="shared" si="132"/>
        <v>0</v>
      </c>
      <c r="CI460" s="282">
        <f t="shared" si="133"/>
        <v>0</v>
      </c>
      <c r="CJ460" s="282">
        <f t="shared" si="134"/>
        <v>0</v>
      </c>
      <c r="CK460" s="282">
        <f t="shared" si="135"/>
        <v>0</v>
      </c>
      <c r="CL460" s="282">
        <f t="shared" si="136"/>
        <v>0</v>
      </c>
      <c r="CM460" s="282">
        <f t="shared" si="137"/>
        <v>0</v>
      </c>
    </row>
    <row r="461" spans="4:91" ht="15" x14ac:dyDescent="0.25">
      <c r="D461" s="455" t="str">
        <f>IF(DATA5!$C$48="","",U461&amp;":"&amp;V461)</f>
        <v/>
      </c>
      <c r="E461" s="523" t="str">
        <f>IF(DATA5!$D$48="","",W461&amp;":"&amp;X461)</f>
        <v/>
      </c>
      <c r="F461" s="523"/>
      <c r="G461" s="523"/>
      <c r="H461" s="524" t="e">
        <f t="shared" si="112"/>
        <v>#VALUE!</v>
      </c>
      <c r="I461" s="524"/>
      <c r="J461" s="524"/>
      <c r="K461" s="522" t="e">
        <f t="shared" si="116"/>
        <v>#VALUE!</v>
      </c>
      <c r="L461" s="522"/>
      <c r="M461" s="522"/>
      <c r="N461" s="525" t="e">
        <f t="shared" si="113"/>
        <v>#VALUE!</v>
      </c>
      <c r="O461" s="525"/>
      <c r="P461" s="525"/>
      <c r="Q461" s="523" t="e">
        <f t="shared" si="114"/>
        <v>#VALUE!</v>
      </c>
      <c r="R461" s="523"/>
      <c r="S461" s="523"/>
      <c r="T461" s="283">
        <v>40</v>
      </c>
      <c r="U461" s="456">
        <f>IF(HOUR(DATA5!$C$48)&lt;=6,HOUR(DATA5!$C$48)+12,HOUR(DATA5!$C$48))</f>
        <v>12</v>
      </c>
      <c r="V461" s="457" t="str">
        <f>IF(MINUTE(DATA5!$C$48)&lt;10,"0"&amp;MINUTE(DATA5!$C$48),MINUTE(DATA5!$C$48))</f>
        <v>00</v>
      </c>
      <c r="W461" s="456">
        <f>IF(HOUR(DATA5!$D$48)&lt;=6,HOUR(DATA5!$D$48)+12,HOUR(DATA5!$D$48))</f>
        <v>12</v>
      </c>
      <c r="X461" s="457" t="str">
        <f>IF(MINUTE(DATA5!$D$48)&lt;10,"0"&amp;MINUTE(DATA5!$D$48),MINUTE(DATA5!$D$48))</f>
        <v>00</v>
      </c>
      <c r="Y461" s="526" t="b">
        <f t="shared" si="110"/>
        <v>0</v>
      </c>
      <c r="Z461" s="526"/>
      <c r="AA461" s="520" t="b">
        <f t="shared" si="111"/>
        <v>0</v>
      </c>
      <c r="AB461" s="520"/>
      <c r="AC461" s="521" t="str">
        <f t="shared" si="115"/>
        <v/>
      </c>
      <c r="AD461" s="521"/>
      <c r="AE461" s="520" t="b">
        <f t="shared" si="109"/>
        <v>0</v>
      </c>
      <c r="AF461" s="520"/>
      <c r="AH461" s="422">
        <f>DATA5!$G$48</f>
        <v>0</v>
      </c>
      <c r="AI461" s="422">
        <f>DATA5!$L$48</f>
        <v>0</v>
      </c>
      <c r="AJ461" s="458">
        <f>DATA5!$Q$48</f>
        <v>0</v>
      </c>
      <c r="AK461" s="422">
        <f>DATA5!$V$48</f>
        <v>0</v>
      </c>
      <c r="AL461" s="422">
        <f>DATA5!$AA$48</f>
        <v>0</v>
      </c>
      <c r="AN461" s="522" t="str">
        <f>IF(AJ461="A",MAX($AN$221:AP460)+0.001,"")</f>
        <v/>
      </c>
      <c r="AO461" s="522"/>
      <c r="AP461" s="522"/>
      <c r="AQ461" s="282">
        <v>1.24</v>
      </c>
      <c r="AR461" s="282" t="str">
        <f>IF($AQ$461&gt;$AN$973,"",LOOKUP($AQ$461,$AN$222:$AP$971,$AH$222:$AH$971))</f>
        <v/>
      </c>
      <c r="AS461" s="282" t="str">
        <f>IF($AQ$461&gt;$AN$973,"",LOOKUP($AQ$461,$AN$222:$AP$971,$AI$222:$AI$971))</f>
        <v/>
      </c>
      <c r="AT461" s="282" t="s">
        <v>28</v>
      </c>
      <c r="AU461" s="282" t="str">
        <f>IF($AQ$461&gt;$AN$973,"",LOOKUP($AQ$461,$AN$222:$AP$971,$AK$222:$AK$971))</f>
        <v/>
      </c>
      <c r="AV461" s="282" t="str">
        <f>IF($AQ$461&gt;$AN$973,"",LOOKUP($AQ$461,$AN$222:$AP$971,$AL$222:$AL$971))</f>
        <v/>
      </c>
      <c r="AX461" s="522" t="str">
        <f>IF(AJ461="B",MAX($AX$221:AX460)+0.001,"")</f>
        <v/>
      </c>
      <c r="AY461" s="522"/>
      <c r="AZ461" s="522"/>
      <c r="BA461" s="282">
        <v>1.24</v>
      </c>
      <c r="BB461" s="282" t="str">
        <f t="shared" si="124"/>
        <v/>
      </c>
      <c r="BC461" s="282" t="str">
        <f t="shared" si="117"/>
        <v/>
      </c>
      <c r="BD461" s="282" t="s">
        <v>29</v>
      </c>
      <c r="BE461" s="282" t="str">
        <f t="shared" si="118"/>
        <v/>
      </c>
      <c r="BF461" s="282" t="str">
        <f t="shared" si="119"/>
        <v/>
      </c>
      <c r="BH461" s="522" t="str">
        <f>IF(AJ461="C",MAX($BH$221:BH460)+0.001,"")</f>
        <v/>
      </c>
      <c r="BI461" s="522"/>
      <c r="BJ461" s="522"/>
      <c r="BK461" s="282">
        <v>1.24</v>
      </c>
      <c r="BL461" s="282" t="str">
        <f t="shared" si="120"/>
        <v/>
      </c>
      <c r="BM461" s="282" t="str">
        <f t="shared" si="121"/>
        <v/>
      </c>
      <c r="BN461" s="282" t="s">
        <v>30</v>
      </c>
      <c r="BO461" s="282" t="str">
        <f t="shared" si="122"/>
        <v/>
      </c>
      <c r="BP461" s="282" t="str">
        <f t="shared" si="123"/>
        <v/>
      </c>
      <c r="BT461" s="522" t="str">
        <f>IF(AL461="A",MAX($BT$221:BV460)+0.001,"")</f>
        <v/>
      </c>
      <c r="BU461" s="522"/>
      <c r="BV461" s="522"/>
      <c r="BW461" s="282">
        <v>1.24</v>
      </c>
      <c r="BY461" s="454" t="s">
        <v>28</v>
      </c>
      <c r="BZ461" s="282" t="str">
        <f t="shared" si="125"/>
        <v/>
      </c>
      <c r="CB461" s="282">
        <f t="shared" si="126"/>
        <v>0</v>
      </c>
      <c r="CC461" s="282">
        <f t="shared" si="127"/>
        <v>0</v>
      </c>
      <c r="CD461" s="282">
        <f t="shared" si="128"/>
        <v>0</v>
      </c>
      <c r="CE461" s="282">
        <f t="shared" si="129"/>
        <v>0</v>
      </c>
      <c r="CF461" s="282">
        <f t="shared" si="130"/>
        <v>0</v>
      </c>
      <c r="CG461" s="282">
        <f t="shared" si="131"/>
        <v>0</v>
      </c>
      <c r="CH461" s="282">
        <f t="shared" si="132"/>
        <v>0</v>
      </c>
      <c r="CI461" s="282">
        <f t="shared" si="133"/>
        <v>0</v>
      </c>
      <c r="CJ461" s="282">
        <f t="shared" si="134"/>
        <v>0</v>
      </c>
      <c r="CK461" s="282">
        <f t="shared" si="135"/>
        <v>0</v>
      </c>
      <c r="CL461" s="282">
        <f t="shared" si="136"/>
        <v>0</v>
      </c>
      <c r="CM461" s="282">
        <f t="shared" si="137"/>
        <v>0</v>
      </c>
    </row>
    <row r="462" spans="4:91" ht="15" x14ac:dyDescent="0.25">
      <c r="D462" s="455" t="str">
        <f>IF(DATA5!$C$49="","",U462&amp;":"&amp;V462)</f>
        <v/>
      </c>
      <c r="E462" s="523" t="str">
        <f>IF(DATA5!$D$49="","",W462&amp;":"&amp;X462)</f>
        <v/>
      </c>
      <c r="F462" s="523"/>
      <c r="G462" s="523"/>
      <c r="H462" s="524" t="e">
        <f t="shared" si="112"/>
        <v>#VALUE!</v>
      </c>
      <c r="I462" s="524"/>
      <c r="J462" s="524"/>
      <c r="K462" s="522" t="e">
        <f t="shared" si="116"/>
        <v>#VALUE!</v>
      </c>
      <c r="L462" s="522"/>
      <c r="M462" s="522"/>
      <c r="N462" s="525" t="e">
        <f t="shared" si="113"/>
        <v>#VALUE!</v>
      </c>
      <c r="O462" s="525"/>
      <c r="P462" s="525"/>
      <c r="Q462" s="523" t="e">
        <f t="shared" si="114"/>
        <v>#VALUE!</v>
      </c>
      <c r="R462" s="523"/>
      <c r="S462" s="523"/>
      <c r="T462" s="283">
        <v>41</v>
      </c>
      <c r="U462" s="456">
        <f>IF(HOUR(DATA5!$C$49)&lt;=6,HOUR(DATA5!$C$49)+12,HOUR(DATA5!$C$49))</f>
        <v>12</v>
      </c>
      <c r="V462" s="457" t="str">
        <f>IF(MINUTE(DATA5!$C$49)&lt;10,"0"&amp;MINUTE(DATA5!$C$49),MINUTE(DATA5!$C$49))</f>
        <v>00</v>
      </c>
      <c r="W462" s="456">
        <f>IF(HOUR(DATA5!$D$49)&lt;=6,HOUR(DATA5!$D$49)+12,HOUR(DATA5!$D$49))</f>
        <v>12</v>
      </c>
      <c r="X462" s="457" t="str">
        <f>IF(MINUTE(DATA5!$D$49)&lt;10,"0"&amp;MINUTE(DATA5!$D$49),MINUTE(DATA5!$D$49))</f>
        <v>00</v>
      </c>
      <c r="Y462" s="526" t="b">
        <f t="shared" si="110"/>
        <v>0</v>
      </c>
      <c r="Z462" s="526"/>
      <c r="AA462" s="520" t="b">
        <f t="shared" si="111"/>
        <v>0</v>
      </c>
      <c r="AB462" s="520"/>
      <c r="AC462" s="521" t="str">
        <f t="shared" si="115"/>
        <v/>
      </c>
      <c r="AD462" s="521"/>
      <c r="AE462" s="520" t="b">
        <f t="shared" si="109"/>
        <v>0</v>
      </c>
      <c r="AF462" s="520"/>
      <c r="AH462" s="422">
        <f>DATA5!$G$49</f>
        <v>0</v>
      </c>
      <c r="AI462" s="422">
        <f>DATA5!$L$49</f>
        <v>0</v>
      </c>
      <c r="AJ462" s="458">
        <f>DATA5!$Q$49</f>
        <v>0</v>
      </c>
      <c r="AK462" s="422">
        <f>DATA5!$V$49</f>
        <v>0</v>
      </c>
      <c r="AL462" s="422">
        <f>DATA5!$AA$49</f>
        <v>0</v>
      </c>
      <c r="AN462" s="522" t="str">
        <f>IF(AJ462="A",MAX($AN$221:AP461)+0.001,"")</f>
        <v/>
      </c>
      <c r="AO462" s="522"/>
      <c r="AP462" s="522"/>
      <c r="AQ462" s="282">
        <v>1.2409999999999999</v>
      </c>
      <c r="AR462" s="282" t="str">
        <f>IF($AQ$462&gt;$AN$973,"",LOOKUP($AQ$462,$AN$222:$AP$971,$AH$222:$AH$971))</f>
        <v/>
      </c>
      <c r="AS462" s="282" t="str">
        <f>IF($AQ$462&gt;$AN$973,"",LOOKUP($AQ$462,$AN$222:$AP$971,$AI$222:$AI$971))</f>
        <v/>
      </c>
      <c r="AT462" s="282" t="s">
        <v>28</v>
      </c>
      <c r="AU462" s="282" t="str">
        <f>IF($AQ$462&gt;$AN$973,"",LOOKUP($AQ$462,$AN$222:$AP$971,$AK$222:$AK$971))</f>
        <v/>
      </c>
      <c r="AV462" s="282" t="str">
        <f>IF($AQ$462&gt;$AN$973,"",LOOKUP($AQ$462,$AN$222:$AP$971,$AL$222:$AL$971))</f>
        <v/>
      </c>
      <c r="AX462" s="522" t="str">
        <f>IF(AJ462="B",MAX($AX$221:AX461)+0.001,"")</f>
        <v/>
      </c>
      <c r="AY462" s="522"/>
      <c r="AZ462" s="522"/>
      <c r="BA462" s="282">
        <v>1.2409999999999999</v>
      </c>
      <c r="BB462" s="282" t="str">
        <f t="shared" si="124"/>
        <v/>
      </c>
      <c r="BC462" s="282" t="str">
        <f t="shared" si="117"/>
        <v/>
      </c>
      <c r="BD462" s="282" t="s">
        <v>29</v>
      </c>
      <c r="BE462" s="282" t="str">
        <f t="shared" si="118"/>
        <v/>
      </c>
      <c r="BF462" s="282" t="str">
        <f t="shared" si="119"/>
        <v/>
      </c>
      <c r="BH462" s="522" t="str">
        <f>IF(AJ462="C",MAX($BH$221:BH461)+0.001,"")</f>
        <v/>
      </c>
      <c r="BI462" s="522"/>
      <c r="BJ462" s="522"/>
      <c r="BK462" s="282">
        <v>1.2409999999999999</v>
      </c>
      <c r="BL462" s="282" t="str">
        <f t="shared" si="120"/>
        <v/>
      </c>
      <c r="BM462" s="282" t="str">
        <f t="shared" si="121"/>
        <v/>
      </c>
      <c r="BN462" s="282" t="s">
        <v>30</v>
      </c>
      <c r="BO462" s="282" t="str">
        <f t="shared" si="122"/>
        <v/>
      </c>
      <c r="BP462" s="282" t="str">
        <f t="shared" si="123"/>
        <v/>
      </c>
      <c r="BT462" s="522" t="str">
        <f>IF(AL462="A",MAX($BT$221:BV461)+0.001,"")</f>
        <v/>
      </c>
      <c r="BU462" s="522"/>
      <c r="BV462" s="522"/>
      <c r="BW462" s="282">
        <v>1.2409999999999999</v>
      </c>
      <c r="BY462" s="454" t="s">
        <v>28</v>
      </c>
      <c r="BZ462" s="282" t="str">
        <f t="shared" si="125"/>
        <v/>
      </c>
      <c r="CB462" s="282">
        <f t="shared" si="126"/>
        <v>0</v>
      </c>
      <c r="CC462" s="282">
        <f t="shared" si="127"/>
        <v>0</v>
      </c>
      <c r="CD462" s="282">
        <f t="shared" si="128"/>
        <v>0</v>
      </c>
      <c r="CE462" s="282">
        <f t="shared" si="129"/>
        <v>0</v>
      </c>
      <c r="CF462" s="282">
        <f t="shared" si="130"/>
        <v>0</v>
      </c>
      <c r="CG462" s="282">
        <f t="shared" si="131"/>
        <v>0</v>
      </c>
      <c r="CH462" s="282">
        <f t="shared" si="132"/>
        <v>0</v>
      </c>
      <c r="CI462" s="282">
        <f t="shared" si="133"/>
        <v>0</v>
      </c>
      <c r="CJ462" s="282">
        <f t="shared" si="134"/>
        <v>0</v>
      </c>
      <c r="CK462" s="282">
        <f t="shared" si="135"/>
        <v>0</v>
      </c>
      <c r="CL462" s="282">
        <f t="shared" si="136"/>
        <v>0</v>
      </c>
      <c r="CM462" s="282">
        <f t="shared" si="137"/>
        <v>0</v>
      </c>
    </row>
    <row r="463" spans="4:91" ht="15" x14ac:dyDescent="0.25">
      <c r="D463" s="455" t="str">
        <f>IF(DATA5!$C$50="","",U463&amp;":"&amp;V463)</f>
        <v/>
      </c>
      <c r="E463" s="523" t="str">
        <f>IF(DATA5!$D$50="","",W463&amp;":"&amp;X463)</f>
        <v/>
      </c>
      <c r="F463" s="523"/>
      <c r="G463" s="523"/>
      <c r="H463" s="524" t="e">
        <f t="shared" si="112"/>
        <v>#VALUE!</v>
      </c>
      <c r="I463" s="524"/>
      <c r="J463" s="524"/>
      <c r="K463" s="522" t="e">
        <f t="shared" si="116"/>
        <v>#VALUE!</v>
      </c>
      <c r="L463" s="522"/>
      <c r="M463" s="522"/>
      <c r="N463" s="525" t="e">
        <f t="shared" si="113"/>
        <v>#VALUE!</v>
      </c>
      <c r="O463" s="525"/>
      <c r="P463" s="525"/>
      <c r="Q463" s="523" t="e">
        <f t="shared" si="114"/>
        <v>#VALUE!</v>
      </c>
      <c r="R463" s="523"/>
      <c r="S463" s="523"/>
      <c r="T463" s="283">
        <v>42</v>
      </c>
      <c r="U463" s="456">
        <f>IF(HOUR(DATA5!$C$50)&lt;=6,HOUR(DATA5!$C$50)+12,HOUR(DATA5!$C$50))</f>
        <v>12</v>
      </c>
      <c r="V463" s="457" t="str">
        <f>IF(MINUTE(DATA5!$C$50)&lt;10,"0"&amp;MINUTE(DATA5!$C$50),MINUTE(DATA5!$C$50))</f>
        <v>00</v>
      </c>
      <c r="W463" s="456">
        <f>IF(HOUR(DATA5!$D$50)&lt;=6,HOUR(DATA5!$D$50)+12,HOUR(DATA5!$D$50))</f>
        <v>12</v>
      </c>
      <c r="X463" s="457" t="str">
        <f>IF(MINUTE(DATA5!$D$50)&lt;10,"0"&amp;MINUTE(DATA5!$D$50),MINUTE(DATA5!$D$50))</f>
        <v>00</v>
      </c>
      <c r="Y463" s="526" t="b">
        <f t="shared" si="110"/>
        <v>0</v>
      </c>
      <c r="Z463" s="526"/>
      <c r="AA463" s="520" t="b">
        <f t="shared" si="111"/>
        <v>0</v>
      </c>
      <c r="AB463" s="520"/>
      <c r="AC463" s="521" t="str">
        <f t="shared" si="115"/>
        <v/>
      </c>
      <c r="AD463" s="521"/>
      <c r="AE463" s="520" t="b">
        <f t="shared" si="109"/>
        <v>0</v>
      </c>
      <c r="AF463" s="520"/>
      <c r="AH463" s="422">
        <f>DATA5!$G$50</f>
        <v>0</v>
      </c>
      <c r="AI463" s="422">
        <f>DATA5!$L$50</f>
        <v>0</v>
      </c>
      <c r="AJ463" s="458">
        <f>DATA5!$Q$50</f>
        <v>0</v>
      </c>
      <c r="AK463" s="422">
        <f>DATA5!$V$50</f>
        <v>0</v>
      </c>
      <c r="AL463" s="422">
        <f>DATA5!$AA$50</f>
        <v>0</v>
      </c>
      <c r="AN463" s="522" t="str">
        <f>IF(AJ463="A",MAX($AN$221:AP462)+0.001,"")</f>
        <v/>
      </c>
      <c r="AO463" s="522"/>
      <c r="AP463" s="522"/>
      <c r="AQ463" s="282">
        <v>1.242</v>
      </c>
      <c r="AR463" s="282" t="str">
        <f>IF($AQ$463&gt;$AN$973,"",LOOKUP($AQ$463,$AN$222:$AP$971,$AH$222:$AH$971))</f>
        <v/>
      </c>
      <c r="AS463" s="282" t="str">
        <f>IF($AQ$463&gt;$AN$973,"",LOOKUP($AQ$463,$AN$222:$AP$971,$AI$222:$AI$971))</f>
        <v/>
      </c>
      <c r="AT463" s="282" t="s">
        <v>28</v>
      </c>
      <c r="AU463" s="282" t="str">
        <f>IF($AQ$463&gt;$AN$973,"",LOOKUP($AQ$463,$AN$222:$AP$971,$AK$222:$AK$971))</f>
        <v/>
      </c>
      <c r="AV463" s="282" t="str">
        <f>IF($AQ$463&gt;$AN$973,"",LOOKUP($AQ$463,$AN$222:$AP$971,$AL$222:$AL$971))</f>
        <v/>
      </c>
      <c r="AX463" s="522" t="str">
        <f>IF(AJ463="B",MAX($AX$221:AX462)+0.001,"")</f>
        <v/>
      </c>
      <c r="AY463" s="522"/>
      <c r="AZ463" s="522"/>
      <c r="BA463" s="282">
        <v>1.242</v>
      </c>
      <c r="BB463" s="282" t="str">
        <f t="shared" si="124"/>
        <v/>
      </c>
      <c r="BC463" s="282" t="str">
        <f t="shared" si="117"/>
        <v/>
      </c>
      <c r="BD463" s="282" t="s">
        <v>29</v>
      </c>
      <c r="BE463" s="282" t="str">
        <f t="shared" si="118"/>
        <v/>
      </c>
      <c r="BF463" s="282" t="str">
        <f t="shared" si="119"/>
        <v/>
      </c>
      <c r="BH463" s="522" t="str">
        <f>IF(AJ463="C",MAX($BH$221:BH462)+0.001,"")</f>
        <v/>
      </c>
      <c r="BI463" s="522"/>
      <c r="BJ463" s="522"/>
      <c r="BK463" s="282">
        <v>1.242</v>
      </c>
      <c r="BL463" s="282" t="str">
        <f t="shared" si="120"/>
        <v/>
      </c>
      <c r="BM463" s="282" t="str">
        <f t="shared" si="121"/>
        <v/>
      </c>
      <c r="BN463" s="282" t="s">
        <v>30</v>
      </c>
      <c r="BO463" s="282" t="str">
        <f t="shared" si="122"/>
        <v/>
      </c>
      <c r="BP463" s="282" t="str">
        <f t="shared" si="123"/>
        <v/>
      </c>
      <c r="BT463" s="522" t="str">
        <f>IF(AL463="A",MAX($BT$221:BV462)+0.001,"")</f>
        <v/>
      </c>
      <c r="BU463" s="522"/>
      <c r="BV463" s="522"/>
      <c r="BW463" s="282">
        <v>1.242</v>
      </c>
      <c r="BY463" s="454" t="s">
        <v>28</v>
      </c>
      <c r="BZ463" s="282" t="str">
        <f t="shared" si="125"/>
        <v/>
      </c>
      <c r="CB463" s="282">
        <f t="shared" si="126"/>
        <v>0</v>
      </c>
      <c r="CC463" s="282">
        <f t="shared" si="127"/>
        <v>0</v>
      </c>
      <c r="CD463" s="282">
        <f t="shared" si="128"/>
        <v>0</v>
      </c>
      <c r="CE463" s="282">
        <f t="shared" si="129"/>
        <v>0</v>
      </c>
      <c r="CF463" s="282">
        <f t="shared" si="130"/>
        <v>0</v>
      </c>
      <c r="CG463" s="282">
        <f t="shared" si="131"/>
        <v>0</v>
      </c>
      <c r="CH463" s="282">
        <f t="shared" si="132"/>
        <v>0</v>
      </c>
      <c r="CI463" s="282">
        <f t="shared" si="133"/>
        <v>0</v>
      </c>
      <c r="CJ463" s="282">
        <f t="shared" si="134"/>
        <v>0</v>
      </c>
      <c r="CK463" s="282">
        <f t="shared" si="135"/>
        <v>0</v>
      </c>
      <c r="CL463" s="282">
        <f t="shared" si="136"/>
        <v>0</v>
      </c>
      <c r="CM463" s="282">
        <f t="shared" si="137"/>
        <v>0</v>
      </c>
    </row>
    <row r="464" spans="4:91" ht="15" x14ac:dyDescent="0.25">
      <c r="D464" s="455" t="str">
        <f>IF(DATA5!$C$51="","",U464&amp;":"&amp;V464)</f>
        <v/>
      </c>
      <c r="E464" s="523" t="str">
        <f>IF(DATA5!$D$51="","",W464&amp;":"&amp;X464)</f>
        <v/>
      </c>
      <c r="F464" s="523"/>
      <c r="G464" s="523"/>
      <c r="H464" s="524" t="e">
        <f t="shared" si="112"/>
        <v>#VALUE!</v>
      </c>
      <c r="I464" s="524"/>
      <c r="J464" s="524"/>
      <c r="K464" s="522" t="e">
        <f t="shared" si="116"/>
        <v>#VALUE!</v>
      </c>
      <c r="L464" s="522"/>
      <c r="M464" s="522"/>
      <c r="N464" s="525" t="e">
        <f t="shared" si="113"/>
        <v>#VALUE!</v>
      </c>
      <c r="O464" s="525"/>
      <c r="P464" s="525"/>
      <c r="Q464" s="523" t="e">
        <f t="shared" si="114"/>
        <v>#VALUE!</v>
      </c>
      <c r="R464" s="523"/>
      <c r="S464" s="523"/>
      <c r="T464" s="283">
        <v>43</v>
      </c>
      <c r="U464" s="456">
        <f>IF(HOUR(DATA5!$C$51)&lt;=6,HOUR(DATA5!$C$51)+12,HOUR(DATA5!$C$51))</f>
        <v>12</v>
      </c>
      <c r="V464" s="457" t="str">
        <f>IF(MINUTE(DATA5!$C$51)&lt;10,"0"&amp;MINUTE(DATA5!$C$51),MINUTE(DATA5!$C$51))</f>
        <v>00</v>
      </c>
      <c r="W464" s="456">
        <f>IF(HOUR(DATA5!$D$51)&lt;=6,HOUR(DATA5!$D$51)+12,HOUR(DATA5!$D$51))</f>
        <v>12</v>
      </c>
      <c r="X464" s="457" t="str">
        <f>IF(MINUTE(DATA5!$D$51)&lt;10,"0"&amp;MINUTE(DATA5!$D$51),MINUTE(DATA5!$D$51))</f>
        <v>00</v>
      </c>
      <c r="Y464" s="526" t="b">
        <f t="shared" si="110"/>
        <v>0</v>
      </c>
      <c r="Z464" s="526"/>
      <c r="AA464" s="520" t="b">
        <f t="shared" si="111"/>
        <v>0</v>
      </c>
      <c r="AB464" s="520"/>
      <c r="AC464" s="521" t="str">
        <f t="shared" si="115"/>
        <v/>
      </c>
      <c r="AD464" s="521"/>
      <c r="AE464" s="520" t="b">
        <f t="shared" si="109"/>
        <v>0</v>
      </c>
      <c r="AF464" s="520"/>
      <c r="AH464" s="422">
        <f>DATA5!$G$51</f>
        <v>0</v>
      </c>
      <c r="AI464" s="422">
        <f>DATA5!$L$51</f>
        <v>0</v>
      </c>
      <c r="AJ464" s="458">
        <f>DATA5!$Q$51</f>
        <v>0</v>
      </c>
      <c r="AK464" s="422">
        <f>DATA5!$V$51</f>
        <v>0</v>
      </c>
      <c r="AL464" s="422">
        <f>DATA5!$AA$51</f>
        <v>0</v>
      </c>
      <c r="AN464" s="522" t="str">
        <f>IF(AJ464="A",MAX($AN$221:AP463)+0.001,"")</f>
        <v/>
      </c>
      <c r="AO464" s="522"/>
      <c r="AP464" s="522"/>
      <c r="AQ464" s="282">
        <v>1.2429999999999999</v>
      </c>
      <c r="AR464" s="282" t="str">
        <f>IF($AQ$464&gt;$AN$973,"",LOOKUP($AQ$464,$AN$222:$AP$971,$AH$222:$AH$971))</f>
        <v/>
      </c>
      <c r="AS464" s="282" t="str">
        <f>IF($AQ$464&gt;$AN$973,"",LOOKUP($AQ$464,$AN$222:$AP$971,$AI$222:$AI$971))</f>
        <v/>
      </c>
      <c r="AT464" s="282" t="s">
        <v>28</v>
      </c>
      <c r="AU464" s="282" t="str">
        <f>IF($AQ$464&gt;$AN$973,"",LOOKUP($AQ$464,$AN$222:$AP$971,$AK$222:$AK$971))</f>
        <v/>
      </c>
      <c r="AV464" s="282" t="str">
        <f>IF($AQ$464&gt;$AN$973,"",LOOKUP($AQ$464,$AN$222:$AP$971,$AL$222:$AL$971))</f>
        <v/>
      </c>
      <c r="AX464" s="522" t="str">
        <f>IF(AJ464="B",MAX($AX$221:AX463)+0.001,"")</f>
        <v/>
      </c>
      <c r="AY464" s="522"/>
      <c r="AZ464" s="522"/>
      <c r="BA464" s="282">
        <v>1.2429999999999999</v>
      </c>
      <c r="BB464" s="282" t="str">
        <f t="shared" si="124"/>
        <v/>
      </c>
      <c r="BC464" s="282" t="str">
        <f t="shared" si="117"/>
        <v/>
      </c>
      <c r="BD464" s="282" t="s">
        <v>29</v>
      </c>
      <c r="BE464" s="282" t="str">
        <f t="shared" si="118"/>
        <v/>
      </c>
      <c r="BF464" s="282" t="str">
        <f t="shared" si="119"/>
        <v/>
      </c>
      <c r="BH464" s="522" t="str">
        <f>IF(AJ464="C",MAX($BH$221:BH463)+0.001,"")</f>
        <v/>
      </c>
      <c r="BI464" s="522"/>
      <c r="BJ464" s="522"/>
      <c r="BK464" s="282">
        <v>1.2429999999999999</v>
      </c>
      <c r="BL464" s="282" t="str">
        <f t="shared" si="120"/>
        <v/>
      </c>
      <c r="BM464" s="282" t="str">
        <f t="shared" si="121"/>
        <v/>
      </c>
      <c r="BN464" s="282" t="s">
        <v>30</v>
      </c>
      <c r="BO464" s="282" t="str">
        <f t="shared" si="122"/>
        <v/>
      </c>
      <c r="BP464" s="282" t="str">
        <f t="shared" si="123"/>
        <v/>
      </c>
      <c r="BT464" s="522" t="str">
        <f>IF(AL464="A",MAX($BT$221:BV463)+0.001,"")</f>
        <v/>
      </c>
      <c r="BU464" s="522"/>
      <c r="BV464" s="522"/>
      <c r="BW464" s="282">
        <v>1.2429999999999999</v>
      </c>
      <c r="BY464" s="454" t="s">
        <v>28</v>
      </c>
      <c r="BZ464" s="282" t="str">
        <f t="shared" si="125"/>
        <v/>
      </c>
      <c r="CB464" s="282">
        <f t="shared" si="126"/>
        <v>0</v>
      </c>
      <c r="CC464" s="282">
        <f t="shared" si="127"/>
        <v>0</v>
      </c>
      <c r="CD464" s="282">
        <f t="shared" si="128"/>
        <v>0</v>
      </c>
      <c r="CE464" s="282">
        <f t="shared" si="129"/>
        <v>0</v>
      </c>
      <c r="CF464" s="282">
        <f t="shared" si="130"/>
        <v>0</v>
      </c>
      <c r="CG464" s="282">
        <f t="shared" si="131"/>
        <v>0</v>
      </c>
      <c r="CH464" s="282">
        <f t="shared" si="132"/>
        <v>0</v>
      </c>
      <c r="CI464" s="282">
        <f t="shared" si="133"/>
        <v>0</v>
      </c>
      <c r="CJ464" s="282">
        <f t="shared" si="134"/>
        <v>0</v>
      </c>
      <c r="CK464" s="282">
        <f t="shared" si="135"/>
        <v>0</v>
      </c>
      <c r="CL464" s="282">
        <f t="shared" si="136"/>
        <v>0</v>
      </c>
      <c r="CM464" s="282">
        <f t="shared" si="137"/>
        <v>0</v>
      </c>
    </row>
    <row r="465" spans="1:91" ht="15" x14ac:dyDescent="0.25">
      <c r="D465" s="455" t="str">
        <f>IF(DATA5!$C$52="","",U465&amp;":"&amp;V465)</f>
        <v/>
      </c>
      <c r="E465" s="523" t="str">
        <f>IF(DATA5!$D$52="","",W465&amp;":"&amp;X465)</f>
        <v/>
      </c>
      <c r="F465" s="523"/>
      <c r="G465" s="523"/>
      <c r="H465" s="524" t="e">
        <f t="shared" si="112"/>
        <v>#VALUE!</v>
      </c>
      <c r="I465" s="524"/>
      <c r="J465" s="524"/>
      <c r="K465" s="522" t="e">
        <f t="shared" si="116"/>
        <v>#VALUE!</v>
      </c>
      <c r="L465" s="522"/>
      <c r="M465" s="522"/>
      <c r="N465" s="525" t="e">
        <f t="shared" si="113"/>
        <v>#VALUE!</v>
      </c>
      <c r="O465" s="525"/>
      <c r="P465" s="525"/>
      <c r="Q465" s="523" t="e">
        <f t="shared" si="114"/>
        <v>#VALUE!</v>
      </c>
      <c r="R465" s="523"/>
      <c r="S465" s="523"/>
      <c r="T465" s="283">
        <v>44</v>
      </c>
      <c r="U465" s="456">
        <f>IF(HOUR(DATA5!$C$52)&lt;=6,HOUR(DATA5!$C$52)+12,HOUR(DATA5!$C$52))</f>
        <v>12</v>
      </c>
      <c r="V465" s="457" t="str">
        <f>IF(MINUTE(DATA5!$C$52)&lt;10,"0"&amp;MINUTE(DATA5!$C$52),MINUTE(DATA5!$C$52))</f>
        <v>00</v>
      </c>
      <c r="W465" s="456">
        <f>IF(HOUR(DATA5!$D$52)&lt;=6,HOUR(DATA5!$D$52)+12,HOUR(DATA5!$D$52))</f>
        <v>12</v>
      </c>
      <c r="X465" s="457" t="str">
        <f>IF(MINUTE(DATA5!$D$52)&lt;10,"0"&amp;MINUTE(DATA5!$D$52),MINUTE(DATA5!$D$52))</f>
        <v>00</v>
      </c>
      <c r="Y465" s="526" t="b">
        <f t="shared" si="110"/>
        <v>0</v>
      </c>
      <c r="Z465" s="526"/>
      <c r="AA465" s="520" t="b">
        <f t="shared" si="111"/>
        <v>0</v>
      </c>
      <c r="AB465" s="520"/>
      <c r="AC465" s="521" t="str">
        <f t="shared" si="115"/>
        <v/>
      </c>
      <c r="AD465" s="521"/>
      <c r="AE465" s="520" t="b">
        <f t="shared" si="109"/>
        <v>0</v>
      </c>
      <c r="AF465" s="520"/>
      <c r="AH465" s="422">
        <f>DATA5!$G$52</f>
        <v>0</v>
      </c>
      <c r="AI465" s="422">
        <f>DATA5!$L$52</f>
        <v>0</v>
      </c>
      <c r="AJ465" s="458">
        <f>DATA5!$Q$52</f>
        <v>0</v>
      </c>
      <c r="AK465" s="422">
        <f>DATA5!$V$52</f>
        <v>0</v>
      </c>
      <c r="AL465" s="422">
        <f>DATA5!$AA$52</f>
        <v>0</v>
      </c>
      <c r="AN465" s="522" t="str">
        <f>IF(AJ465="A",MAX($AN$221:AP464)+0.001,"")</f>
        <v/>
      </c>
      <c r="AO465" s="522"/>
      <c r="AP465" s="522"/>
      <c r="AQ465" s="282">
        <v>1.2439999999999998</v>
      </c>
      <c r="AR465" s="282" t="str">
        <f>IF($AQ$465&gt;$AN$973,"",LOOKUP($AQ$465,$AN$222:$AP$971,$AH$222:$AH$971))</f>
        <v/>
      </c>
      <c r="AS465" s="282" t="str">
        <f>IF($AQ$465&gt;$AN$973,"",LOOKUP($AQ$465,$AN$222:$AP$971,$AI$222:$AI$971))</f>
        <v/>
      </c>
      <c r="AT465" s="282" t="s">
        <v>28</v>
      </c>
      <c r="AU465" s="282" t="str">
        <f>IF($AQ$465&gt;$AN$973,"",LOOKUP($AQ$465,$AN$222:$AP$971,$AK$222:$AK$971))</f>
        <v/>
      </c>
      <c r="AV465" s="282" t="str">
        <f>IF($AQ$465&gt;$AN$973,"",LOOKUP($AQ$465,$AN$222:$AP$971,$AL$222:$AL$971))</f>
        <v/>
      </c>
      <c r="AX465" s="522" t="str">
        <f>IF(AJ465="B",MAX($AX$221:AX464)+0.001,"")</f>
        <v/>
      </c>
      <c r="AY465" s="522"/>
      <c r="AZ465" s="522"/>
      <c r="BA465" s="282">
        <v>1.2439999999999998</v>
      </c>
      <c r="BB465" s="282" t="str">
        <f t="shared" si="124"/>
        <v/>
      </c>
      <c r="BC465" s="282" t="str">
        <f t="shared" si="117"/>
        <v/>
      </c>
      <c r="BD465" s="282" t="s">
        <v>29</v>
      </c>
      <c r="BE465" s="282" t="str">
        <f t="shared" si="118"/>
        <v/>
      </c>
      <c r="BF465" s="282" t="str">
        <f t="shared" si="119"/>
        <v/>
      </c>
      <c r="BH465" s="522" t="str">
        <f>IF(AJ465="C",MAX($BH$221:BH464)+0.001,"")</f>
        <v/>
      </c>
      <c r="BI465" s="522"/>
      <c r="BJ465" s="522"/>
      <c r="BK465" s="282">
        <v>1.2439999999999998</v>
      </c>
      <c r="BL465" s="282" t="str">
        <f t="shared" si="120"/>
        <v/>
      </c>
      <c r="BM465" s="282" t="str">
        <f t="shared" si="121"/>
        <v/>
      </c>
      <c r="BN465" s="282" t="s">
        <v>30</v>
      </c>
      <c r="BO465" s="282" t="str">
        <f t="shared" si="122"/>
        <v/>
      </c>
      <c r="BP465" s="282" t="str">
        <f t="shared" si="123"/>
        <v/>
      </c>
      <c r="BT465" s="522" t="str">
        <f>IF(AL465="A",MAX($BT$221:BV464)+0.001,"")</f>
        <v/>
      </c>
      <c r="BU465" s="522"/>
      <c r="BV465" s="522"/>
      <c r="BW465" s="282">
        <v>1.2439999999999998</v>
      </c>
      <c r="BY465" s="454" t="s">
        <v>28</v>
      </c>
      <c r="BZ465" s="282" t="str">
        <f t="shared" si="125"/>
        <v/>
      </c>
      <c r="CB465" s="282">
        <f t="shared" si="126"/>
        <v>0</v>
      </c>
      <c r="CC465" s="282">
        <f t="shared" si="127"/>
        <v>0</v>
      </c>
      <c r="CD465" s="282">
        <f t="shared" si="128"/>
        <v>0</v>
      </c>
      <c r="CE465" s="282">
        <f t="shared" si="129"/>
        <v>0</v>
      </c>
      <c r="CF465" s="282">
        <f t="shared" si="130"/>
        <v>0</v>
      </c>
      <c r="CG465" s="282">
        <f t="shared" si="131"/>
        <v>0</v>
      </c>
      <c r="CH465" s="282">
        <f t="shared" si="132"/>
        <v>0</v>
      </c>
      <c r="CI465" s="282">
        <f t="shared" si="133"/>
        <v>0</v>
      </c>
      <c r="CJ465" s="282">
        <f t="shared" si="134"/>
        <v>0</v>
      </c>
      <c r="CK465" s="282">
        <f t="shared" si="135"/>
        <v>0</v>
      </c>
      <c r="CL465" s="282">
        <f t="shared" si="136"/>
        <v>0</v>
      </c>
      <c r="CM465" s="282">
        <f t="shared" si="137"/>
        <v>0</v>
      </c>
    </row>
    <row r="466" spans="1:91" ht="15" x14ac:dyDescent="0.25">
      <c r="D466" s="455" t="str">
        <f>IF(DATA5!$C$53="","",U466&amp;":"&amp;V466)</f>
        <v/>
      </c>
      <c r="E466" s="523" t="str">
        <f>IF(DATA5!$D$53="","",W466&amp;":"&amp;X466)</f>
        <v/>
      </c>
      <c r="F466" s="523"/>
      <c r="G466" s="523"/>
      <c r="H466" s="524" t="e">
        <f t="shared" si="112"/>
        <v>#VALUE!</v>
      </c>
      <c r="I466" s="524"/>
      <c r="J466" s="524"/>
      <c r="K466" s="522" t="e">
        <f t="shared" si="116"/>
        <v>#VALUE!</v>
      </c>
      <c r="L466" s="522"/>
      <c r="M466" s="522"/>
      <c r="N466" s="525" t="e">
        <f t="shared" si="113"/>
        <v>#VALUE!</v>
      </c>
      <c r="O466" s="525"/>
      <c r="P466" s="525"/>
      <c r="Q466" s="523" t="e">
        <f t="shared" si="114"/>
        <v>#VALUE!</v>
      </c>
      <c r="R466" s="523"/>
      <c r="S466" s="523"/>
      <c r="T466" s="283">
        <v>45</v>
      </c>
      <c r="U466" s="456">
        <f>IF(HOUR(DATA5!$C$53)&lt;=6,HOUR(DATA5!$C$53)+12,HOUR(DATA5!$C$53))</f>
        <v>12</v>
      </c>
      <c r="V466" s="457" t="str">
        <f>IF(MINUTE(DATA5!$C$53)&lt;10,"0"&amp;MINUTE(DATA5!$C$53),MINUTE(DATA5!$C$53))</f>
        <v>00</v>
      </c>
      <c r="W466" s="456">
        <f>IF(HOUR(DATA5!$D$53)&lt;=6,HOUR(DATA5!$D$53)+12,HOUR(DATA5!$D$53))</f>
        <v>12</v>
      </c>
      <c r="X466" s="457" t="str">
        <f>IF(MINUTE(DATA5!$D$53)&lt;10,"0"&amp;MINUTE(DATA5!$D$53),MINUTE(DATA5!$D$53))</f>
        <v>00</v>
      </c>
      <c r="Y466" s="526" t="b">
        <f t="shared" si="110"/>
        <v>0</v>
      </c>
      <c r="Z466" s="526"/>
      <c r="AA466" s="520" t="b">
        <f t="shared" si="111"/>
        <v>0</v>
      </c>
      <c r="AB466" s="520"/>
      <c r="AC466" s="521" t="str">
        <f t="shared" si="115"/>
        <v/>
      </c>
      <c r="AD466" s="521"/>
      <c r="AE466" s="520" t="b">
        <f t="shared" si="109"/>
        <v>0</v>
      </c>
      <c r="AF466" s="520"/>
      <c r="AH466" s="422">
        <f>DATA5!$G$53</f>
        <v>0</v>
      </c>
      <c r="AI466" s="422">
        <f>DATA5!$L$53</f>
        <v>0</v>
      </c>
      <c r="AJ466" s="458">
        <f>DATA5!$Q$53</f>
        <v>0</v>
      </c>
      <c r="AK466" s="422">
        <f>DATA5!$V$53</f>
        <v>0</v>
      </c>
      <c r="AL466" s="422">
        <f>DATA5!$AA$53</f>
        <v>0</v>
      </c>
      <c r="AN466" s="522" t="str">
        <f>IF(AJ466="A",MAX($AN$221:AP465)+0.001,"")</f>
        <v/>
      </c>
      <c r="AO466" s="522"/>
      <c r="AP466" s="522"/>
      <c r="AQ466" s="282">
        <v>1.2450000000000001</v>
      </c>
      <c r="AR466" s="282" t="str">
        <f>IF($AQ$466&gt;$AN$973,"",LOOKUP($AQ$466,$AN$222:$AP$971,$AH$222:$AH$971))</f>
        <v/>
      </c>
      <c r="AS466" s="282" t="str">
        <f>IF($AQ$466&gt;$AN$973,"",LOOKUP($AQ$466,$AN$222:$AP$971,$AI$222:$AI$971))</f>
        <v/>
      </c>
      <c r="AT466" s="282" t="s">
        <v>28</v>
      </c>
      <c r="AU466" s="282" t="str">
        <f>IF($AQ$466&gt;$AN$973,"",LOOKUP($AQ$466,$AN$222:$AP$971,$AK$222:$AK$971))</f>
        <v/>
      </c>
      <c r="AV466" s="282" t="str">
        <f>IF($AQ$466&gt;$AN$973,"",LOOKUP($AQ$466,$AN$222:$AP$971,$AL$222:$AL$971))</f>
        <v/>
      </c>
      <c r="AX466" s="522" t="str">
        <f>IF(AJ466="B",MAX($AX$221:AX465)+0.001,"")</f>
        <v/>
      </c>
      <c r="AY466" s="522"/>
      <c r="AZ466" s="522"/>
      <c r="BA466" s="282">
        <v>1.2450000000000001</v>
      </c>
      <c r="BB466" s="282" t="str">
        <f t="shared" si="124"/>
        <v/>
      </c>
      <c r="BC466" s="282" t="str">
        <f t="shared" si="117"/>
        <v/>
      </c>
      <c r="BD466" s="282" t="s">
        <v>29</v>
      </c>
      <c r="BE466" s="282" t="str">
        <f t="shared" si="118"/>
        <v/>
      </c>
      <c r="BF466" s="282" t="str">
        <f t="shared" si="119"/>
        <v/>
      </c>
      <c r="BH466" s="522" t="str">
        <f>IF(AJ466="C",MAX($BH$221:BH465)+0.001,"")</f>
        <v/>
      </c>
      <c r="BI466" s="522"/>
      <c r="BJ466" s="522"/>
      <c r="BK466" s="282">
        <v>1.2450000000000001</v>
      </c>
      <c r="BL466" s="282" t="str">
        <f t="shared" si="120"/>
        <v/>
      </c>
      <c r="BM466" s="282" t="str">
        <f t="shared" si="121"/>
        <v/>
      </c>
      <c r="BN466" s="282" t="s">
        <v>30</v>
      </c>
      <c r="BO466" s="282" t="str">
        <f t="shared" si="122"/>
        <v/>
      </c>
      <c r="BP466" s="282" t="str">
        <f t="shared" si="123"/>
        <v/>
      </c>
      <c r="BT466" s="522" t="str">
        <f>IF(AL466="A",MAX($BT$221:BV465)+0.001,"")</f>
        <v/>
      </c>
      <c r="BU466" s="522"/>
      <c r="BV466" s="522"/>
      <c r="BW466" s="282">
        <v>1.2450000000000001</v>
      </c>
      <c r="BY466" s="454" t="s">
        <v>28</v>
      </c>
      <c r="BZ466" s="282" t="str">
        <f t="shared" si="125"/>
        <v/>
      </c>
      <c r="CB466" s="282">
        <f t="shared" si="126"/>
        <v>0</v>
      </c>
      <c r="CC466" s="282">
        <f t="shared" si="127"/>
        <v>0</v>
      </c>
      <c r="CD466" s="282">
        <f t="shared" si="128"/>
        <v>0</v>
      </c>
      <c r="CE466" s="282">
        <f t="shared" si="129"/>
        <v>0</v>
      </c>
      <c r="CF466" s="282">
        <f t="shared" si="130"/>
        <v>0</v>
      </c>
      <c r="CG466" s="282">
        <f t="shared" si="131"/>
        <v>0</v>
      </c>
      <c r="CH466" s="282">
        <f t="shared" si="132"/>
        <v>0</v>
      </c>
      <c r="CI466" s="282">
        <f t="shared" si="133"/>
        <v>0</v>
      </c>
      <c r="CJ466" s="282">
        <f t="shared" si="134"/>
        <v>0</v>
      </c>
      <c r="CK466" s="282">
        <f t="shared" si="135"/>
        <v>0</v>
      </c>
      <c r="CL466" s="282">
        <f t="shared" si="136"/>
        <v>0</v>
      </c>
      <c r="CM466" s="282">
        <f t="shared" si="137"/>
        <v>0</v>
      </c>
    </row>
    <row r="467" spans="1:91" ht="15" x14ac:dyDescent="0.25">
      <c r="D467" s="455" t="str">
        <f>IF(DATA5!$C$54="","",U467&amp;":"&amp;V467)</f>
        <v/>
      </c>
      <c r="E467" s="523" t="str">
        <f>IF(DATA5!$D$54="","",W467&amp;":"&amp;X467)</f>
        <v/>
      </c>
      <c r="F467" s="523"/>
      <c r="G467" s="523"/>
      <c r="H467" s="524" t="e">
        <f t="shared" si="112"/>
        <v>#VALUE!</v>
      </c>
      <c r="I467" s="524"/>
      <c r="J467" s="524"/>
      <c r="K467" s="522" t="e">
        <f t="shared" si="116"/>
        <v>#VALUE!</v>
      </c>
      <c r="L467" s="522"/>
      <c r="M467" s="522"/>
      <c r="N467" s="525" t="e">
        <f t="shared" si="113"/>
        <v>#VALUE!</v>
      </c>
      <c r="O467" s="525"/>
      <c r="P467" s="525"/>
      <c r="Q467" s="523" t="e">
        <f t="shared" si="114"/>
        <v>#VALUE!</v>
      </c>
      <c r="R467" s="523"/>
      <c r="S467" s="523"/>
      <c r="T467" s="283">
        <v>46</v>
      </c>
      <c r="U467" s="456">
        <f>IF(HOUR(DATA5!$C$54)&lt;=6,HOUR(DATA5!$C$54)+12,HOUR(DATA5!$C$54))</f>
        <v>12</v>
      </c>
      <c r="V467" s="457" t="str">
        <f>IF(MINUTE(DATA5!$C$54)&lt;10,"0"&amp;MINUTE(DATA5!$C$54),MINUTE(DATA5!$C$54))</f>
        <v>00</v>
      </c>
      <c r="W467" s="456">
        <f>IF(HOUR(DATA5!$D$54)&lt;=6,HOUR(DATA5!$D$54)+12,HOUR(DATA5!$D$54))</f>
        <v>12</v>
      </c>
      <c r="X467" s="457" t="str">
        <f>IF(MINUTE(DATA5!$D$54)&lt;10,"0"&amp;MINUTE(DATA5!$D$54),MINUTE(DATA5!$D$54))</f>
        <v>00</v>
      </c>
      <c r="Y467" s="526" t="b">
        <f t="shared" si="110"/>
        <v>0</v>
      </c>
      <c r="Z467" s="526"/>
      <c r="AA467" s="520" t="b">
        <f t="shared" si="111"/>
        <v>0</v>
      </c>
      <c r="AB467" s="520"/>
      <c r="AC467" s="521" t="str">
        <f t="shared" si="115"/>
        <v/>
      </c>
      <c r="AD467" s="521"/>
      <c r="AE467" s="520" t="b">
        <f t="shared" si="109"/>
        <v>0</v>
      </c>
      <c r="AF467" s="520"/>
      <c r="AH467" s="422">
        <f>DATA5!$G$54</f>
        <v>0</v>
      </c>
      <c r="AI467" s="422">
        <f>DATA5!$L$54</f>
        <v>0</v>
      </c>
      <c r="AJ467" s="458">
        <f>DATA5!$Q$54</f>
        <v>0</v>
      </c>
      <c r="AK467" s="422">
        <f>DATA5!$V$54</f>
        <v>0</v>
      </c>
      <c r="AL467" s="422">
        <f>DATA5!$AA$54</f>
        <v>0</v>
      </c>
      <c r="AN467" s="522" t="str">
        <f>IF(AJ467="A",MAX($AN$221:AP466)+0.001,"")</f>
        <v/>
      </c>
      <c r="AO467" s="522"/>
      <c r="AP467" s="522"/>
      <c r="AQ467" s="282">
        <v>1.246</v>
      </c>
      <c r="AR467" s="282" t="str">
        <f>IF($AQ$467&gt;$AN$973,"",LOOKUP($AQ$467,$AN$222:$AP$971,$AH$222:$AH$971))</f>
        <v/>
      </c>
      <c r="AS467" s="282" t="str">
        <f>IF($AQ$467&gt;$AN$973,"",LOOKUP($AQ$467,$AN$222:$AP$971,$AI$222:$AI$971))</f>
        <v/>
      </c>
      <c r="AT467" s="282" t="s">
        <v>28</v>
      </c>
      <c r="AU467" s="282" t="str">
        <f>IF($AQ$467&gt;$AN$973,"",LOOKUP($AQ$467,$AN$222:$AP$971,$AK$222:$AK$971))</f>
        <v/>
      </c>
      <c r="AV467" s="282" t="str">
        <f>IF($AQ$467&gt;$AN$973,"",LOOKUP($AQ$467,$AN$222:$AP$971,$AL$222:$AL$971))</f>
        <v/>
      </c>
      <c r="AX467" s="522" t="str">
        <f>IF(AJ467="B",MAX($AX$221:AX466)+0.001,"")</f>
        <v/>
      </c>
      <c r="AY467" s="522"/>
      <c r="AZ467" s="522"/>
      <c r="BA467" s="282">
        <v>1.246</v>
      </c>
      <c r="BB467" s="282" t="str">
        <f t="shared" si="124"/>
        <v/>
      </c>
      <c r="BC467" s="282" t="str">
        <f t="shared" si="117"/>
        <v/>
      </c>
      <c r="BD467" s="282" t="s">
        <v>29</v>
      </c>
      <c r="BE467" s="282" t="str">
        <f t="shared" si="118"/>
        <v/>
      </c>
      <c r="BF467" s="282" t="str">
        <f t="shared" si="119"/>
        <v/>
      </c>
      <c r="BH467" s="522" t="str">
        <f>IF(AJ467="C",MAX($BH$221:BH466)+0.001,"")</f>
        <v/>
      </c>
      <c r="BI467" s="522"/>
      <c r="BJ467" s="522"/>
      <c r="BK467" s="282">
        <v>1.246</v>
      </c>
      <c r="BL467" s="282" t="str">
        <f t="shared" si="120"/>
        <v/>
      </c>
      <c r="BM467" s="282" t="str">
        <f t="shared" si="121"/>
        <v/>
      </c>
      <c r="BN467" s="282" t="s">
        <v>30</v>
      </c>
      <c r="BO467" s="282" t="str">
        <f t="shared" si="122"/>
        <v/>
      </c>
      <c r="BP467" s="282" t="str">
        <f t="shared" si="123"/>
        <v/>
      </c>
      <c r="BT467" s="522" t="str">
        <f>IF(AL467="A",MAX($BT$221:BV466)+0.001,"")</f>
        <v/>
      </c>
      <c r="BU467" s="522"/>
      <c r="BV467" s="522"/>
      <c r="BW467" s="282">
        <v>1.246</v>
      </c>
      <c r="BY467" s="454" t="s">
        <v>28</v>
      </c>
      <c r="BZ467" s="282" t="str">
        <f t="shared" si="125"/>
        <v/>
      </c>
      <c r="CB467" s="282">
        <f t="shared" si="126"/>
        <v>0</v>
      </c>
      <c r="CC467" s="282">
        <f t="shared" si="127"/>
        <v>0</v>
      </c>
      <c r="CD467" s="282">
        <f t="shared" si="128"/>
        <v>0</v>
      </c>
      <c r="CE467" s="282">
        <f t="shared" si="129"/>
        <v>0</v>
      </c>
      <c r="CF467" s="282">
        <f t="shared" si="130"/>
        <v>0</v>
      </c>
      <c r="CG467" s="282">
        <f t="shared" si="131"/>
        <v>0</v>
      </c>
      <c r="CH467" s="282">
        <f t="shared" si="132"/>
        <v>0</v>
      </c>
      <c r="CI467" s="282">
        <f t="shared" si="133"/>
        <v>0</v>
      </c>
      <c r="CJ467" s="282">
        <f t="shared" si="134"/>
        <v>0</v>
      </c>
      <c r="CK467" s="282">
        <f t="shared" si="135"/>
        <v>0</v>
      </c>
      <c r="CL467" s="282">
        <f t="shared" si="136"/>
        <v>0</v>
      </c>
      <c r="CM467" s="282">
        <f t="shared" si="137"/>
        <v>0</v>
      </c>
    </row>
    <row r="468" spans="1:91" ht="15" x14ac:dyDescent="0.25">
      <c r="D468" s="455" t="str">
        <f>IF(DATA5!$C$55="","",U468&amp;":"&amp;V468)</f>
        <v/>
      </c>
      <c r="E468" s="523" t="str">
        <f>IF(DATA5!$D$55="","",W468&amp;":"&amp;X468)</f>
        <v/>
      </c>
      <c r="F468" s="523"/>
      <c r="G468" s="523"/>
      <c r="H468" s="524" t="e">
        <f t="shared" si="112"/>
        <v>#VALUE!</v>
      </c>
      <c r="I468" s="524"/>
      <c r="J468" s="524"/>
      <c r="K468" s="522" t="e">
        <f t="shared" si="116"/>
        <v>#VALUE!</v>
      </c>
      <c r="L468" s="522"/>
      <c r="M468" s="522"/>
      <c r="N468" s="525" t="e">
        <f t="shared" si="113"/>
        <v>#VALUE!</v>
      </c>
      <c r="O468" s="525"/>
      <c r="P468" s="525"/>
      <c r="Q468" s="523" t="e">
        <f t="shared" si="114"/>
        <v>#VALUE!</v>
      </c>
      <c r="R468" s="523"/>
      <c r="S468" s="523"/>
      <c r="T468" s="283">
        <v>47</v>
      </c>
      <c r="U468" s="456">
        <f>IF(HOUR(DATA5!$C$55)&lt;=6,HOUR(DATA5!$C$55)+12,HOUR(DATA5!$C$55))</f>
        <v>12</v>
      </c>
      <c r="V468" s="457" t="str">
        <f>IF(MINUTE(DATA5!$C$55)&lt;10,"0"&amp;MINUTE(DATA5!$C$55),MINUTE(DATA5!$C$55))</f>
        <v>00</v>
      </c>
      <c r="W468" s="456">
        <f>IF(HOUR(DATA5!$D$55)&lt;=6,HOUR(DATA5!$D$55)+12,HOUR(DATA5!$D$55))</f>
        <v>12</v>
      </c>
      <c r="X468" s="457" t="str">
        <f>IF(MINUTE(DATA5!$D$55)&lt;10,"0"&amp;MINUTE(DATA5!$D$55),MINUTE(DATA5!$D$55))</f>
        <v>00</v>
      </c>
      <c r="Y468" s="526" t="b">
        <f t="shared" si="110"/>
        <v>0</v>
      </c>
      <c r="Z468" s="526"/>
      <c r="AA468" s="520" t="b">
        <f t="shared" si="111"/>
        <v>0</v>
      </c>
      <c r="AB468" s="520"/>
      <c r="AC468" s="521" t="str">
        <f t="shared" si="115"/>
        <v/>
      </c>
      <c r="AD468" s="521"/>
      <c r="AE468" s="520" t="b">
        <f t="shared" ref="AE468:AE531" si="138">IF(AC468&lt;0,TRUE,FALSE)</f>
        <v>0</v>
      </c>
      <c r="AF468" s="520"/>
      <c r="AH468" s="422">
        <f>DATA5!$G$55</f>
        <v>0</v>
      </c>
      <c r="AI468" s="422">
        <f>DATA5!$L$55</f>
        <v>0</v>
      </c>
      <c r="AJ468" s="458">
        <f>DATA5!$Q$55</f>
        <v>0</v>
      </c>
      <c r="AK468" s="422">
        <f>DATA5!$V$55</f>
        <v>0</v>
      </c>
      <c r="AL468" s="422">
        <f>DATA5!$AA$55</f>
        <v>0</v>
      </c>
      <c r="AN468" s="522" t="str">
        <f>IF(AJ468="A",MAX($AN$221:AP467)+0.001,"")</f>
        <v/>
      </c>
      <c r="AO468" s="522"/>
      <c r="AP468" s="522"/>
      <c r="AQ468" s="282">
        <v>1.2469999999999999</v>
      </c>
      <c r="AR468" s="282" t="str">
        <f>IF($AQ$468&gt;$AN$973,"",LOOKUP($AQ$468,$AN$222:$AP$971,$AH$222:$AH$971))</f>
        <v/>
      </c>
      <c r="AS468" s="282" t="str">
        <f>IF($AQ$468&gt;$AN$973,"",LOOKUP($AQ$468,$AN$222:$AP$971,$AI$222:$AI$971))</f>
        <v/>
      </c>
      <c r="AT468" s="282" t="s">
        <v>28</v>
      </c>
      <c r="AU468" s="282" t="str">
        <f>IF($AQ$468&gt;$AN$973,"",LOOKUP($AQ$468,$AN$222:$AP$971,$AK$222:$AK$971))</f>
        <v/>
      </c>
      <c r="AV468" s="282" t="str">
        <f>IF($AQ$468&gt;$AN$973,"",LOOKUP($AQ$468,$AN$222:$AP$971,$AL$222:$AL$971))</f>
        <v/>
      </c>
      <c r="AX468" s="522" t="str">
        <f>IF(AJ468="B",MAX($AX$221:AX467)+0.001,"")</f>
        <v/>
      </c>
      <c r="AY468" s="522"/>
      <c r="AZ468" s="522"/>
      <c r="BA468" s="282">
        <v>1.2469999999999999</v>
      </c>
      <c r="BB468" s="282" t="str">
        <f t="shared" si="124"/>
        <v/>
      </c>
      <c r="BC468" s="282" t="str">
        <f t="shared" si="117"/>
        <v/>
      </c>
      <c r="BD468" s="282" t="s">
        <v>29</v>
      </c>
      <c r="BE468" s="282" t="str">
        <f t="shared" si="118"/>
        <v/>
      </c>
      <c r="BF468" s="282" t="str">
        <f t="shared" si="119"/>
        <v/>
      </c>
      <c r="BH468" s="522" t="str">
        <f>IF(AJ468="C",MAX($BH$221:BH467)+0.001,"")</f>
        <v/>
      </c>
      <c r="BI468" s="522"/>
      <c r="BJ468" s="522"/>
      <c r="BK468" s="282">
        <v>1.2469999999999999</v>
      </c>
      <c r="BL468" s="282" t="str">
        <f t="shared" si="120"/>
        <v/>
      </c>
      <c r="BM468" s="282" t="str">
        <f t="shared" si="121"/>
        <v/>
      </c>
      <c r="BN468" s="282" t="s">
        <v>30</v>
      </c>
      <c r="BO468" s="282" t="str">
        <f t="shared" si="122"/>
        <v/>
      </c>
      <c r="BP468" s="282" t="str">
        <f t="shared" si="123"/>
        <v/>
      </c>
      <c r="BT468" s="522" t="str">
        <f>IF(AL468="A",MAX($BT$221:BV467)+0.001,"")</f>
        <v/>
      </c>
      <c r="BU468" s="522"/>
      <c r="BV468" s="522"/>
      <c r="BW468" s="282">
        <v>1.2469999999999999</v>
      </c>
      <c r="BY468" s="454" t="s">
        <v>28</v>
      </c>
      <c r="BZ468" s="282" t="str">
        <f t="shared" si="125"/>
        <v/>
      </c>
      <c r="CB468" s="282">
        <f t="shared" si="126"/>
        <v>0</v>
      </c>
      <c r="CC468" s="282">
        <f t="shared" si="127"/>
        <v>0</v>
      </c>
      <c r="CD468" s="282">
        <f t="shared" si="128"/>
        <v>0</v>
      </c>
      <c r="CE468" s="282">
        <f t="shared" si="129"/>
        <v>0</v>
      </c>
      <c r="CF468" s="282">
        <f t="shared" si="130"/>
        <v>0</v>
      </c>
      <c r="CG468" s="282">
        <f t="shared" si="131"/>
        <v>0</v>
      </c>
      <c r="CH468" s="282">
        <f t="shared" si="132"/>
        <v>0</v>
      </c>
      <c r="CI468" s="282">
        <f t="shared" si="133"/>
        <v>0</v>
      </c>
      <c r="CJ468" s="282">
        <f t="shared" si="134"/>
        <v>0</v>
      </c>
      <c r="CK468" s="282">
        <f t="shared" si="135"/>
        <v>0</v>
      </c>
      <c r="CL468" s="282">
        <f t="shared" si="136"/>
        <v>0</v>
      </c>
      <c r="CM468" s="282">
        <f t="shared" si="137"/>
        <v>0</v>
      </c>
    </row>
    <row r="469" spans="1:91" ht="15" x14ac:dyDescent="0.25">
      <c r="D469" s="455" t="str">
        <f>IF(DATA5!$C$56="","",U469&amp;":"&amp;V469)</f>
        <v/>
      </c>
      <c r="E469" s="523" t="str">
        <f>IF(DATA5!$D$56="","",W469&amp;":"&amp;X469)</f>
        <v/>
      </c>
      <c r="F469" s="523"/>
      <c r="G469" s="523"/>
      <c r="H469" s="524" t="e">
        <f t="shared" si="112"/>
        <v>#VALUE!</v>
      </c>
      <c r="I469" s="524"/>
      <c r="J469" s="524"/>
      <c r="K469" s="522" t="e">
        <f t="shared" si="116"/>
        <v>#VALUE!</v>
      </c>
      <c r="L469" s="522"/>
      <c r="M469" s="522"/>
      <c r="N469" s="525" t="e">
        <f t="shared" si="113"/>
        <v>#VALUE!</v>
      </c>
      <c r="O469" s="525"/>
      <c r="P469" s="525"/>
      <c r="Q469" s="523" t="e">
        <f t="shared" si="114"/>
        <v>#VALUE!</v>
      </c>
      <c r="R469" s="523"/>
      <c r="S469" s="523"/>
      <c r="T469" s="283">
        <v>48</v>
      </c>
      <c r="U469" s="456">
        <f>IF(HOUR(DATA5!$C$56)&lt;=6,HOUR(DATA5!$C$56)+12,HOUR(DATA5!$C$56))</f>
        <v>12</v>
      </c>
      <c r="V469" s="457" t="str">
        <f>IF(MINUTE(DATA5!$C$56)&lt;10,"0"&amp;MINUTE(DATA5!$C$56),MINUTE(DATA5!$C$56))</f>
        <v>00</v>
      </c>
      <c r="W469" s="456">
        <f>IF(HOUR(DATA5!$D$56)&lt;=6,HOUR(DATA5!$D$56)+12,HOUR(DATA5!$D$56))</f>
        <v>12</v>
      </c>
      <c r="X469" s="457" t="str">
        <f>IF(MINUTE(DATA5!$D$56)&lt;10,"0"&amp;MINUTE(DATA5!$D$56),MINUTE(DATA5!$D$56))</f>
        <v>00</v>
      </c>
      <c r="Y469" s="526" t="b">
        <f t="shared" ref="Y469:Y532" si="139">IF(AND(D469=0,E469=0),TRUE,FALSE)</f>
        <v>0</v>
      </c>
      <c r="Z469" s="526"/>
      <c r="AA469" s="520" t="b">
        <f t="shared" ref="AA469:AA532" si="140">IF(Y469=TRUE,FALSE,IF(D469="",FALSE,IF(D469=E469,TRUE,FALSE)))</f>
        <v>0</v>
      </c>
      <c r="AB469" s="520"/>
      <c r="AC469" s="521" t="str">
        <f t="shared" si="115"/>
        <v/>
      </c>
      <c r="AD469" s="521"/>
      <c r="AE469" s="520" t="b">
        <f t="shared" si="138"/>
        <v>0</v>
      </c>
      <c r="AF469" s="520"/>
      <c r="AH469" s="422">
        <f>DATA5!$G$56</f>
        <v>0</v>
      </c>
      <c r="AI469" s="422">
        <f>DATA5!$L$56</f>
        <v>0</v>
      </c>
      <c r="AJ469" s="458">
        <f>DATA5!$Q$56</f>
        <v>0</v>
      </c>
      <c r="AK469" s="422">
        <f>DATA5!$V$56</f>
        <v>0</v>
      </c>
      <c r="AL469" s="422">
        <f>DATA5!$AA$56</f>
        <v>0</v>
      </c>
      <c r="AN469" s="522" t="str">
        <f>IF(AJ469="A",MAX($AN$221:AP468)+0.001,"")</f>
        <v/>
      </c>
      <c r="AO469" s="522"/>
      <c r="AP469" s="522"/>
      <c r="AQ469" s="282">
        <v>1.2479999999999998</v>
      </c>
      <c r="AR469" s="282" t="str">
        <f>IF($AQ$469&gt;$AN$973,"",LOOKUP($AQ$469,$AN$222:$AP$971,$AH$222:$AH$971))</f>
        <v/>
      </c>
      <c r="AS469" s="282" t="str">
        <f>IF($AQ$469&gt;$AN$973,"",LOOKUP($AQ$469,$AN$222:$AP$971,$AI$222:$AI$971))</f>
        <v/>
      </c>
      <c r="AT469" s="282" t="s">
        <v>28</v>
      </c>
      <c r="AU469" s="282" t="str">
        <f>IF($AQ$469&gt;$AN$973,"",LOOKUP($AQ$469,$AN$222:$AP$971,$AK$222:$AK$971))</f>
        <v/>
      </c>
      <c r="AV469" s="282" t="str">
        <f>IF($AQ$469&gt;$AN$973,"",LOOKUP($AQ$469,$AN$222:$AP$971,$AL$222:$AL$971))</f>
        <v/>
      </c>
      <c r="AX469" s="522" t="str">
        <f>IF(AJ469="B",MAX($AX$221:AX468)+0.001,"")</f>
        <v/>
      </c>
      <c r="AY469" s="522"/>
      <c r="AZ469" s="522"/>
      <c r="BA469" s="282">
        <v>1.2479999999999998</v>
      </c>
      <c r="BB469" s="282" t="str">
        <f t="shared" si="124"/>
        <v/>
      </c>
      <c r="BC469" s="282" t="str">
        <f t="shared" si="117"/>
        <v/>
      </c>
      <c r="BD469" s="282" t="s">
        <v>29</v>
      </c>
      <c r="BE469" s="282" t="str">
        <f t="shared" si="118"/>
        <v/>
      </c>
      <c r="BF469" s="282" t="str">
        <f t="shared" si="119"/>
        <v/>
      </c>
      <c r="BH469" s="522" t="str">
        <f>IF(AJ469="C",MAX($BH$221:BH468)+0.001,"")</f>
        <v/>
      </c>
      <c r="BI469" s="522"/>
      <c r="BJ469" s="522"/>
      <c r="BK469" s="282">
        <v>1.2479999999999998</v>
      </c>
      <c r="BL469" s="282" t="str">
        <f t="shared" si="120"/>
        <v/>
      </c>
      <c r="BM469" s="282" t="str">
        <f t="shared" si="121"/>
        <v/>
      </c>
      <c r="BN469" s="282" t="s">
        <v>30</v>
      </c>
      <c r="BO469" s="282" t="str">
        <f t="shared" si="122"/>
        <v/>
      </c>
      <c r="BP469" s="282" t="str">
        <f t="shared" si="123"/>
        <v/>
      </c>
      <c r="BT469" s="522" t="str">
        <f>IF(AL469="A",MAX($BT$221:BV468)+0.001,"")</f>
        <v/>
      </c>
      <c r="BU469" s="522"/>
      <c r="BV469" s="522"/>
      <c r="BW469" s="282">
        <v>1.2479999999999998</v>
      </c>
      <c r="BY469" s="454" t="s">
        <v>28</v>
      </c>
      <c r="BZ469" s="282" t="str">
        <f t="shared" si="125"/>
        <v/>
      </c>
      <c r="CB469" s="282">
        <f t="shared" si="126"/>
        <v>0</v>
      </c>
      <c r="CC469" s="282">
        <f t="shared" si="127"/>
        <v>0</v>
      </c>
      <c r="CD469" s="282">
        <f t="shared" si="128"/>
        <v>0</v>
      </c>
      <c r="CE469" s="282">
        <f t="shared" si="129"/>
        <v>0</v>
      </c>
      <c r="CF469" s="282">
        <f t="shared" si="130"/>
        <v>0</v>
      </c>
      <c r="CG469" s="282">
        <f t="shared" si="131"/>
        <v>0</v>
      </c>
      <c r="CH469" s="282">
        <f t="shared" si="132"/>
        <v>0</v>
      </c>
      <c r="CI469" s="282">
        <f t="shared" si="133"/>
        <v>0</v>
      </c>
      <c r="CJ469" s="282">
        <f t="shared" si="134"/>
        <v>0</v>
      </c>
      <c r="CK469" s="282">
        <f t="shared" si="135"/>
        <v>0</v>
      </c>
      <c r="CL469" s="282">
        <f t="shared" si="136"/>
        <v>0</v>
      </c>
      <c r="CM469" s="282">
        <f t="shared" si="137"/>
        <v>0</v>
      </c>
    </row>
    <row r="470" spans="1:91" ht="15" x14ac:dyDescent="0.25">
      <c r="D470" s="455" t="str">
        <f>IF(DATA5!$C$57="","",U470&amp;":"&amp;V470)</f>
        <v/>
      </c>
      <c r="E470" s="523" t="str">
        <f>IF(DATA5!$D$57="","",W470&amp;":"&amp;X470)</f>
        <v/>
      </c>
      <c r="F470" s="523"/>
      <c r="G470" s="523"/>
      <c r="H470" s="524" t="e">
        <f t="shared" ref="H470:H533" si="141">HOUR(D470)</f>
        <v>#VALUE!</v>
      </c>
      <c r="I470" s="524"/>
      <c r="J470" s="524"/>
      <c r="K470" s="522" t="e">
        <f t="shared" si="116"/>
        <v>#VALUE!</v>
      </c>
      <c r="L470" s="522"/>
      <c r="M470" s="522"/>
      <c r="N470" s="525" t="e">
        <f t="shared" ref="N470:N533" si="142">D470-K470</f>
        <v>#VALUE!</v>
      </c>
      <c r="O470" s="525"/>
      <c r="P470" s="525"/>
      <c r="Q470" s="523" t="e">
        <f t="shared" ref="Q470:Q533" si="143">IF(N470&gt;=0.0208333,H470&amp;":30",H470&amp;":00")</f>
        <v>#VALUE!</v>
      </c>
      <c r="R470" s="523"/>
      <c r="S470" s="523"/>
      <c r="T470" s="283">
        <v>49</v>
      </c>
      <c r="U470" s="456">
        <f>IF(HOUR(DATA5!$C$57)&lt;=6,HOUR(DATA5!$C$57)+12,HOUR(DATA5!$C$57))</f>
        <v>12</v>
      </c>
      <c r="V470" s="457" t="str">
        <f>IF(MINUTE(DATA5!$C$57)&lt;10,"0"&amp;MINUTE(DATA5!$C$57),MINUTE(DATA5!$C$57))</f>
        <v>00</v>
      </c>
      <c r="W470" s="456">
        <f>IF(HOUR(DATA5!$D$57)&lt;=6,HOUR(DATA5!$D$57)+12,HOUR(DATA5!$D$57))</f>
        <v>12</v>
      </c>
      <c r="X470" s="457" t="str">
        <f>IF(MINUTE(DATA5!$D$57)&lt;10,"0"&amp;MINUTE(DATA5!$D$57),MINUTE(DATA5!$D$57))</f>
        <v>00</v>
      </c>
      <c r="Y470" s="526" t="b">
        <f t="shared" si="139"/>
        <v>0</v>
      </c>
      <c r="Z470" s="526"/>
      <c r="AA470" s="520" t="b">
        <f t="shared" si="140"/>
        <v>0</v>
      </c>
      <c r="AB470" s="520"/>
      <c r="AC470" s="521" t="str">
        <f t="shared" si="115"/>
        <v/>
      </c>
      <c r="AD470" s="521"/>
      <c r="AE470" s="520" t="b">
        <f t="shared" si="138"/>
        <v>0</v>
      </c>
      <c r="AF470" s="520"/>
      <c r="AH470" s="422">
        <f>DATA5!$G$57</f>
        <v>0</v>
      </c>
      <c r="AI470" s="422">
        <f>DATA5!$L$57</f>
        <v>0</v>
      </c>
      <c r="AJ470" s="458">
        <f>DATA5!$Q$57</f>
        <v>0</v>
      </c>
      <c r="AK470" s="422">
        <f>DATA5!$V$57</f>
        <v>0</v>
      </c>
      <c r="AL470" s="422">
        <f>DATA5!$AA$57</f>
        <v>0</v>
      </c>
      <c r="AN470" s="522" t="str">
        <f>IF(AJ470="A",MAX($AN$221:AP469)+0.001,"")</f>
        <v/>
      </c>
      <c r="AO470" s="522"/>
      <c r="AP470" s="522"/>
      <c r="AQ470" s="282">
        <v>1.2489999999999999</v>
      </c>
      <c r="AR470" s="282" t="str">
        <f>IF($AQ$470&gt;$AN$973,"",LOOKUP($AQ$470,$AN$222:$AP$971,$AH$222:$AH$971))</f>
        <v/>
      </c>
      <c r="AS470" s="282" t="str">
        <f>IF($AQ$470&gt;$AN$973,"",LOOKUP($AQ$470,$AN$222:$AP$971,$AI$222:$AI$971))</f>
        <v/>
      </c>
      <c r="AT470" s="282" t="s">
        <v>28</v>
      </c>
      <c r="AU470" s="282" t="str">
        <f>IF($AQ$470&gt;$AN$973,"",LOOKUP($AQ$470,$AN$222:$AP$971,$AK$222:$AK$971))</f>
        <v/>
      </c>
      <c r="AV470" s="282" t="str">
        <f>IF($AQ$470&gt;$AN$973,"",LOOKUP($AQ$470,$AN$222:$AP$971,$AL$222:$AL$971))</f>
        <v/>
      </c>
      <c r="AX470" s="522" t="str">
        <f>IF(AJ470="B",MAX($AX$221:AX469)+0.001,"")</f>
        <v/>
      </c>
      <c r="AY470" s="522"/>
      <c r="AZ470" s="522"/>
      <c r="BA470" s="282">
        <v>1.2489999999999999</v>
      </c>
      <c r="BB470" s="282" t="str">
        <f t="shared" si="124"/>
        <v/>
      </c>
      <c r="BC470" s="282" t="str">
        <f t="shared" si="117"/>
        <v/>
      </c>
      <c r="BD470" s="282" t="s">
        <v>29</v>
      </c>
      <c r="BE470" s="282" t="str">
        <f t="shared" si="118"/>
        <v/>
      </c>
      <c r="BF470" s="282" t="str">
        <f t="shared" si="119"/>
        <v/>
      </c>
      <c r="BH470" s="522" t="str">
        <f>IF(AJ470="C",MAX($BH$221:BH469)+0.001,"")</f>
        <v/>
      </c>
      <c r="BI470" s="522"/>
      <c r="BJ470" s="522"/>
      <c r="BK470" s="282">
        <v>1.2489999999999999</v>
      </c>
      <c r="BL470" s="282" t="str">
        <f t="shared" si="120"/>
        <v/>
      </c>
      <c r="BM470" s="282" t="str">
        <f t="shared" si="121"/>
        <v/>
      </c>
      <c r="BN470" s="282" t="s">
        <v>30</v>
      </c>
      <c r="BO470" s="282" t="str">
        <f t="shared" si="122"/>
        <v/>
      </c>
      <c r="BP470" s="282" t="str">
        <f t="shared" si="123"/>
        <v/>
      </c>
      <c r="BT470" s="522" t="str">
        <f>IF(AL470="A",MAX($BT$221:BV469)+0.001,"")</f>
        <v/>
      </c>
      <c r="BU470" s="522"/>
      <c r="BV470" s="522"/>
      <c r="BW470" s="282">
        <v>1.2489999999999999</v>
      </c>
      <c r="BY470" s="454" t="s">
        <v>28</v>
      </c>
      <c r="BZ470" s="282" t="str">
        <f t="shared" si="125"/>
        <v/>
      </c>
      <c r="CB470" s="282">
        <f t="shared" si="126"/>
        <v>0</v>
      </c>
      <c r="CC470" s="282">
        <f t="shared" si="127"/>
        <v>0</v>
      </c>
      <c r="CD470" s="282">
        <f t="shared" si="128"/>
        <v>0</v>
      </c>
      <c r="CE470" s="282">
        <f t="shared" si="129"/>
        <v>0</v>
      </c>
      <c r="CF470" s="282">
        <f t="shared" si="130"/>
        <v>0</v>
      </c>
      <c r="CG470" s="282">
        <f t="shared" si="131"/>
        <v>0</v>
      </c>
      <c r="CH470" s="282">
        <f t="shared" si="132"/>
        <v>0</v>
      </c>
      <c r="CI470" s="282">
        <f t="shared" si="133"/>
        <v>0</v>
      </c>
      <c r="CJ470" s="282">
        <f t="shared" si="134"/>
        <v>0</v>
      </c>
      <c r="CK470" s="282">
        <f t="shared" si="135"/>
        <v>0</v>
      </c>
      <c r="CL470" s="282">
        <f t="shared" si="136"/>
        <v>0</v>
      </c>
      <c r="CM470" s="282">
        <f t="shared" si="137"/>
        <v>0</v>
      </c>
    </row>
    <row r="471" spans="1:91" ht="15" x14ac:dyDescent="0.25">
      <c r="D471" s="455" t="str">
        <f>IF(DATA5!$C$58="","",U472&amp;":"&amp;V472)</f>
        <v/>
      </c>
      <c r="E471" s="523" t="str">
        <f>IF(DATA5!$D$58="","",W472&amp;":"&amp;X472)</f>
        <v/>
      </c>
      <c r="F471" s="523"/>
      <c r="G471" s="523"/>
      <c r="H471" s="528" t="e">
        <f t="shared" si="141"/>
        <v>#VALUE!</v>
      </c>
      <c r="I471" s="528"/>
      <c r="J471" s="528"/>
      <c r="K471" s="529" t="e">
        <f t="shared" si="116"/>
        <v>#VALUE!</v>
      </c>
      <c r="L471" s="529"/>
      <c r="M471" s="529"/>
      <c r="N471" s="530" t="e">
        <f t="shared" si="142"/>
        <v>#VALUE!</v>
      </c>
      <c r="O471" s="530"/>
      <c r="P471" s="530"/>
      <c r="Q471" s="531" t="e">
        <f t="shared" si="143"/>
        <v>#VALUE!</v>
      </c>
      <c r="R471" s="531"/>
      <c r="S471" s="531"/>
      <c r="T471" s="283">
        <v>50</v>
      </c>
      <c r="U471" s="456">
        <f>IF(HOUR(DATA5!$C$58)&lt;=6,HOUR(DATA5!$C$58)+12,HOUR(DATA5!$C$58))</f>
        <v>12</v>
      </c>
      <c r="V471" s="457" t="str">
        <f>IF(MINUTE(DATA5!$C$57)&lt;10,"0"&amp;MINUTE(DATA5!$C$57),MINUTE(DATA5!$C$57))</f>
        <v>00</v>
      </c>
      <c r="W471" s="456">
        <f>IF(HOUR(DATA5!$D$57)&lt;=6,HOUR(DATA5!$D$57)+12,HOUR(DATA5!$D$57))</f>
        <v>12</v>
      </c>
      <c r="X471" s="457" t="str">
        <f>IF(MINUTE(DATA5!$D$57)&lt;10,"0"&amp;MINUTE(DATA5!$D$57),MINUTE(DATA5!$D$57))</f>
        <v>00</v>
      </c>
      <c r="Y471" s="526" t="b">
        <f t="shared" si="139"/>
        <v>0</v>
      </c>
      <c r="Z471" s="526"/>
      <c r="AA471" s="520" t="b">
        <f t="shared" si="140"/>
        <v>0</v>
      </c>
      <c r="AB471" s="520"/>
      <c r="AC471" s="521" t="str">
        <f t="shared" si="115"/>
        <v/>
      </c>
      <c r="AD471" s="521"/>
      <c r="AE471" s="520" t="b">
        <f t="shared" si="138"/>
        <v>0</v>
      </c>
      <c r="AF471" s="520"/>
      <c r="AH471" s="422">
        <f>DATA5!$G$58</f>
        <v>0</v>
      </c>
      <c r="AI471" s="422">
        <f>DATA5!$L$58</f>
        <v>0</v>
      </c>
      <c r="AJ471" s="458">
        <f>DATA5!$Q$58</f>
        <v>0</v>
      </c>
      <c r="AK471" s="422">
        <f>DATA5!$V$58</f>
        <v>0</v>
      </c>
      <c r="AL471" s="422">
        <f>DATA5!$AA$58</f>
        <v>0</v>
      </c>
      <c r="AN471" s="522" t="str">
        <f>IF(AJ471="A",MAX($AN$221:AP470)+0.001,"")</f>
        <v/>
      </c>
      <c r="AO471" s="522"/>
      <c r="AP471" s="522"/>
      <c r="AQ471" s="282">
        <v>1.25</v>
      </c>
      <c r="AR471" s="282" t="str">
        <f>IF($AQ$471&gt;$AN$973,"",LOOKUP($AQ$471,$AN$222:$AP$971,$AH$222:$AH$971))</f>
        <v/>
      </c>
      <c r="AS471" s="282" t="str">
        <f>IF($AQ$471&gt;$AN$973,"",LOOKUP($AQ$471,$AN$222:$AP$971,$AI$222:$AI$971))</f>
        <v/>
      </c>
      <c r="AT471" s="282" t="s">
        <v>28</v>
      </c>
      <c r="AU471" s="282" t="str">
        <f>IF($AQ$471&gt;$AN$973,"",LOOKUP($AQ$471,$AN$222:$AP$971,$AK$222:$AK$971))</f>
        <v/>
      </c>
      <c r="AV471" s="282" t="str">
        <f>IF($AQ$471&gt;$AN$973,"",LOOKUP($AQ$471,$AN$222:$AP$971,$AL$222:$AL$971))</f>
        <v/>
      </c>
      <c r="AX471" s="522" t="str">
        <f>IF(AJ471="B",MAX($AX$221:AX470)+0.001,"")</f>
        <v/>
      </c>
      <c r="AY471" s="522"/>
      <c r="AZ471" s="522"/>
      <c r="BA471" s="282">
        <v>1.25</v>
      </c>
      <c r="BB471" s="282" t="str">
        <f t="shared" si="124"/>
        <v/>
      </c>
      <c r="BC471" s="282" t="str">
        <f t="shared" si="117"/>
        <v/>
      </c>
      <c r="BD471" s="282" t="s">
        <v>29</v>
      </c>
      <c r="BE471" s="282" t="str">
        <f t="shared" si="118"/>
        <v/>
      </c>
      <c r="BF471" s="282" t="str">
        <f t="shared" si="119"/>
        <v/>
      </c>
      <c r="BH471" s="522" t="str">
        <f>IF(AJ471="C",MAX($BH$221:BH470)+0.001,"")</f>
        <v/>
      </c>
      <c r="BI471" s="522"/>
      <c r="BJ471" s="522"/>
      <c r="BK471" s="282">
        <v>1.25</v>
      </c>
      <c r="BL471" s="282" t="str">
        <f t="shared" si="120"/>
        <v/>
      </c>
      <c r="BM471" s="282" t="str">
        <f t="shared" si="121"/>
        <v/>
      </c>
      <c r="BN471" s="282" t="s">
        <v>30</v>
      </c>
      <c r="BO471" s="282" t="str">
        <f t="shared" si="122"/>
        <v/>
      </c>
      <c r="BP471" s="282" t="str">
        <f t="shared" si="123"/>
        <v/>
      </c>
      <c r="BT471" s="522" t="str">
        <f>IF(AL471="A",MAX($BT$221:BV470)+0.001,"")</f>
        <v/>
      </c>
      <c r="BU471" s="522"/>
      <c r="BV471" s="522"/>
      <c r="BW471" s="282">
        <v>1.25</v>
      </c>
      <c r="BY471" s="454" t="s">
        <v>28</v>
      </c>
      <c r="BZ471" s="282" t="str">
        <f t="shared" si="125"/>
        <v/>
      </c>
      <c r="CB471" s="282">
        <f t="shared" si="126"/>
        <v>0</v>
      </c>
      <c r="CC471" s="282">
        <f t="shared" si="127"/>
        <v>0</v>
      </c>
      <c r="CD471" s="282">
        <f t="shared" si="128"/>
        <v>0</v>
      </c>
      <c r="CE471" s="282">
        <f t="shared" si="129"/>
        <v>0</v>
      </c>
      <c r="CF471" s="282">
        <f t="shared" si="130"/>
        <v>0</v>
      </c>
      <c r="CG471" s="282">
        <f t="shared" si="131"/>
        <v>0</v>
      </c>
      <c r="CH471" s="282">
        <f t="shared" si="132"/>
        <v>0</v>
      </c>
      <c r="CI471" s="282">
        <f t="shared" si="133"/>
        <v>0</v>
      </c>
      <c r="CJ471" s="282">
        <f t="shared" si="134"/>
        <v>0</v>
      </c>
      <c r="CK471" s="282">
        <f t="shared" si="135"/>
        <v>0</v>
      </c>
      <c r="CL471" s="282">
        <f t="shared" si="136"/>
        <v>0</v>
      </c>
      <c r="CM471" s="282">
        <f t="shared" si="137"/>
        <v>0</v>
      </c>
    </row>
    <row r="472" spans="1:91" ht="15" x14ac:dyDescent="0.25">
      <c r="A472" s="522" t="s">
        <v>136</v>
      </c>
      <c r="B472" s="522"/>
      <c r="D472" s="455" t="str">
        <f>IF(DATA6!$C$9="","",U472&amp;":"&amp;V472)</f>
        <v/>
      </c>
      <c r="E472" s="523" t="str">
        <f>IF(DATA6!$D$9="","",W472&amp;":"&amp;X472)</f>
        <v/>
      </c>
      <c r="F472" s="523"/>
      <c r="G472" s="523"/>
      <c r="H472" s="524" t="e">
        <f t="shared" si="141"/>
        <v>#VALUE!</v>
      </c>
      <c r="I472" s="524"/>
      <c r="J472" s="524"/>
      <c r="K472" s="522" t="e">
        <f t="shared" si="116"/>
        <v>#VALUE!</v>
      </c>
      <c r="L472" s="522"/>
      <c r="M472" s="522"/>
      <c r="N472" s="525" t="e">
        <f t="shared" si="142"/>
        <v>#VALUE!</v>
      </c>
      <c r="O472" s="525"/>
      <c r="P472" s="525"/>
      <c r="Q472" s="523" t="e">
        <f t="shared" si="143"/>
        <v>#VALUE!</v>
      </c>
      <c r="R472" s="523"/>
      <c r="S472" s="523"/>
      <c r="T472" s="283">
        <v>1</v>
      </c>
      <c r="U472" s="456">
        <f>IF(HOUR(DATA6!$C$9)&lt;=6,HOUR(DATA6!$C$9)+12,HOUR(DATA6!$C$9))</f>
        <v>12</v>
      </c>
      <c r="V472" s="457" t="str">
        <f>IF(MINUTE(DATA6!$C$9)&lt;10,"0"&amp;MINUTE(DATA6!$C$9),MINUTE(DATA6!$C$9))</f>
        <v>00</v>
      </c>
      <c r="W472" s="456">
        <f>IF(HOUR(DATA6!$D$9)&lt;=6,HOUR(DATA6!$D$9)+12,HOUR(DATA6!$D$9))</f>
        <v>12</v>
      </c>
      <c r="X472" s="457" t="str">
        <f>IF(MINUTE(DATA6!$D$9)&lt;10,"0"&amp;MINUTE(DATA6!$D$9),MINUTE(DATA6!$D$9))</f>
        <v>00</v>
      </c>
      <c r="Y472" s="526" t="b">
        <f t="shared" si="139"/>
        <v>0</v>
      </c>
      <c r="Z472" s="526"/>
      <c r="AA472" s="520" t="b">
        <f t="shared" si="140"/>
        <v>0</v>
      </c>
      <c r="AB472" s="520"/>
      <c r="AC472" s="521" t="str">
        <f t="shared" si="115"/>
        <v/>
      </c>
      <c r="AD472" s="521"/>
      <c r="AE472" s="520" t="b">
        <f t="shared" si="138"/>
        <v>0</v>
      </c>
      <c r="AF472" s="520"/>
      <c r="AH472" s="422">
        <f>DATA6!$G$9</f>
        <v>0</v>
      </c>
      <c r="AI472" s="422">
        <f>DATA6!$L$9</f>
        <v>0</v>
      </c>
      <c r="AJ472" s="458">
        <f>DATA6!$Q$9</f>
        <v>0</v>
      </c>
      <c r="AK472" s="422">
        <f>DATA6!$V$9</f>
        <v>0</v>
      </c>
      <c r="AL472" s="422">
        <f>DATA6!$AA$9</f>
        <v>0</v>
      </c>
      <c r="AN472" s="522" t="str">
        <f>IF(AJ472="A",MAX($AN$221:AP471)+0.001,"")</f>
        <v/>
      </c>
      <c r="AO472" s="522"/>
      <c r="AP472" s="522"/>
      <c r="AQ472" s="282">
        <v>1.2509999999999999</v>
      </c>
      <c r="AR472" s="282" t="str">
        <f>IF($AQ$472&gt;$AN$973,"",LOOKUP($AQ$472,$AN$222:$AP$971,$AH$222:$AH$971))</f>
        <v/>
      </c>
      <c r="AS472" s="282" t="str">
        <f>IF($AQ$472&gt;$AN$973,"",LOOKUP($AQ$472,$AN$222:$AP$971,$AI$222:$AI$971))</f>
        <v/>
      </c>
      <c r="AT472" s="282" t="s">
        <v>28</v>
      </c>
      <c r="AU472" s="282" t="str">
        <f>IF($AQ$472&gt;$AN$973,"",LOOKUP($AQ$472,$AN$222:$AP$971,$AK$222:$AK$971))</f>
        <v/>
      </c>
      <c r="AV472" s="282" t="str">
        <f>IF($AQ$472&gt;$AN$973,"",LOOKUP($AQ$472,$AN$222:$AP$971,$AL$222:$AL$971))</f>
        <v/>
      </c>
      <c r="AX472" s="522" t="str">
        <f>IF(AJ472="B",MAX($AX$221:AX471)+0.001,"")</f>
        <v/>
      </c>
      <c r="AY472" s="522"/>
      <c r="AZ472" s="522"/>
      <c r="BA472" s="282">
        <v>1.2509999999999999</v>
      </c>
      <c r="BB472" s="282" t="str">
        <f t="shared" si="124"/>
        <v/>
      </c>
      <c r="BC472" s="282" t="str">
        <f t="shared" si="117"/>
        <v/>
      </c>
      <c r="BD472" s="282" t="s">
        <v>29</v>
      </c>
      <c r="BE472" s="282" t="str">
        <f t="shared" si="118"/>
        <v/>
      </c>
      <c r="BF472" s="282" t="str">
        <f t="shared" si="119"/>
        <v/>
      </c>
      <c r="BH472" s="522" t="str">
        <f>IF(AJ472="C",MAX($BH$221:BH471)+0.001,"")</f>
        <v/>
      </c>
      <c r="BI472" s="522"/>
      <c r="BJ472" s="522"/>
      <c r="BK472" s="282">
        <v>1.2509999999999999</v>
      </c>
      <c r="BL472" s="282" t="str">
        <f t="shared" si="120"/>
        <v/>
      </c>
      <c r="BM472" s="282" t="str">
        <f t="shared" si="121"/>
        <v/>
      </c>
      <c r="BN472" s="282" t="s">
        <v>30</v>
      </c>
      <c r="BO472" s="282" t="str">
        <f t="shared" si="122"/>
        <v/>
      </c>
      <c r="BP472" s="282" t="str">
        <f t="shared" si="123"/>
        <v/>
      </c>
      <c r="BT472" s="522" t="str">
        <f>IF(AL472="A",MAX($BT$221:BV471)+0.001,"")</f>
        <v/>
      </c>
      <c r="BU472" s="522"/>
      <c r="BV472" s="522"/>
      <c r="BW472" s="282">
        <v>1.2509999999999999</v>
      </c>
      <c r="BY472" s="454" t="s">
        <v>28</v>
      </c>
      <c r="BZ472" s="282" t="str">
        <f t="shared" si="125"/>
        <v/>
      </c>
      <c r="CB472" s="282">
        <f t="shared" si="126"/>
        <v>0</v>
      </c>
      <c r="CC472" s="282">
        <f t="shared" si="127"/>
        <v>0</v>
      </c>
      <c r="CD472" s="282">
        <f t="shared" si="128"/>
        <v>0</v>
      </c>
      <c r="CE472" s="282">
        <f t="shared" si="129"/>
        <v>0</v>
      </c>
      <c r="CF472" s="282">
        <f t="shared" si="130"/>
        <v>0</v>
      </c>
      <c r="CG472" s="282">
        <f t="shared" si="131"/>
        <v>0</v>
      </c>
      <c r="CH472" s="282">
        <f t="shared" si="132"/>
        <v>0</v>
      </c>
      <c r="CI472" s="282">
        <f t="shared" si="133"/>
        <v>0</v>
      </c>
      <c r="CJ472" s="282">
        <f t="shared" si="134"/>
        <v>0</v>
      </c>
      <c r="CK472" s="282">
        <f t="shared" si="135"/>
        <v>0</v>
      </c>
      <c r="CL472" s="282">
        <f t="shared" si="136"/>
        <v>0</v>
      </c>
      <c r="CM472" s="282">
        <f t="shared" si="137"/>
        <v>0</v>
      </c>
    </row>
    <row r="473" spans="1:91" ht="15" x14ac:dyDescent="0.25">
      <c r="D473" s="455" t="str">
        <f>IF(DATA6!$C$10="","",U473&amp;":"&amp;V473)</f>
        <v/>
      </c>
      <c r="E473" s="523" t="str">
        <f>IF(DATA6!$D$10="","",W473&amp;":"&amp;X473)</f>
        <v/>
      </c>
      <c r="F473" s="523"/>
      <c r="G473" s="523"/>
      <c r="H473" s="524" t="e">
        <f t="shared" si="141"/>
        <v>#VALUE!</v>
      </c>
      <c r="I473" s="524"/>
      <c r="J473" s="524"/>
      <c r="K473" s="522" t="e">
        <f t="shared" si="116"/>
        <v>#VALUE!</v>
      </c>
      <c r="L473" s="522"/>
      <c r="M473" s="522"/>
      <c r="N473" s="525" t="e">
        <f t="shared" si="142"/>
        <v>#VALUE!</v>
      </c>
      <c r="O473" s="525"/>
      <c r="P473" s="525"/>
      <c r="Q473" s="523" t="e">
        <f t="shared" si="143"/>
        <v>#VALUE!</v>
      </c>
      <c r="R473" s="523"/>
      <c r="S473" s="523"/>
      <c r="T473" s="283">
        <v>2</v>
      </c>
      <c r="U473" s="456">
        <f>IF(HOUR(DATA6!$C$10)&lt;=6,HOUR(DATA6!$C$10)+12,HOUR(DATA6!$C$10))</f>
        <v>12</v>
      </c>
      <c r="V473" s="457" t="str">
        <f>IF(MINUTE(DATA6!$C$10)&lt;10,"0"&amp;MINUTE(DATA6!$C$10),MINUTE(DATA6!$C$10))</f>
        <v>00</v>
      </c>
      <c r="W473" s="456">
        <f>IF(HOUR(DATA6!$D$10)&lt;=6,HOUR(DATA6!$D$10)+12,HOUR(DATA6!$D$10))</f>
        <v>12</v>
      </c>
      <c r="X473" s="457" t="str">
        <f>IF(MINUTE(DATA6!$D$10)&lt;10,"0"&amp;MINUTE(DATA6!$D$10),MINUTE(DATA6!$D$10))</f>
        <v>00</v>
      </c>
      <c r="Y473" s="526" t="b">
        <f t="shared" si="139"/>
        <v>0</v>
      </c>
      <c r="Z473" s="526"/>
      <c r="AA473" s="520" t="b">
        <f t="shared" si="140"/>
        <v>0</v>
      </c>
      <c r="AB473" s="520"/>
      <c r="AC473" s="521" t="str">
        <f t="shared" ref="AC473:AC536" si="144">IF(D473="","",E473-D473)</f>
        <v/>
      </c>
      <c r="AD473" s="521"/>
      <c r="AE473" s="520" t="b">
        <f t="shared" si="138"/>
        <v>0</v>
      </c>
      <c r="AF473" s="520"/>
      <c r="AH473" s="422">
        <f>DATA6!$G$10</f>
        <v>0</v>
      </c>
      <c r="AI473" s="422">
        <f>DATA6!$L$10</f>
        <v>0</v>
      </c>
      <c r="AJ473" s="458">
        <f>DATA6!$Q$10</f>
        <v>0</v>
      </c>
      <c r="AK473" s="422">
        <f>DATA6!$V$10</f>
        <v>0</v>
      </c>
      <c r="AL473" s="422">
        <f>DATA6!$AA$10</f>
        <v>0</v>
      </c>
      <c r="AN473" s="522" t="str">
        <f>IF(AJ473="A",MAX($AN$221:AP472)+0.001,"")</f>
        <v/>
      </c>
      <c r="AO473" s="522"/>
      <c r="AP473" s="522"/>
      <c r="AQ473" s="282">
        <v>1.2519999999999998</v>
      </c>
      <c r="AR473" s="282" t="str">
        <f>IF($AQ$473&gt;$AN$973,"",LOOKUP($AQ$473,$AN$222:$AP$971,$AH$222:$AH$971))</f>
        <v/>
      </c>
      <c r="AS473" s="282" t="str">
        <f>IF($AQ$473&gt;$AN$973,"",LOOKUP($AQ$473,$AN$222:$AP$971,$AI$222:$AI$971))</f>
        <v/>
      </c>
      <c r="AT473" s="282" t="s">
        <v>28</v>
      </c>
      <c r="AU473" s="282" t="str">
        <f>IF($AQ$473&gt;$AN$973,"",LOOKUP($AQ$473,$AN$222:$AP$971,$AK$222:$AK$971))</f>
        <v/>
      </c>
      <c r="AV473" s="282" t="str">
        <f>IF($AQ$473&gt;$AN$973,"",LOOKUP($AQ$473,$AN$222:$AP$971,$AL$222:$AL$971))</f>
        <v/>
      </c>
      <c r="AX473" s="522" t="str">
        <f>IF(AJ473="B",MAX($AX$221:AX472)+0.001,"")</f>
        <v/>
      </c>
      <c r="AY473" s="522"/>
      <c r="AZ473" s="522"/>
      <c r="BA473" s="282">
        <v>1.2519999999999998</v>
      </c>
      <c r="BB473" s="282" t="str">
        <f t="shared" si="124"/>
        <v/>
      </c>
      <c r="BC473" s="282" t="str">
        <f t="shared" si="117"/>
        <v/>
      </c>
      <c r="BD473" s="282" t="s">
        <v>29</v>
      </c>
      <c r="BE473" s="282" t="str">
        <f t="shared" si="118"/>
        <v/>
      </c>
      <c r="BF473" s="282" t="str">
        <f t="shared" si="119"/>
        <v/>
      </c>
      <c r="BH473" s="522" t="str">
        <f>IF(AJ473="C",MAX($BH$221:BH472)+0.001,"")</f>
        <v/>
      </c>
      <c r="BI473" s="522"/>
      <c r="BJ473" s="522"/>
      <c r="BK473" s="282">
        <v>1.2519999999999998</v>
      </c>
      <c r="BL473" s="282" t="str">
        <f t="shared" si="120"/>
        <v/>
      </c>
      <c r="BM473" s="282" t="str">
        <f t="shared" si="121"/>
        <v/>
      </c>
      <c r="BN473" s="282" t="s">
        <v>30</v>
      </c>
      <c r="BO473" s="282" t="str">
        <f t="shared" si="122"/>
        <v/>
      </c>
      <c r="BP473" s="282" t="str">
        <f t="shared" si="123"/>
        <v/>
      </c>
      <c r="BT473" s="522" t="str">
        <f>IF(AL473="A",MAX($BT$221:BV472)+0.001,"")</f>
        <v/>
      </c>
      <c r="BU473" s="522"/>
      <c r="BV473" s="522"/>
      <c r="BW473" s="282">
        <v>1.2519999999999998</v>
      </c>
      <c r="BY473" s="454" t="s">
        <v>28</v>
      </c>
      <c r="BZ473" s="282" t="str">
        <f t="shared" si="125"/>
        <v/>
      </c>
      <c r="CB473" s="282">
        <f t="shared" si="126"/>
        <v>0</v>
      </c>
      <c r="CC473" s="282">
        <f t="shared" si="127"/>
        <v>0</v>
      </c>
      <c r="CD473" s="282">
        <f t="shared" si="128"/>
        <v>0</v>
      </c>
      <c r="CE473" s="282">
        <f t="shared" si="129"/>
        <v>0</v>
      </c>
      <c r="CF473" s="282">
        <f t="shared" si="130"/>
        <v>0</v>
      </c>
      <c r="CG473" s="282">
        <f t="shared" si="131"/>
        <v>0</v>
      </c>
      <c r="CH473" s="282">
        <f t="shared" si="132"/>
        <v>0</v>
      </c>
      <c r="CI473" s="282">
        <f t="shared" si="133"/>
        <v>0</v>
      </c>
      <c r="CJ473" s="282">
        <f t="shared" si="134"/>
        <v>0</v>
      </c>
      <c r="CK473" s="282">
        <f t="shared" si="135"/>
        <v>0</v>
      </c>
      <c r="CL473" s="282">
        <f t="shared" si="136"/>
        <v>0</v>
      </c>
      <c r="CM473" s="282">
        <f t="shared" si="137"/>
        <v>0</v>
      </c>
    </row>
    <row r="474" spans="1:91" ht="15" x14ac:dyDescent="0.25">
      <c r="D474" s="455" t="str">
        <f>IF(DATA6!$C$11="","",U474&amp;":"&amp;V474)</f>
        <v/>
      </c>
      <c r="E474" s="523" t="str">
        <f>IF(DATA6!$D$11="","",W474&amp;":"&amp;X474)</f>
        <v/>
      </c>
      <c r="F474" s="523"/>
      <c r="G474" s="523"/>
      <c r="H474" s="524" t="e">
        <f t="shared" si="141"/>
        <v>#VALUE!</v>
      </c>
      <c r="I474" s="524"/>
      <c r="J474" s="524"/>
      <c r="K474" s="522" t="e">
        <f t="shared" si="116"/>
        <v>#VALUE!</v>
      </c>
      <c r="L474" s="522"/>
      <c r="M474" s="522"/>
      <c r="N474" s="525" t="e">
        <f t="shared" si="142"/>
        <v>#VALUE!</v>
      </c>
      <c r="O474" s="525"/>
      <c r="P474" s="525"/>
      <c r="Q474" s="523" t="e">
        <f t="shared" si="143"/>
        <v>#VALUE!</v>
      </c>
      <c r="R474" s="523"/>
      <c r="S474" s="523"/>
      <c r="T474" s="283">
        <v>3</v>
      </c>
      <c r="U474" s="456">
        <f>IF(HOUR(DATA6!$C$11)&lt;=6,HOUR(DATA6!$C$11)+12,HOUR(DATA6!$C$11))</f>
        <v>12</v>
      </c>
      <c r="V474" s="457" t="str">
        <f>IF(MINUTE(DATA6!$C$11)&lt;10,"0"&amp;MINUTE(DATA6!$C$11),MINUTE(DATA6!$C$11))</f>
        <v>00</v>
      </c>
      <c r="W474" s="456">
        <f>IF(HOUR(DATA6!$D$11)&lt;=6,HOUR(DATA6!$D$11)+12,HOUR(DATA6!$D$11))</f>
        <v>12</v>
      </c>
      <c r="X474" s="457" t="str">
        <f>IF(MINUTE(DATA6!$D$11)&lt;10,"0"&amp;MINUTE(DATA6!$D$11),MINUTE(DATA6!$D$11))</f>
        <v>00</v>
      </c>
      <c r="Y474" s="526" t="b">
        <f t="shared" si="139"/>
        <v>0</v>
      </c>
      <c r="Z474" s="526"/>
      <c r="AA474" s="520" t="b">
        <f t="shared" si="140"/>
        <v>0</v>
      </c>
      <c r="AB474" s="520"/>
      <c r="AC474" s="521" t="str">
        <f t="shared" si="144"/>
        <v/>
      </c>
      <c r="AD474" s="521"/>
      <c r="AE474" s="520" t="b">
        <f t="shared" si="138"/>
        <v>0</v>
      </c>
      <c r="AF474" s="520"/>
      <c r="AH474" s="422">
        <f>DATA6!$G$11</f>
        <v>0</v>
      </c>
      <c r="AI474" s="422">
        <f>DATA6!$L$11</f>
        <v>0</v>
      </c>
      <c r="AJ474" s="458">
        <f>DATA6!$Q$11</f>
        <v>0</v>
      </c>
      <c r="AK474" s="422">
        <f>DATA6!$V$11</f>
        <v>0</v>
      </c>
      <c r="AL474" s="422">
        <f>DATA6!$AA$11</f>
        <v>0</v>
      </c>
      <c r="AN474" s="522" t="str">
        <f>IF(AJ474="A",MAX($AN$221:AP473)+0.001,"")</f>
        <v/>
      </c>
      <c r="AO474" s="522"/>
      <c r="AP474" s="522"/>
      <c r="AQ474" s="282">
        <v>1.2529999999999999</v>
      </c>
      <c r="AR474" s="282" t="str">
        <f>IF($AQ$474&gt;$AN$973,"",LOOKUP($AQ$474,$AN$222:$AP$971,$AH$222:$AH$971))</f>
        <v/>
      </c>
      <c r="AS474" s="282" t="str">
        <f>IF($AQ$474&gt;$AN$973,"",LOOKUP($AQ$474,$AN$222:$AP$971,$AI$222:$AI$971))</f>
        <v/>
      </c>
      <c r="AT474" s="282" t="s">
        <v>28</v>
      </c>
      <c r="AU474" s="282" t="str">
        <f>IF($AQ$474&gt;$AN$973,"",LOOKUP($AQ$474,$AN$222:$AP$971,$AK$222:$AK$971))</f>
        <v/>
      </c>
      <c r="AV474" s="282" t="str">
        <f>IF($AQ$474&gt;$AN$973,"",LOOKUP($AQ$474,$AN$222:$AP$971,$AL$222:$AL$971))</f>
        <v/>
      </c>
      <c r="AX474" s="522" t="str">
        <f>IF(AJ474="B",MAX($AX$221:AX473)+0.001,"")</f>
        <v/>
      </c>
      <c r="AY474" s="522"/>
      <c r="AZ474" s="522"/>
      <c r="BA474" s="282">
        <v>1.2529999999999999</v>
      </c>
      <c r="BB474" s="282" t="str">
        <f t="shared" si="124"/>
        <v/>
      </c>
      <c r="BC474" s="282" t="str">
        <f t="shared" si="117"/>
        <v/>
      </c>
      <c r="BD474" s="282" t="s">
        <v>29</v>
      </c>
      <c r="BE474" s="282" t="str">
        <f t="shared" si="118"/>
        <v/>
      </c>
      <c r="BF474" s="282" t="str">
        <f t="shared" si="119"/>
        <v/>
      </c>
      <c r="BH474" s="522" t="str">
        <f>IF(AJ474="C",MAX($BH$221:BH473)+0.001,"")</f>
        <v/>
      </c>
      <c r="BI474" s="522"/>
      <c r="BJ474" s="522"/>
      <c r="BK474" s="282">
        <v>1.2529999999999999</v>
      </c>
      <c r="BL474" s="282" t="str">
        <f t="shared" si="120"/>
        <v/>
      </c>
      <c r="BM474" s="282" t="str">
        <f t="shared" si="121"/>
        <v/>
      </c>
      <c r="BN474" s="282" t="s">
        <v>30</v>
      </c>
      <c r="BO474" s="282" t="str">
        <f t="shared" si="122"/>
        <v/>
      </c>
      <c r="BP474" s="282" t="str">
        <f t="shared" si="123"/>
        <v/>
      </c>
      <c r="BT474" s="522" t="str">
        <f>IF(AL474="A",MAX($BT$221:BV473)+0.001,"")</f>
        <v/>
      </c>
      <c r="BU474" s="522"/>
      <c r="BV474" s="522"/>
      <c r="BW474" s="282">
        <v>1.2529999999999999</v>
      </c>
      <c r="BY474" s="454" t="s">
        <v>28</v>
      </c>
      <c r="BZ474" s="282" t="str">
        <f t="shared" si="125"/>
        <v/>
      </c>
      <c r="CB474" s="282">
        <f t="shared" si="126"/>
        <v>0</v>
      </c>
      <c r="CC474" s="282">
        <f t="shared" si="127"/>
        <v>0</v>
      </c>
      <c r="CD474" s="282">
        <f t="shared" si="128"/>
        <v>0</v>
      </c>
      <c r="CE474" s="282">
        <f t="shared" si="129"/>
        <v>0</v>
      </c>
      <c r="CF474" s="282">
        <f t="shared" si="130"/>
        <v>0</v>
      </c>
      <c r="CG474" s="282">
        <f t="shared" si="131"/>
        <v>0</v>
      </c>
      <c r="CH474" s="282">
        <f t="shared" si="132"/>
        <v>0</v>
      </c>
      <c r="CI474" s="282">
        <f t="shared" si="133"/>
        <v>0</v>
      </c>
      <c r="CJ474" s="282">
        <f t="shared" si="134"/>
        <v>0</v>
      </c>
      <c r="CK474" s="282">
        <f t="shared" si="135"/>
        <v>0</v>
      </c>
      <c r="CL474" s="282">
        <f t="shared" si="136"/>
        <v>0</v>
      </c>
      <c r="CM474" s="282">
        <f t="shared" si="137"/>
        <v>0</v>
      </c>
    </row>
    <row r="475" spans="1:91" ht="15" x14ac:dyDescent="0.25">
      <c r="D475" s="455" t="str">
        <f>IF(DATA6!$C$12="","",U475&amp;":"&amp;V475)</f>
        <v/>
      </c>
      <c r="E475" s="523" t="str">
        <f>IF(DATA6!$D$12="","",W475&amp;":"&amp;X475)</f>
        <v/>
      </c>
      <c r="F475" s="523"/>
      <c r="G475" s="523"/>
      <c r="H475" s="524" t="e">
        <f t="shared" si="141"/>
        <v>#VALUE!</v>
      </c>
      <c r="I475" s="524"/>
      <c r="J475" s="524"/>
      <c r="K475" s="522" t="e">
        <f t="shared" si="116"/>
        <v>#VALUE!</v>
      </c>
      <c r="L475" s="522"/>
      <c r="M475" s="522"/>
      <c r="N475" s="525" t="e">
        <f t="shared" si="142"/>
        <v>#VALUE!</v>
      </c>
      <c r="O475" s="525"/>
      <c r="P475" s="525"/>
      <c r="Q475" s="523" t="e">
        <f t="shared" si="143"/>
        <v>#VALUE!</v>
      </c>
      <c r="R475" s="523"/>
      <c r="S475" s="523"/>
      <c r="T475" s="283">
        <v>4</v>
      </c>
      <c r="U475" s="456">
        <f>IF(HOUR(DATA6!$C$12)&lt;=6,HOUR(DATA6!$C$12)+12,HOUR(DATA6!$C$12))</f>
        <v>12</v>
      </c>
      <c r="V475" s="457" t="str">
        <f>IF(MINUTE(DATA6!$C$12)&lt;10,"0"&amp;MINUTE(DATA6!$C$12),MINUTE(DATA6!$C$12))</f>
        <v>00</v>
      </c>
      <c r="W475" s="456">
        <f>IF(HOUR(DATA6!$D$12)&lt;=6,HOUR(DATA6!$D$12)+12,HOUR(DATA6!$D$12))</f>
        <v>12</v>
      </c>
      <c r="X475" s="457" t="str">
        <f>IF(MINUTE(DATA6!$D$12)&lt;10,"0"&amp;MINUTE(DATA6!$D$12),MINUTE(DATA6!$D$12))</f>
        <v>00</v>
      </c>
      <c r="Y475" s="526" t="b">
        <f t="shared" si="139"/>
        <v>0</v>
      </c>
      <c r="Z475" s="526"/>
      <c r="AA475" s="520" t="b">
        <f t="shared" si="140"/>
        <v>0</v>
      </c>
      <c r="AB475" s="520"/>
      <c r="AC475" s="521" t="str">
        <f t="shared" si="144"/>
        <v/>
      </c>
      <c r="AD475" s="521"/>
      <c r="AE475" s="520" t="b">
        <f t="shared" si="138"/>
        <v>0</v>
      </c>
      <c r="AF475" s="520"/>
      <c r="AH475" s="422">
        <f>DATA6!$G$12</f>
        <v>0</v>
      </c>
      <c r="AI475" s="422">
        <f>DATA6!$L$12</f>
        <v>0</v>
      </c>
      <c r="AJ475" s="458">
        <f>DATA6!$Q$12</f>
        <v>0</v>
      </c>
      <c r="AK475" s="422">
        <f>DATA6!$V$12</f>
        <v>0</v>
      </c>
      <c r="AL475" s="422">
        <f>DATA6!$AA$12</f>
        <v>0</v>
      </c>
      <c r="AN475" s="522" t="str">
        <f>IF(AJ475="A",MAX($AN$221:AP474)+0.001,"")</f>
        <v/>
      </c>
      <c r="AO475" s="522"/>
      <c r="AP475" s="522"/>
      <c r="AQ475" s="282">
        <v>1.254</v>
      </c>
      <c r="AR475" s="282" t="str">
        <f>IF($AQ$475&gt;$AN$973,"",LOOKUP($AQ$475,$AN$222:$AP$971,$AH$222:$AH$971))</f>
        <v/>
      </c>
      <c r="AS475" s="282" t="str">
        <f>IF($AQ$475&gt;$AN$973,"",LOOKUP($AQ$475,$AN$222:$AP$971,$AI$222:$AI$971))</f>
        <v/>
      </c>
      <c r="AT475" s="282" t="s">
        <v>28</v>
      </c>
      <c r="AU475" s="282" t="str">
        <f>IF($AQ$475&gt;$AN$973,"",LOOKUP($AQ$475,$AN$222:$AP$971,$AK$222:$AK$971))</f>
        <v/>
      </c>
      <c r="AV475" s="282" t="str">
        <f>IF($AQ$475&gt;$AN$973,"",LOOKUP($AQ$475,$AN$222:$AP$971,$AL$222:$AL$971))</f>
        <v/>
      </c>
      <c r="AX475" s="522" t="str">
        <f>IF(AJ475="B",MAX($AX$221:AX474)+0.001,"")</f>
        <v/>
      </c>
      <c r="AY475" s="522"/>
      <c r="AZ475" s="522"/>
      <c r="BA475" s="282">
        <v>1.254</v>
      </c>
      <c r="BB475" s="282" t="str">
        <f t="shared" si="124"/>
        <v/>
      </c>
      <c r="BC475" s="282" t="str">
        <f t="shared" si="117"/>
        <v/>
      </c>
      <c r="BD475" s="282" t="s">
        <v>29</v>
      </c>
      <c r="BE475" s="282" t="str">
        <f t="shared" si="118"/>
        <v/>
      </c>
      <c r="BF475" s="282" t="str">
        <f t="shared" si="119"/>
        <v/>
      </c>
      <c r="BH475" s="522" t="str">
        <f>IF(AJ475="C",MAX($BH$221:BH474)+0.001,"")</f>
        <v/>
      </c>
      <c r="BI475" s="522"/>
      <c r="BJ475" s="522"/>
      <c r="BK475" s="282">
        <v>1.254</v>
      </c>
      <c r="BL475" s="282" t="str">
        <f t="shared" si="120"/>
        <v/>
      </c>
      <c r="BM475" s="282" t="str">
        <f t="shared" si="121"/>
        <v/>
      </c>
      <c r="BN475" s="282" t="s">
        <v>30</v>
      </c>
      <c r="BO475" s="282" t="str">
        <f t="shared" si="122"/>
        <v/>
      </c>
      <c r="BP475" s="282" t="str">
        <f t="shared" si="123"/>
        <v/>
      </c>
      <c r="BT475" s="522" t="str">
        <f>IF(AL475="A",MAX($BT$221:BV474)+0.001,"")</f>
        <v/>
      </c>
      <c r="BU475" s="522"/>
      <c r="BV475" s="522"/>
      <c r="BW475" s="282">
        <v>1.254</v>
      </c>
      <c r="BY475" s="454" t="s">
        <v>28</v>
      </c>
      <c r="BZ475" s="282" t="str">
        <f t="shared" si="125"/>
        <v/>
      </c>
      <c r="CB475" s="282">
        <f t="shared" si="126"/>
        <v>0</v>
      </c>
      <c r="CC475" s="282">
        <f t="shared" si="127"/>
        <v>0</v>
      </c>
      <c r="CD475" s="282">
        <f t="shared" si="128"/>
        <v>0</v>
      </c>
      <c r="CE475" s="282">
        <f t="shared" si="129"/>
        <v>0</v>
      </c>
      <c r="CF475" s="282">
        <f t="shared" si="130"/>
        <v>0</v>
      </c>
      <c r="CG475" s="282">
        <f t="shared" si="131"/>
        <v>0</v>
      </c>
      <c r="CH475" s="282">
        <f t="shared" si="132"/>
        <v>0</v>
      </c>
      <c r="CI475" s="282">
        <f t="shared" si="133"/>
        <v>0</v>
      </c>
      <c r="CJ475" s="282">
        <f t="shared" si="134"/>
        <v>0</v>
      </c>
      <c r="CK475" s="282">
        <f t="shared" si="135"/>
        <v>0</v>
      </c>
      <c r="CL475" s="282">
        <f t="shared" si="136"/>
        <v>0</v>
      </c>
      <c r="CM475" s="282">
        <f t="shared" si="137"/>
        <v>0</v>
      </c>
    </row>
    <row r="476" spans="1:91" ht="15" x14ac:dyDescent="0.25">
      <c r="D476" s="455" t="str">
        <f>IF(DATA6!$C$13="","",U476&amp;":"&amp;V476)</f>
        <v/>
      </c>
      <c r="E476" s="523" t="str">
        <f>IF(DATA6!$D$13="","",W476&amp;":"&amp;X476)</f>
        <v/>
      </c>
      <c r="F476" s="523"/>
      <c r="G476" s="523"/>
      <c r="H476" s="524" t="e">
        <f t="shared" si="141"/>
        <v>#VALUE!</v>
      </c>
      <c r="I476" s="524"/>
      <c r="J476" s="524"/>
      <c r="K476" s="522" t="e">
        <f t="shared" si="116"/>
        <v>#VALUE!</v>
      </c>
      <c r="L476" s="522"/>
      <c r="M476" s="522"/>
      <c r="N476" s="525" t="e">
        <f t="shared" si="142"/>
        <v>#VALUE!</v>
      </c>
      <c r="O476" s="525"/>
      <c r="P476" s="525"/>
      <c r="Q476" s="523" t="e">
        <f t="shared" si="143"/>
        <v>#VALUE!</v>
      </c>
      <c r="R476" s="523"/>
      <c r="S476" s="523"/>
      <c r="T476" s="283">
        <v>5</v>
      </c>
      <c r="U476" s="456">
        <f>IF(HOUR(DATA6!$C$13)&lt;=6,HOUR(DATA6!$C$13)+12,HOUR(DATA6!$C$13))</f>
        <v>12</v>
      </c>
      <c r="V476" s="457" t="str">
        <f>IF(MINUTE(DATA6!$C$13)&lt;10,"0"&amp;MINUTE(DATA6!$C$13),MINUTE(DATA6!$C$13))</f>
        <v>00</v>
      </c>
      <c r="W476" s="456">
        <f>IF(HOUR(DATA6!$D$13)&lt;=6,HOUR(DATA6!$D$13)+12,HOUR(DATA6!$D$13))</f>
        <v>12</v>
      </c>
      <c r="X476" s="457" t="str">
        <f>IF(MINUTE(DATA6!$D$13)&lt;10,"0"&amp;MINUTE(DATA6!$D$13),MINUTE(DATA6!$D$13))</f>
        <v>00</v>
      </c>
      <c r="Y476" s="526" t="b">
        <f t="shared" si="139"/>
        <v>0</v>
      </c>
      <c r="Z476" s="526"/>
      <c r="AA476" s="520" t="b">
        <f t="shared" si="140"/>
        <v>0</v>
      </c>
      <c r="AB476" s="520"/>
      <c r="AC476" s="521" t="str">
        <f t="shared" si="144"/>
        <v/>
      </c>
      <c r="AD476" s="521"/>
      <c r="AE476" s="520" t="b">
        <f t="shared" si="138"/>
        <v>0</v>
      </c>
      <c r="AF476" s="520"/>
      <c r="AH476" s="422">
        <f>DATA6!$G$13</f>
        <v>0</v>
      </c>
      <c r="AI476" s="422">
        <f>DATA6!$L$13</f>
        <v>0</v>
      </c>
      <c r="AJ476" s="458">
        <f>DATA6!$Q$13</f>
        <v>0</v>
      </c>
      <c r="AK476" s="422">
        <f>DATA6!$V$13</f>
        <v>0</v>
      </c>
      <c r="AL476" s="422">
        <f>DATA6!$AA$13</f>
        <v>0</v>
      </c>
      <c r="AN476" s="522" t="str">
        <f>IF(AJ476="A",MAX($AN$221:AP475)+0.001,"")</f>
        <v/>
      </c>
      <c r="AO476" s="522"/>
      <c r="AP476" s="522"/>
      <c r="AQ476" s="282">
        <v>1.2549999999999999</v>
      </c>
      <c r="AR476" s="282" t="str">
        <f>IF($AQ$476&gt;$AN$973,"",LOOKUP($AQ$476,$AN$222:$AP$971,$AH$222:$AH$971))</f>
        <v/>
      </c>
      <c r="AS476" s="282" t="str">
        <f>IF($AQ$476&gt;$AN$973,"",LOOKUP($AQ$476,$AN$222:$AP$971,$AI$222:$AI$971))</f>
        <v/>
      </c>
      <c r="AT476" s="282" t="s">
        <v>28</v>
      </c>
      <c r="AU476" s="282" t="str">
        <f>IF($AQ$476&gt;$AN$973,"",LOOKUP($AQ$476,$AN$222:$AP$971,$AK$222:$AK$971))</f>
        <v/>
      </c>
      <c r="AV476" s="282" t="str">
        <f>IF($AQ$476&gt;$AN$973,"",LOOKUP($AQ$476,$AN$222:$AP$971,$AL$222:$AL$971))</f>
        <v/>
      </c>
      <c r="AX476" s="522" t="str">
        <f>IF(AJ476="B",MAX($AX$221:AX475)+0.001,"")</f>
        <v/>
      </c>
      <c r="AY476" s="522"/>
      <c r="AZ476" s="522"/>
      <c r="BA476" s="282">
        <v>1.2549999999999999</v>
      </c>
      <c r="BB476" s="282" t="str">
        <f t="shared" si="124"/>
        <v/>
      </c>
      <c r="BC476" s="282" t="str">
        <f t="shared" si="117"/>
        <v/>
      </c>
      <c r="BD476" s="282" t="s">
        <v>29</v>
      </c>
      <c r="BE476" s="282" t="str">
        <f t="shared" si="118"/>
        <v/>
      </c>
      <c r="BF476" s="282" t="str">
        <f t="shared" si="119"/>
        <v/>
      </c>
      <c r="BH476" s="522" t="str">
        <f>IF(AJ476="C",MAX($BH$221:BH475)+0.001,"")</f>
        <v/>
      </c>
      <c r="BI476" s="522"/>
      <c r="BJ476" s="522"/>
      <c r="BK476" s="282">
        <v>1.2549999999999999</v>
      </c>
      <c r="BL476" s="282" t="str">
        <f t="shared" si="120"/>
        <v/>
      </c>
      <c r="BM476" s="282" t="str">
        <f t="shared" si="121"/>
        <v/>
      </c>
      <c r="BN476" s="282" t="s">
        <v>30</v>
      </c>
      <c r="BO476" s="282" t="str">
        <f t="shared" si="122"/>
        <v/>
      </c>
      <c r="BP476" s="282" t="str">
        <f t="shared" si="123"/>
        <v/>
      </c>
      <c r="BT476" s="522" t="str">
        <f>IF(AL476="A",MAX($BT$221:BV475)+0.001,"")</f>
        <v/>
      </c>
      <c r="BU476" s="522"/>
      <c r="BV476" s="522"/>
      <c r="BW476" s="282">
        <v>1.2549999999999999</v>
      </c>
      <c r="BY476" s="454" t="s">
        <v>28</v>
      </c>
      <c r="BZ476" s="282" t="str">
        <f t="shared" si="125"/>
        <v/>
      </c>
      <c r="CB476" s="282">
        <f t="shared" si="126"/>
        <v>0</v>
      </c>
      <c r="CC476" s="282">
        <f t="shared" si="127"/>
        <v>0</v>
      </c>
      <c r="CD476" s="282">
        <f t="shared" si="128"/>
        <v>0</v>
      </c>
      <c r="CE476" s="282">
        <f t="shared" si="129"/>
        <v>0</v>
      </c>
      <c r="CF476" s="282">
        <f t="shared" si="130"/>
        <v>0</v>
      </c>
      <c r="CG476" s="282">
        <f t="shared" si="131"/>
        <v>0</v>
      </c>
      <c r="CH476" s="282">
        <f t="shared" si="132"/>
        <v>0</v>
      </c>
      <c r="CI476" s="282">
        <f t="shared" si="133"/>
        <v>0</v>
      </c>
      <c r="CJ476" s="282">
        <f t="shared" si="134"/>
        <v>0</v>
      </c>
      <c r="CK476" s="282">
        <f t="shared" si="135"/>
        <v>0</v>
      </c>
      <c r="CL476" s="282">
        <f t="shared" si="136"/>
        <v>0</v>
      </c>
      <c r="CM476" s="282">
        <f t="shared" si="137"/>
        <v>0</v>
      </c>
    </row>
    <row r="477" spans="1:91" ht="15" x14ac:dyDescent="0.25">
      <c r="D477" s="455" t="str">
        <f>IF(DATA6!$C$14="","",U477&amp;":"&amp;V477)</f>
        <v/>
      </c>
      <c r="E477" s="523" t="str">
        <f>IF(DATA6!$D$14="","",W477&amp;":"&amp;X477)</f>
        <v/>
      </c>
      <c r="F477" s="523"/>
      <c r="G477" s="523"/>
      <c r="H477" s="524" t="e">
        <f t="shared" si="141"/>
        <v>#VALUE!</v>
      </c>
      <c r="I477" s="524"/>
      <c r="J477" s="524"/>
      <c r="K477" s="522" t="e">
        <f t="shared" si="116"/>
        <v>#VALUE!</v>
      </c>
      <c r="L477" s="522"/>
      <c r="M477" s="522"/>
      <c r="N477" s="525" t="e">
        <f t="shared" si="142"/>
        <v>#VALUE!</v>
      </c>
      <c r="O477" s="525"/>
      <c r="P477" s="525"/>
      <c r="Q477" s="523" t="e">
        <f t="shared" si="143"/>
        <v>#VALUE!</v>
      </c>
      <c r="R477" s="523"/>
      <c r="S477" s="523"/>
      <c r="T477" s="283">
        <v>6</v>
      </c>
      <c r="U477" s="456">
        <f>IF(HOUR(DATA6!$C$14)&lt;=6,HOUR(DATA6!$C$14)+12,HOUR(DATA6!$C$14))</f>
        <v>12</v>
      </c>
      <c r="V477" s="457" t="str">
        <f>IF(MINUTE(DATA6!$C$14)&lt;10,"0"&amp;MINUTE(DATA6!$C$14),MINUTE(DATA6!$C$14))</f>
        <v>00</v>
      </c>
      <c r="W477" s="456">
        <f>IF(HOUR(DATA6!$D$14)&lt;=6,HOUR(DATA6!$D$14)+12,HOUR(DATA6!$D$14))</f>
        <v>12</v>
      </c>
      <c r="X477" s="457" t="str">
        <f>IF(MINUTE(DATA6!$D$14)&lt;10,"0"&amp;MINUTE(DATA6!$D$14),MINUTE(DATA6!$D$14))</f>
        <v>00</v>
      </c>
      <c r="Y477" s="526" t="b">
        <f t="shared" si="139"/>
        <v>0</v>
      </c>
      <c r="Z477" s="526"/>
      <c r="AA477" s="520" t="b">
        <f t="shared" si="140"/>
        <v>0</v>
      </c>
      <c r="AB477" s="520"/>
      <c r="AC477" s="521" t="str">
        <f t="shared" si="144"/>
        <v/>
      </c>
      <c r="AD477" s="521"/>
      <c r="AE477" s="520" t="b">
        <f t="shared" si="138"/>
        <v>0</v>
      </c>
      <c r="AF477" s="520"/>
      <c r="AH477" s="422">
        <f>DATA6!$G$14</f>
        <v>0</v>
      </c>
      <c r="AI477" s="422">
        <f>DATA6!$L$14</f>
        <v>0</v>
      </c>
      <c r="AJ477" s="458">
        <f>DATA6!$Q$14</f>
        <v>0</v>
      </c>
      <c r="AK477" s="422">
        <f>DATA6!$V$14</f>
        <v>0</v>
      </c>
      <c r="AL477" s="422">
        <f>DATA6!$AA$14</f>
        <v>0</v>
      </c>
      <c r="AN477" s="522" t="str">
        <f>IF(AJ477="A",MAX($AN$221:AP476)+0.001,"")</f>
        <v/>
      </c>
      <c r="AO477" s="522"/>
      <c r="AP477" s="522"/>
      <c r="AQ477" s="282">
        <v>1.2559999999999998</v>
      </c>
      <c r="AR477" s="282" t="str">
        <f>IF($AQ$477&gt;$AN$973,"",LOOKUP($AQ$477,$AN$222:$AP$971,$AH$222:$AH$971))</f>
        <v/>
      </c>
      <c r="AS477" s="282" t="str">
        <f>IF($AQ$477&gt;$AN$973,"",LOOKUP($AQ$477,$AN$222:$AP$971,$AI$222:$AI$971))</f>
        <v/>
      </c>
      <c r="AT477" s="282" t="s">
        <v>28</v>
      </c>
      <c r="AU477" s="282" t="str">
        <f>IF($AQ$477&gt;$AN$973,"",LOOKUP($AQ$477,$AN$222:$AP$971,$AK$222:$AK$971))</f>
        <v/>
      </c>
      <c r="AV477" s="282" t="str">
        <f>IF($AQ$477&gt;$AN$973,"",LOOKUP($AQ$477,$AN$222:$AP$971,$AL$222:$AL$971))</f>
        <v/>
      </c>
      <c r="AX477" s="522" t="str">
        <f>IF(AJ477="B",MAX($AX$221:AX476)+0.001,"")</f>
        <v/>
      </c>
      <c r="AY477" s="522"/>
      <c r="AZ477" s="522"/>
      <c r="BA477" s="282">
        <v>1.2559999999999998</v>
      </c>
      <c r="BB477" s="282" t="str">
        <f t="shared" si="124"/>
        <v/>
      </c>
      <c r="BC477" s="282" t="str">
        <f t="shared" si="117"/>
        <v/>
      </c>
      <c r="BD477" s="282" t="s">
        <v>29</v>
      </c>
      <c r="BE477" s="282" t="str">
        <f t="shared" si="118"/>
        <v/>
      </c>
      <c r="BF477" s="282" t="str">
        <f t="shared" si="119"/>
        <v/>
      </c>
      <c r="BH477" s="522" t="str">
        <f>IF(AJ477="C",MAX($BH$221:BH476)+0.001,"")</f>
        <v/>
      </c>
      <c r="BI477" s="522"/>
      <c r="BJ477" s="522"/>
      <c r="BK477" s="282">
        <v>1.2559999999999998</v>
      </c>
      <c r="BL477" s="282" t="str">
        <f t="shared" si="120"/>
        <v/>
      </c>
      <c r="BM477" s="282" t="str">
        <f t="shared" si="121"/>
        <v/>
      </c>
      <c r="BN477" s="282" t="s">
        <v>30</v>
      </c>
      <c r="BO477" s="282" t="str">
        <f t="shared" si="122"/>
        <v/>
      </c>
      <c r="BP477" s="282" t="str">
        <f t="shared" si="123"/>
        <v/>
      </c>
      <c r="BT477" s="522" t="str">
        <f>IF(AL477="A",MAX($BT$221:BV476)+0.001,"")</f>
        <v/>
      </c>
      <c r="BU477" s="522"/>
      <c r="BV477" s="522"/>
      <c r="BW477" s="282">
        <v>1.2559999999999998</v>
      </c>
      <c r="BY477" s="454" t="s">
        <v>28</v>
      </c>
      <c r="BZ477" s="282" t="str">
        <f t="shared" si="125"/>
        <v/>
      </c>
      <c r="CB477" s="282">
        <f t="shared" si="126"/>
        <v>0</v>
      </c>
      <c r="CC477" s="282">
        <f t="shared" si="127"/>
        <v>0</v>
      </c>
      <c r="CD477" s="282">
        <f t="shared" si="128"/>
        <v>0</v>
      </c>
      <c r="CE477" s="282">
        <f t="shared" si="129"/>
        <v>0</v>
      </c>
      <c r="CF477" s="282">
        <f t="shared" si="130"/>
        <v>0</v>
      </c>
      <c r="CG477" s="282">
        <f t="shared" si="131"/>
        <v>0</v>
      </c>
      <c r="CH477" s="282">
        <f t="shared" si="132"/>
        <v>0</v>
      </c>
      <c r="CI477" s="282">
        <f t="shared" si="133"/>
        <v>0</v>
      </c>
      <c r="CJ477" s="282">
        <f t="shared" si="134"/>
        <v>0</v>
      </c>
      <c r="CK477" s="282">
        <f t="shared" si="135"/>
        <v>0</v>
      </c>
      <c r="CL477" s="282">
        <f t="shared" si="136"/>
        <v>0</v>
      </c>
      <c r="CM477" s="282">
        <f t="shared" si="137"/>
        <v>0</v>
      </c>
    </row>
    <row r="478" spans="1:91" ht="15" x14ac:dyDescent="0.25">
      <c r="D478" s="455" t="str">
        <f>IF(DATA6!$C$15="","",U478&amp;":"&amp;V478)</f>
        <v/>
      </c>
      <c r="E478" s="523" t="str">
        <f>IF(DATA6!$D$15="","",W478&amp;":"&amp;X478)</f>
        <v/>
      </c>
      <c r="F478" s="523"/>
      <c r="G478" s="523"/>
      <c r="H478" s="524" t="e">
        <f t="shared" si="141"/>
        <v>#VALUE!</v>
      </c>
      <c r="I478" s="524"/>
      <c r="J478" s="524"/>
      <c r="K478" s="522" t="e">
        <f t="shared" ref="K478:K541" si="145">LOOKUP(H478,$C$184:$C$218,$D$184:$D$218)</f>
        <v>#VALUE!</v>
      </c>
      <c r="L478" s="522"/>
      <c r="M478" s="522"/>
      <c r="N478" s="525" t="e">
        <f t="shared" si="142"/>
        <v>#VALUE!</v>
      </c>
      <c r="O478" s="525"/>
      <c r="P478" s="525"/>
      <c r="Q478" s="523" t="e">
        <f t="shared" si="143"/>
        <v>#VALUE!</v>
      </c>
      <c r="R478" s="523"/>
      <c r="S478" s="523"/>
      <c r="T478" s="283">
        <v>7</v>
      </c>
      <c r="U478" s="456">
        <f>IF(HOUR(DATA6!$C$15)&lt;=6,HOUR(DATA6!$C$15)+12,HOUR(DATA6!$C$15))</f>
        <v>12</v>
      </c>
      <c r="V478" s="457" t="str">
        <f>IF(MINUTE(DATA6!$C$15)&lt;10,"0"&amp;MINUTE(DATA6!$C$15),MINUTE(DATA6!$C$15))</f>
        <v>00</v>
      </c>
      <c r="W478" s="456">
        <f>IF(HOUR(DATA6!$D$15)&lt;=6,HOUR(DATA6!$D$15)+12,HOUR(DATA6!$D$15))</f>
        <v>12</v>
      </c>
      <c r="X478" s="457" t="str">
        <f>IF(MINUTE(DATA6!$D$15)&lt;10,"0"&amp;MINUTE(DATA6!$D$15),MINUTE(DATA6!$D$15))</f>
        <v>00</v>
      </c>
      <c r="Y478" s="526" t="b">
        <f t="shared" si="139"/>
        <v>0</v>
      </c>
      <c r="Z478" s="526"/>
      <c r="AA478" s="520" t="b">
        <f t="shared" si="140"/>
        <v>0</v>
      </c>
      <c r="AB478" s="520"/>
      <c r="AC478" s="521" t="str">
        <f t="shared" si="144"/>
        <v/>
      </c>
      <c r="AD478" s="521"/>
      <c r="AE478" s="520" t="b">
        <f t="shared" si="138"/>
        <v>0</v>
      </c>
      <c r="AF478" s="520"/>
      <c r="AH478" s="422">
        <f>DATA6!$G$15</f>
        <v>0</v>
      </c>
      <c r="AI478" s="422">
        <f>DATA6!$L$15</f>
        <v>0</v>
      </c>
      <c r="AJ478" s="458">
        <f>DATA6!$Q$15</f>
        <v>0</v>
      </c>
      <c r="AK478" s="422">
        <f>DATA6!$V$15</f>
        <v>0</v>
      </c>
      <c r="AL478" s="422">
        <f>DATA6!$AA$15</f>
        <v>0</v>
      </c>
      <c r="AN478" s="522" t="str">
        <f>IF(AJ478="A",MAX($AN$221:AP477)+0.001,"")</f>
        <v/>
      </c>
      <c r="AO478" s="522"/>
      <c r="AP478" s="522"/>
      <c r="AQ478" s="282">
        <v>1.2569999999999999</v>
      </c>
      <c r="AR478" s="282" t="str">
        <f>IF($AQ$478&gt;$AN$973,"",LOOKUP($AQ$478,$AN$222:$AP$971,$AH$222:$AH$971))</f>
        <v/>
      </c>
      <c r="AS478" s="282" t="str">
        <f>IF($AQ$478&gt;$AN$973,"",LOOKUP($AQ$478,$AN$222:$AP$971,$AI$222:$AI$971))</f>
        <v/>
      </c>
      <c r="AT478" s="282" t="s">
        <v>28</v>
      </c>
      <c r="AU478" s="282" t="str">
        <f>IF($AQ$478&gt;$AN$973,"",LOOKUP($AQ$478,$AN$222:$AP$971,$AK$222:$AK$971))</f>
        <v/>
      </c>
      <c r="AV478" s="282" t="str">
        <f>IF($AQ$478&gt;$AN$973,"",LOOKUP($AQ$478,$AN$222:$AP$971,$AL$222:$AL$971))</f>
        <v/>
      </c>
      <c r="AX478" s="522" t="str">
        <f>IF(AJ478="B",MAX($AX$221:AX477)+0.001,"")</f>
        <v/>
      </c>
      <c r="AY478" s="522"/>
      <c r="AZ478" s="522"/>
      <c r="BA478" s="282">
        <v>1.2569999999999999</v>
      </c>
      <c r="BB478" s="282" t="str">
        <f t="shared" si="124"/>
        <v/>
      </c>
      <c r="BC478" s="282" t="str">
        <f t="shared" ref="BC478:BC541" si="146">IF($BA478&gt;$AX$972,"",LOOKUP($BA478,$AX$222:$AX$971,$AI$222:$AI$971))</f>
        <v/>
      </c>
      <c r="BD478" s="282" t="s">
        <v>29</v>
      </c>
      <c r="BE478" s="282" t="str">
        <f t="shared" ref="BE478:BE541" si="147">IF($BA478&gt;$AX$972,"",LOOKUP($BA478,$AX$222:$AX$971,$AK$222:$AK$971))</f>
        <v/>
      </c>
      <c r="BF478" s="282" t="str">
        <f t="shared" ref="BF478:BF541" si="148">IF($BA478&gt;$AX$972,"",LOOKUP($BA478,$AX$222:$AX$971,$AL$222:$AL$971))</f>
        <v/>
      </c>
      <c r="BH478" s="522" t="str">
        <f>IF(AJ478="C",MAX($BH$221:BH477)+0.001,"")</f>
        <v/>
      </c>
      <c r="BI478" s="522"/>
      <c r="BJ478" s="522"/>
      <c r="BK478" s="282">
        <v>1.2569999999999999</v>
      </c>
      <c r="BL478" s="282" t="str">
        <f t="shared" ref="BL478:BL541" si="149">IF($BK478&gt;$BH$972,"",LOOKUP($BK478,$BH$222:$BH$971,$AH$222:$AH$971))</f>
        <v/>
      </c>
      <c r="BM478" s="282" t="str">
        <f t="shared" ref="BM478:BM541" si="150">IF($BK478&gt;$BH$972,"",LOOKUP($BK478,$BH$222:$BH$971,$AI$222:$AI$971))</f>
        <v/>
      </c>
      <c r="BN478" s="282" t="s">
        <v>30</v>
      </c>
      <c r="BO478" s="282" t="str">
        <f t="shared" ref="BO478:BO541" si="151">IF($BK478&gt;$BH$972,"",LOOKUP($BK478,$BH$222:$BH$971,$AK$222:$AK$971))</f>
        <v/>
      </c>
      <c r="BP478" s="282" t="str">
        <f t="shared" ref="BP478:BP541" si="152">IF($BK478&gt;$BH$972,"",LOOKUP($BK478,$BH$222:$BH$971,$AL$222:$AL$971))</f>
        <v/>
      </c>
      <c r="BT478" s="522" t="str">
        <f>IF(AL478="A",MAX($BT$221:BV477)+0.001,"")</f>
        <v/>
      </c>
      <c r="BU478" s="522"/>
      <c r="BV478" s="522"/>
      <c r="BW478" s="282">
        <v>1.2569999999999999</v>
      </c>
      <c r="BY478" s="454" t="s">
        <v>28</v>
      </c>
      <c r="BZ478" s="282" t="str">
        <f t="shared" si="125"/>
        <v/>
      </c>
      <c r="CB478" s="282">
        <f t="shared" si="126"/>
        <v>0</v>
      </c>
      <c r="CC478" s="282">
        <f t="shared" si="127"/>
        <v>0</v>
      </c>
      <c r="CD478" s="282">
        <f t="shared" si="128"/>
        <v>0</v>
      </c>
      <c r="CE478" s="282">
        <f t="shared" si="129"/>
        <v>0</v>
      </c>
      <c r="CF478" s="282">
        <f t="shared" si="130"/>
        <v>0</v>
      </c>
      <c r="CG478" s="282">
        <f t="shared" si="131"/>
        <v>0</v>
      </c>
      <c r="CH478" s="282">
        <f t="shared" si="132"/>
        <v>0</v>
      </c>
      <c r="CI478" s="282">
        <f t="shared" si="133"/>
        <v>0</v>
      </c>
      <c r="CJ478" s="282">
        <f t="shared" si="134"/>
        <v>0</v>
      </c>
      <c r="CK478" s="282">
        <f t="shared" si="135"/>
        <v>0</v>
      </c>
      <c r="CL478" s="282">
        <f t="shared" si="136"/>
        <v>0</v>
      </c>
      <c r="CM478" s="282">
        <f t="shared" si="137"/>
        <v>0</v>
      </c>
    </row>
    <row r="479" spans="1:91" ht="15" x14ac:dyDescent="0.25">
      <c r="D479" s="455" t="str">
        <f>IF(DATA6!$C$16="","",U479&amp;":"&amp;V479)</f>
        <v/>
      </c>
      <c r="E479" s="523" t="str">
        <f>IF(DATA6!$D$16="","",W479&amp;":"&amp;X479)</f>
        <v/>
      </c>
      <c r="F479" s="523"/>
      <c r="G479" s="523"/>
      <c r="H479" s="524" t="e">
        <f t="shared" si="141"/>
        <v>#VALUE!</v>
      </c>
      <c r="I479" s="524"/>
      <c r="J479" s="524"/>
      <c r="K479" s="522" t="e">
        <f t="shared" si="145"/>
        <v>#VALUE!</v>
      </c>
      <c r="L479" s="522"/>
      <c r="M479" s="522"/>
      <c r="N479" s="525" t="e">
        <f t="shared" si="142"/>
        <v>#VALUE!</v>
      </c>
      <c r="O479" s="525"/>
      <c r="P479" s="525"/>
      <c r="Q479" s="523" t="e">
        <f t="shared" si="143"/>
        <v>#VALUE!</v>
      </c>
      <c r="R479" s="523"/>
      <c r="S479" s="523"/>
      <c r="T479" s="283">
        <v>8</v>
      </c>
      <c r="U479" s="456">
        <f>IF(HOUR(DATA6!$C$16)&lt;=6,HOUR(DATA6!$C$16)+12,HOUR(DATA6!$C$16))</f>
        <v>12</v>
      </c>
      <c r="V479" s="457" t="str">
        <f>IF(MINUTE(DATA6!$C$16)&lt;10,"0"&amp;MINUTE(DATA6!$C$16),MINUTE(DATA6!$C$16))</f>
        <v>00</v>
      </c>
      <c r="W479" s="456">
        <f>IF(HOUR(DATA6!$D$16)&lt;=6,HOUR(DATA6!$D$16)+12,HOUR(DATA6!$D$16))</f>
        <v>12</v>
      </c>
      <c r="X479" s="457" t="str">
        <f>IF(MINUTE(DATA6!$D$16)&lt;10,"0"&amp;MINUTE(DATA6!$D$16),MINUTE(DATA6!$D$16))</f>
        <v>00</v>
      </c>
      <c r="Y479" s="526" t="b">
        <f t="shared" si="139"/>
        <v>0</v>
      </c>
      <c r="Z479" s="526"/>
      <c r="AA479" s="520" t="b">
        <f t="shared" si="140"/>
        <v>0</v>
      </c>
      <c r="AB479" s="520"/>
      <c r="AC479" s="521" t="str">
        <f t="shared" si="144"/>
        <v/>
      </c>
      <c r="AD479" s="521"/>
      <c r="AE479" s="520" t="b">
        <f t="shared" si="138"/>
        <v>0</v>
      </c>
      <c r="AF479" s="520"/>
      <c r="AH479" s="422">
        <f>DATA6!$G$16</f>
        <v>0</v>
      </c>
      <c r="AI479" s="422">
        <f>DATA6!$L$16</f>
        <v>0</v>
      </c>
      <c r="AJ479" s="458">
        <f>DATA6!$Q$16</f>
        <v>0</v>
      </c>
      <c r="AK479" s="422">
        <f>DATA6!$V$16</f>
        <v>0</v>
      </c>
      <c r="AL479" s="422">
        <f>DATA6!$AA$16</f>
        <v>0</v>
      </c>
      <c r="AN479" s="522" t="str">
        <f>IF(AJ479="A",MAX($AN$221:AP478)+0.001,"")</f>
        <v/>
      </c>
      <c r="AO479" s="522"/>
      <c r="AP479" s="522"/>
      <c r="AQ479" s="282">
        <v>1.258</v>
      </c>
      <c r="AR479" s="282" t="str">
        <f>IF($AQ$479&gt;$AN$973,"",LOOKUP($AQ$479,$AN$222:$AP$971,$AH$222:$AH$971))</f>
        <v/>
      </c>
      <c r="AS479" s="282" t="str">
        <f>IF($AQ$479&gt;$AN$973,"",LOOKUP($AQ$479,$AN$222:$AP$971,$AI$222:$AI$971))</f>
        <v/>
      </c>
      <c r="AT479" s="282" t="s">
        <v>28</v>
      </c>
      <c r="AU479" s="282" t="str">
        <f>IF($AQ$479&gt;$AN$973,"",LOOKUP($AQ$479,$AN$222:$AP$971,$AK$222:$AK$971))</f>
        <v/>
      </c>
      <c r="AV479" s="282" t="str">
        <f>IF($AQ$479&gt;$AN$973,"",LOOKUP($AQ$479,$AN$222:$AP$971,$AL$222:$AL$971))</f>
        <v/>
      </c>
      <c r="AX479" s="522" t="str">
        <f>IF(AJ479="B",MAX($AX$221:AX478)+0.001,"")</f>
        <v/>
      </c>
      <c r="AY479" s="522"/>
      <c r="AZ479" s="522"/>
      <c r="BA479" s="282">
        <v>1.258</v>
      </c>
      <c r="BB479" s="282" t="str">
        <f t="shared" ref="BB479:BB542" si="153">IF($BA479&gt;$AX$972,"",LOOKUP($BA479,$AX$222:$AZ$971,$AH$222:$AH$971))</f>
        <v/>
      </c>
      <c r="BC479" s="282" t="str">
        <f t="shared" si="146"/>
        <v/>
      </c>
      <c r="BD479" s="282" t="s">
        <v>29</v>
      </c>
      <c r="BE479" s="282" t="str">
        <f t="shared" si="147"/>
        <v/>
      </c>
      <c r="BF479" s="282" t="str">
        <f t="shared" si="148"/>
        <v/>
      </c>
      <c r="BH479" s="522" t="str">
        <f>IF(AJ479="C",MAX($BH$221:BH478)+0.001,"")</f>
        <v/>
      </c>
      <c r="BI479" s="522"/>
      <c r="BJ479" s="522"/>
      <c r="BK479" s="282">
        <v>1.258</v>
      </c>
      <c r="BL479" s="282" t="str">
        <f t="shared" si="149"/>
        <v/>
      </c>
      <c r="BM479" s="282" t="str">
        <f t="shared" si="150"/>
        <v/>
      </c>
      <c r="BN479" s="282" t="s">
        <v>30</v>
      </c>
      <c r="BO479" s="282" t="str">
        <f t="shared" si="151"/>
        <v/>
      </c>
      <c r="BP479" s="282" t="str">
        <f t="shared" si="152"/>
        <v/>
      </c>
      <c r="BT479" s="522" t="str">
        <f>IF(AL479="A",MAX($BT$221:BV478)+0.001,"")</f>
        <v/>
      </c>
      <c r="BU479" s="522"/>
      <c r="BV479" s="522"/>
      <c r="BW479" s="282">
        <v>1.258</v>
      </c>
      <c r="BY479" s="454" t="s">
        <v>28</v>
      </c>
      <c r="BZ479" s="282" t="str">
        <f t="shared" ref="BZ479:BZ542" si="154">IF(AL479="a",AK479,"")</f>
        <v/>
      </c>
      <c r="CB479" s="282">
        <f t="shared" ref="CB479:CB542" si="155">IF(BZ479=$CB$220,1,0)</f>
        <v>0</v>
      </c>
      <c r="CC479" s="282">
        <f t="shared" ref="CC479:CC542" si="156">IF(BZ479=$CC$220,1,0)</f>
        <v>0</v>
      </c>
      <c r="CD479" s="282">
        <f t="shared" ref="CD479:CD542" si="157">IF(BZ479=$CD$220,1,0)</f>
        <v>0</v>
      </c>
      <c r="CE479" s="282">
        <f t="shared" ref="CE479:CE542" si="158">IF(BZ479=$CE$220,1,0)</f>
        <v>0</v>
      </c>
      <c r="CF479" s="282">
        <f t="shared" ref="CF479:CF542" si="159">IF(BZ479=$CF$220,1,0)</f>
        <v>0</v>
      </c>
      <c r="CG479" s="282">
        <f t="shared" ref="CG479:CG542" si="160">IF(BZ479=$CG$220,1,0)</f>
        <v>0</v>
      </c>
      <c r="CH479" s="282">
        <f t="shared" ref="CH479:CH542" si="161">IF(BZ479=$CH$220,1,0)</f>
        <v>0</v>
      </c>
      <c r="CI479" s="282">
        <f t="shared" ref="CI479:CI542" si="162">IF(BZ479=$CI$220,1,0)</f>
        <v>0</v>
      </c>
      <c r="CJ479" s="282">
        <f t="shared" ref="CJ479:CJ542" si="163">IF(BZ479=$CJ$220,1,0)</f>
        <v>0</v>
      </c>
      <c r="CK479" s="282">
        <f t="shared" ref="CK479:CK542" si="164">IF(BZ479=$CK$220,1,0)</f>
        <v>0</v>
      </c>
      <c r="CL479" s="282">
        <f t="shared" ref="CL479:CL542" si="165">IF(BZ479=$CL$220,1,0)</f>
        <v>0</v>
      </c>
      <c r="CM479" s="282">
        <f t="shared" ref="CM479:CM542" si="166">IF(BZ479=$CM$220,1,0)</f>
        <v>0</v>
      </c>
    </row>
    <row r="480" spans="1:91" ht="15" x14ac:dyDescent="0.25">
      <c r="D480" s="455" t="str">
        <f>IF(DATA6!$C$17="","",U480&amp;":"&amp;V480)</f>
        <v/>
      </c>
      <c r="E480" s="523" t="str">
        <f>IF(DATA6!$D$17="","",W480&amp;":"&amp;X480)</f>
        <v/>
      </c>
      <c r="F480" s="523"/>
      <c r="G480" s="523"/>
      <c r="H480" s="524" t="e">
        <f t="shared" si="141"/>
        <v>#VALUE!</v>
      </c>
      <c r="I480" s="524"/>
      <c r="J480" s="524"/>
      <c r="K480" s="522" t="e">
        <f t="shared" si="145"/>
        <v>#VALUE!</v>
      </c>
      <c r="L480" s="522"/>
      <c r="M480" s="522"/>
      <c r="N480" s="525" t="e">
        <f t="shared" si="142"/>
        <v>#VALUE!</v>
      </c>
      <c r="O480" s="525"/>
      <c r="P480" s="525"/>
      <c r="Q480" s="523" t="e">
        <f t="shared" si="143"/>
        <v>#VALUE!</v>
      </c>
      <c r="R480" s="523"/>
      <c r="S480" s="523"/>
      <c r="T480" s="283">
        <v>9</v>
      </c>
      <c r="U480" s="456">
        <f>IF(HOUR(DATA6!$C$17)&lt;=6,HOUR(DATA6!$C$17)+12,HOUR(DATA6!$C$17))</f>
        <v>12</v>
      </c>
      <c r="V480" s="457" t="str">
        <f>IF(MINUTE(DATA6!$C$17)&lt;10,"0"&amp;MINUTE(DATA6!$C$17),MINUTE(DATA6!$C$17))</f>
        <v>00</v>
      </c>
      <c r="W480" s="456">
        <f>IF(HOUR(DATA6!$D$17)&lt;=6,HOUR(DATA6!$D$17)+12,HOUR(DATA6!$D$17))</f>
        <v>12</v>
      </c>
      <c r="X480" s="457" t="str">
        <f>IF(MINUTE(DATA6!$D$17)&lt;10,"0"&amp;MINUTE(DATA6!$D$17),MINUTE(DATA6!$D$17))</f>
        <v>00</v>
      </c>
      <c r="Y480" s="526" t="b">
        <f t="shared" si="139"/>
        <v>0</v>
      </c>
      <c r="Z480" s="526"/>
      <c r="AA480" s="520" t="b">
        <f t="shared" si="140"/>
        <v>0</v>
      </c>
      <c r="AB480" s="520"/>
      <c r="AC480" s="521" t="str">
        <f t="shared" si="144"/>
        <v/>
      </c>
      <c r="AD480" s="521"/>
      <c r="AE480" s="520" t="b">
        <f t="shared" si="138"/>
        <v>0</v>
      </c>
      <c r="AF480" s="520"/>
      <c r="AH480" s="422">
        <f>DATA6!$G$17</f>
        <v>0</v>
      </c>
      <c r="AI480" s="422">
        <f>DATA6!$L$17</f>
        <v>0</v>
      </c>
      <c r="AJ480" s="458">
        <f>DATA6!$Q$17</f>
        <v>0</v>
      </c>
      <c r="AK480" s="422">
        <f>DATA6!$V$17</f>
        <v>0</v>
      </c>
      <c r="AL480" s="422">
        <f>DATA6!$AA$17</f>
        <v>0</v>
      </c>
      <c r="AN480" s="522" t="str">
        <f>IF(AJ480="A",MAX($AN$221:AP479)+0.001,"")</f>
        <v/>
      </c>
      <c r="AO480" s="522"/>
      <c r="AP480" s="522"/>
      <c r="AQ480" s="282">
        <v>1.2589999999999999</v>
      </c>
      <c r="AR480" s="282" t="str">
        <f>IF($AQ$480&gt;$AN$973,"",LOOKUP($AQ$480,$AN$222:$AP$971,$AH$222:$AH$971))</f>
        <v/>
      </c>
      <c r="AS480" s="282" t="str">
        <f>IF($AQ$480&gt;$AN$973,"",LOOKUP($AQ$480,$AN$222:$AP$971,$AI$222:$AI$971))</f>
        <v/>
      </c>
      <c r="AT480" s="282" t="s">
        <v>28</v>
      </c>
      <c r="AU480" s="282" t="str">
        <f>IF($AQ$480&gt;$AN$973,"",LOOKUP($AQ$480,$AN$222:$AP$971,$AK$222:$AK$971))</f>
        <v/>
      </c>
      <c r="AV480" s="282" t="str">
        <f>IF($AQ$480&gt;$AN$973,"",LOOKUP($AQ$480,$AN$222:$AP$971,$AL$222:$AL$971))</f>
        <v/>
      </c>
      <c r="AX480" s="522" t="str">
        <f>IF(AJ480="B",MAX($AX$221:AX479)+0.001,"")</f>
        <v/>
      </c>
      <c r="AY480" s="522"/>
      <c r="AZ480" s="522"/>
      <c r="BA480" s="282">
        <v>1.2589999999999999</v>
      </c>
      <c r="BB480" s="282" t="str">
        <f t="shared" si="153"/>
        <v/>
      </c>
      <c r="BC480" s="282" t="str">
        <f t="shared" si="146"/>
        <v/>
      </c>
      <c r="BD480" s="282" t="s">
        <v>29</v>
      </c>
      <c r="BE480" s="282" t="str">
        <f t="shared" si="147"/>
        <v/>
      </c>
      <c r="BF480" s="282" t="str">
        <f t="shared" si="148"/>
        <v/>
      </c>
      <c r="BH480" s="522" t="str">
        <f>IF(AJ480="C",MAX($BH$221:BH479)+0.001,"")</f>
        <v/>
      </c>
      <c r="BI480" s="522"/>
      <c r="BJ480" s="522"/>
      <c r="BK480" s="282">
        <v>1.2589999999999999</v>
      </c>
      <c r="BL480" s="282" t="str">
        <f t="shared" si="149"/>
        <v/>
      </c>
      <c r="BM480" s="282" t="str">
        <f t="shared" si="150"/>
        <v/>
      </c>
      <c r="BN480" s="282" t="s">
        <v>30</v>
      </c>
      <c r="BO480" s="282" t="str">
        <f t="shared" si="151"/>
        <v/>
      </c>
      <c r="BP480" s="282" t="str">
        <f t="shared" si="152"/>
        <v/>
      </c>
      <c r="BT480" s="522" t="str">
        <f>IF(AL480="A",MAX($BT$221:BV479)+0.001,"")</f>
        <v/>
      </c>
      <c r="BU480" s="522"/>
      <c r="BV480" s="522"/>
      <c r="BW480" s="282">
        <v>1.2589999999999999</v>
      </c>
      <c r="BY480" s="454" t="s">
        <v>28</v>
      </c>
      <c r="BZ480" s="282" t="str">
        <f t="shared" si="154"/>
        <v/>
      </c>
      <c r="CB480" s="282">
        <f t="shared" si="155"/>
        <v>0</v>
      </c>
      <c r="CC480" s="282">
        <f t="shared" si="156"/>
        <v>0</v>
      </c>
      <c r="CD480" s="282">
        <f t="shared" si="157"/>
        <v>0</v>
      </c>
      <c r="CE480" s="282">
        <f t="shared" si="158"/>
        <v>0</v>
      </c>
      <c r="CF480" s="282">
        <f t="shared" si="159"/>
        <v>0</v>
      </c>
      <c r="CG480" s="282">
        <f t="shared" si="160"/>
        <v>0</v>
      </c>
      <c r="CH480" s="282">
        <f t="shared" si="161"/>
        <v>0</v>
      </c>
      <c r="CI480" s="282">
        <f t="shared" si="162"/>
        <v>0</v>
      </c>
      <c r="CJ480" s="282">
        <f t="shared" si="163"/>
        <v>0</v>
      </c>
      <c r="CK480" s="282">
        <f t="shared" si="164"/>
        <v>0</v>
      </c>
      <c r="CL480" s="282">
        <f t="shared" si="165"/>
        <v>0</v>
      </c>
      <c r="CM480" s="282">
        <f t="shared" si="166"/>
        <v>0</v>
      </c>
    </row>
    <row r="481" spans="4:91" ht="15" x14ac:dyDescent="0.25">
      <c r="D481" s="455" t="str">
        <f>IF(DATA6!$C$18="","",U481&amp;":"&amp;V481)</f>
        <v/>
      </c>
      <c r="E481" s="523" t="str">
        <f>IF(DATA6!$D$18="","",W481&amp;":"&amp;X481)</f>
        <v/>
      </c>
      <c r="F481" s="523"/>
      <c r="G481" s="523"/>
      <c r="H481" s="524" t="e">
        <f t="shared" si="141"/>
        <v>#VALUE!</v>
      </c>
      <c r="I481" s="524"/>
      <c r="J481" s="524"/>
      <c r="K481" s="522" t="e">
        <f t="shared" si="145"/>
        <v>#VALUE!</v>
      </c>
      <c r="L481" s="522"/>
      <c r="M481" s="522"/>
      <c r="N481" s="525" t="e">
        <f t="shared" si="142"/>
        <v>#VALUE!</v>
      </c>
      <c r="O481" s="525"/>
      <c r="P481" s="525"/>
      <c r="Q481" s="523" t="e">
        <f t="shared" si="143"/>
        <v>#VALUE!</v>
      </c>
      <c r="R481" s="523"/>
      <c r="S481" s="523"/>
      <c r="T481" s="283">
        <v>10</v>
      </c>
      <c r="U481" s="456">
        <f>IF(HOUR(DATA6!$C$18)&lt;=6,HOUR(DATA6!$C$18)+12,HOUR(DATA6!$C$18))</f>
        <v>12</v>
      </c>
      <c r="V481" s="457" t="str">
        <f>IF(MINUTE(DATA6!$C$18)&lt;10,"0"&amp;MINUTE(DATA6!$C$18),MINUTE(DATA6!$C$18))</f>
        <v>00</v>
      </c>
      <c r="W481" s="456">
        <f>IF(HOUR(DATA6!$D$18)&lt;=6,HOUR(DATA6!$D$18)+12,HOUR(DATA6!$D$18))</f>
        <v>12</v>
      </c>
      <c r="X481" s="457" t="str">
        <f>IF(MINUTE(DATA6!$D$18)&lt;10,"0"&amp;MINUTE(DATA6!$D$18),MINUTE(DATA6!$D$18))</f>
        <v>00</v>
      </c>
      <c r="Y481" s="526" t="b">
        <f t="shared" si="139"/>
        <v>0</v>
      </c>
      <c r="Z481" s="526"/>
      <c r="AA481" s="520" t="b">
        <f t="shared" si="140"/>
        <v>0</v>
      </c>
      <c r="AB481" s="520"/>
      <c r="AC481" s="521" t="str">
        <f t="shared" si="144"/>
        <v/>
      </c>
      <c r="AD481" s="521"/>
      <c r="AE481" s="520" t="b">
        <f t="shared" si="138"/>
        <v>0</v>
      </c>
      <c r="AF481" s="520"/>
      <c r="AH481" s="422">
        <f>DATA6!$G$18</f>
        <v>0</v>
      </c>
      <c r="AI481" s="422">
        <f>DATA6!$L$18</f>
        <v>0</v>
      </c>
      <c r="AJ481" s="458">
        <f>DATA6!$Q$18</f>
        <v>0</v>
      </c>
      <c r="AK481" s="422">
        <f>DATA6!$V$18</f>
        <v>0</v>
      </c>
      <c r="AL481" s="422">
        <f>DATA6!$AA$18</f>
        <v>0</v>
      </c>
      <c r="AN481" s="522" t="str">
        <f>IF(AJ481="A",MAX($AN$221:AP480)+0.001,"")</f>
        <v/>
      </c>
      <c r="AO481" s="522"/>
      <c r="AP481" s="522"/>
      <c r="AQ481" s="282">
        <v>1.26</v>
      </c>
      <c r="AR481" s="282" t="str">
        <f>IF($AQ$481&gt;$AN$973,"",LOOKUP($AQ$481,$AN$222:$AP$971,$AH$222:$AH$971))</f>
        <v/>
      </c>
      <c r="AS481" s="282" t="str">
        <f>IF($AQ$481&gt;$AN$973,"",LOOKUP($AQ$481,$AN$222:$AP$971,$AI$222:$AI$971))</f>
        <v/>
      </c>
      <c r="AT481" s="282" t="s">
        <v>28</v>
      </c>
      <c r="AU481" s="282" t="str">
        <f>IF($AQ$481&gt;$AN$973,"",LOOKUP($AQ$481,$AN$222:$AP$971,$AK$222:$AK$971))</f>
        <v/>
      </c>
      <c r="AV481" s="282" t="str">
        <f>IF($AQ$481&gt;$AN$973,"",LOOKUP($AQ$481,$AN$222:$AP$971,$AL$222:$AL$971))</f>
        <v/>
      </c>
      <c r="AX481" s="522" t="str">
        <f>IF(AJ481="B",MAX($AX$221:AX480)+0.001,"")</f>
        <v/>
      </c>
      <c r="AY481" s="522"/>
      <c r="AZ481" s="522"/>
      <c r="BA481" s="282">
        <v>1.26</v>
      </c>
      <c r="BB481" s="282" t="str">
        <f t="shared" si="153"/>
        <v/>
      </c>
      <c r="BC481" s="282" t="str">
        <f t="shared" si="146"/>
        <v/>
      </c>
      <c r="BD481" s="282" t="s">
        <v>29</v>
      </c>
      <c r="BE481" s="282" t="str">
        <f t="shared" si="147"/>
        <v/>
      </c>
      <c r="BF481" s="282" t="str">
        <f t="shared" si="148"/>
        <v/>
      </c>
      <c r="BH481" s="522" t="str">
        <f>IF(AJ481="C",MAX($BH$221:BH480)+0.001,"")</f>
        <v/>
      </c>
      <c r="BI481" s="522"/>
      <c r="BJ481" s="522"/>
      <c r="BK481" s="282">
        <v>1.26</v>
      </c>
      <c r="BL481" s="282" t="str">
        <f t="shared" si="149"/>
        <v/>
      </c>
      <c r="BM481" s="282" t="str">
        <f t="shared" si="150"/>
        <v/>
      </c>
      <c r="BN481" s="282" t="s">
        <v>30</v>
      </c>
      <c r="BO481" s="282" t="str">
        <f t="shared" si="151"/>
        <v/>
      </c>
      <c r="BP481" s="282" t="str">
        <f t="shared" si="152"/>
        <v/>
      </c>
      <c r="BT481" s="522" t="str">
        <f>IF(AL481="A",MAX($BT$221:BV480)+0.001,"")</f>
        <v/>
      </c>
      <c r="BU481" s="522"/>
      <c r="BV481" s="522"/>
      <c r="BW481" s="282">
        <v>1.26</v>
      </c>
      <c r="BY481" s="454" t="s">
        <v>28</v>
      </c>
      <c r="BZ481" s="282" t="str">
        <f t="shared" si="154"/>
        <v/>
      </c>
      <c r="CB481" s="282">
        <f t="shared" si="155"/>
        <v>0</v>
      </c>
      <c r="CC481" s="282">
        <f t="shared" si="156"/>
        <v>0</v>
      </c>
      <c r="CD481" s="282">
        <f t="shared" si="157"/>
        <v>0</v>
      </c>
      <c r="CE481" s="282">
        <f t="shared" si="158"/>
        <v>0</v>
      </c>
      <c r="CF481" s="282">
        <f t="shared" si="159"/>
        <v>0</v>
      </c>
      <c r="CG481" s="282">
        <f t="shared" si="160"/>
        <v>0</v>
      </c>
      <c r="CH481" s="282">
        <f t="shared" si="161"/>
        <v>0</v>
      </c>
      <c r="CI481" s="282">
        <f t="shared" si="162"/>
        <v>0</v>
      </c>
      <c r="CJ481" s="282">
        <f t="shared" si="163"/>
        <v>0</v>
      </c>
      <c r="CK481" s="282">
        <f t="shared" si="164"/>
        <v>0</v>
      </c>
      <c r="CL481" s="282">
        <f t="shared" si="165"/>
        <v>0</v>
      </c>
      <c r="CM481" s="282">
        <f t="shared" si="166"/>
        <v>0</v>
      </c>
    </row>
    <row r="482" spans="4:91" ht="15" x14ac:dyDescent="0.25">
      <c r="D482" s="455" t="str">
        <f>IF(DATA6!$C$19="","",U482&amp;":"&amp;V482)</f>
        <v/>
      </c>
      <c r="E482" s="523" t="str">
        <f>IF(DATA6!$D$19="","",W482&amp;":"&amp;X482)</f>
        <v/>
      </c>
      <c r="F482" s="523"/>
      <c r="G482" s="523"/>
      <c r="H482" s="524" t="e">
        <f t="shared" si="141"/>
        <v>#VALUE!</v>
      </c>
      <c r="I482" s="524"/>
      <c r="J482" s="524"/>
      <c r="K482" s="522" t="e">
        <f t="shared" si="145"/>
        <v>#VALUE!</v>
      </c>
      <c r="L482" s="522"/>
      <c r="M482" s="522"/>
      <c r="N482" s="525" t="e">
        <f t="shared" si="142"/>
        <v>#VALUE!</v>
      </c>
      <c r="O482" s="525"/>
      <c r="P482" s="525"/>
      <c r="Q482" s="523" t="e">
        <f t="shared" si="143"/>
        <v>#VALUE!</v>
      </c>
      <c r="R482" s="523"/>
      <c r="S482" s="523"/>
      <c r="T482" s="283">
        <v>11</v>
      </c>
      <c r="U482" s="456">
        <f>IF(HOUR(DATA6!$C$19)&lt;=6,HOUR(DATA6!$C$19)+12,HOUR(DATA6!$C$19))</f>
        <v>12</v>
      </c>
      <c r="V482" s="457" t="str">
        <f>IF(MINUTE(DATA6!$C$19)&lt;10,"0"&amp;MINUTE(DATA6!$C$19),MINUTE(DATA6!$C$19))</f>
        <v>00</v>
      </c>
      <c r="W482" s="456">
        <f>IF(HOUR(DATA6!$D$19)&lt;=6,HOUR(DATA6!$D$19)+12,HOUR(DATA6!$D$19))</f>
        <v>12</v>
      </c>
      <c r="X482" s="457" t="str">
        <f>IF(MINUTE(DATA6!$D$19)&lt;10,"0"&amp;MINUTE(DATA6!$D$19),MINUTE(DATA6!$D$19))</f>
        <v>00</v>
      </c>
      <c r="Y482" s="526" t="b">
        <f t="shared" si="139"/>
        <v>0</v>
      </c>
      <c r="Z482" s="526"/>
      <c r="AA482" s="520" t="b">
        <f t="shared" si="140"/>
        <v>0</v>
      </c>
      <c r="AB482" s="520"/>
      <c r="AC482" s="521" t="str">
        <f t="shared" si="144"/>
        <v/>
      </c>
      <c r="AD482" s="521"/>
      <c r="AE482" s="520" t="b">
        <f t="shared" si="138"/>
        <v>0</v>
      </c>
      <c r="AF482" s="520"/>
      <c r="AH482" s="422">
        <f>DATA6!$G$19</f>
        <v>0</v>
      </c>
      <c r="AI482" s="422">
        <f>DATA6!$L$19</f>
        <v>0</v>
      </c>
      <c r="AJ482" s="458">
        <f>DATA6!$Q$19</f>
        <v>0</v>
      </c>
      <c r="AK482" s="422">
        <f>DATA6!$V$19</f>
        <v>0</v>
      </c>
      <c r="AL482" s="422">
        <f>DATA6!$AA$19</f>
        <v>0</v>
      </c>
      <c r="AN482" s="522" t="str">
        <f>IF(AJ482="A",MAX($AN$221:AP481)+0.001,"")</f>
        <v/>
      </c>
      <c r="AO482" s="522"/>
      <c r="AP482" s="522"/>
      <c r="AQ482" s="282">
        <v>1.2609999999999999</v>
      </c>
      <c r="AR482" s="282" t="str">
        <f>IF($AQ$482&gt;$AN$973,"",LOOKUP($AQ$482,$AN$222:$AP$971,$AH$222:$AH$971))</f>
        <v/>
      </c>
      <c r="AS482" s="282" t="str">
        <f>IF($AQ$482&gt;$AN$973,"",LOOKUP($AQ$482,$AN$222:$AP$971,$AI$222:$AI$971))</f>
        <v/>
      </c>
      <c r="AT482" s="282" t="s">
        <v>28</v>
      </c>
      <c r="AU482" s="282" t="str">
        <f>IF($AQ$482&gt;$AN$973,"",LOOKUP($AQ$482,$AN$222:$AP$971,$AK$222:$AK$971))</f>
        <v/>
      </c>
      <c r="AV482" s="282" t="str">
        <f>IF($AQ$482&gt;$AN$973,"",LOOKUP($AQ$482,$AN$222:$AP$971,$AL$222:$AL$971))</f>
        <v/>
      </c>
      <c r="AX482" s="522" t="str">
        <f>IF(AJ482="B",MAX($AX$221:AX481)+0.001,"")</f>
        <v/>
      </c>
      <c r="AY482" s="522"/>
      <c r="AZ482" s="522"/>
      <c r="BA482" s="282">
        <v>1.2609999999999999</v>
      </c>
      <c r="BB482" s="282" t="str">
        <f t="shared" si="153"/>
        <v/>
      </c>
      <c r="BC482" s="282" t="str">
        <f t="shared" si="146"/>
        <v/>
      </c>
      <c r="BD482" s="282" t="s">
        <v>29</v>
      </c>
      <c r="BE482" s="282" t="str">
        <f t="shared" si="147"/>
        <v/>
      </c>
      <c r="BF482" s="282" t="str">
        <f t="shared" si="148"/>
        <v/>
      </c>
      <c r="BH482" s="522" t="str">
        <f>IF(AJ482="C",MAX($BH$221:BH481)+0.001,"")</f>
        <v/>
      </c>
      <c r="BI482" s="522"/>
      <c r="BJ482" s="522"/>
      <c r="BK482" s="282">
        <v>1.2609999999999999</v>
      </c>
      <c r="BL482" s="282" t="str">
        <f t="shared" si="149"/>
        <v/>
      </c>
      <c r="BM482" s="282" t="str">
        <f t="shared" si="150"/>
        <v/>
      </c>
      <c r="BN482" s="282" t="s">
        <v>30</v>
      </c>
      <c r="BO482" s="282" t="str">
        <f t="shared" si="151"/>
        <v/>
      </c>
      <c r="BP482" s="282" t="str">
        <f t="shared" si="152"/>
        <v/>
      </c>
      <c r="BT482" s="522" t="str">
        <f>IF(AL482="A",MAX($BT$221:BV481)+0.001,"")</f>
        <v/>
      </c>
      <c r="BU482" s="522"/>
      <c r="BV482" s="522"/>
      <c r="BW482" s="282">
        <v>1.2609999999999999</v>
      </c>
      <c r="BY482" s="454" t="s">
        <v>28</v>
      </c>
      <c r="BZ482" s="282" t="str">
        <f t="shared" si="154"/>
        <v/>
      </c>
      <c r="CB482" s="282">
        <f t="shared" si="155"/>
        <v>0</v>
      </c>
      <c r="CC482" s="282">
        <f t="shared" si="156"/>
        <v>0</v>
      </c>
      <c r="CD482" s="282">
        <f t="shared" si="157"/>
        <v>0</v>
      </c>
      <c r="CE482" s="282">
        <f t="shared" si="158"/>
        <v>0</v>
      </c>
      <c r="CF482" s="282">
        <f t="shared" si="159"/>
        <v>0</v>
      </c>
      <c r="CG482" s="282">
        <f t="shared" si="160"/>
        <v>0</v>
      </c>
      <c r="CH482" s="282">
        <f t="shared" si="161"/>
        <v>0</v>
      </c>
      <c r="CI482" s="282">
        <f t="shared" si="162"/>
        <v>0</v>
      </c>
      <c r="CJ482" s="282">
        <f t="shared" si="163"/>
        <v>0</v>
      </c>
      <c r="CK482" s="282">
        <f t="shared" si="164"/>
        <v>0</v>
      </c>
      <c r="CL482" s="282">
        <f t="shared" si="165"/>
        <v>0</v>
      </c>
      <c r="CM482" s="282">
        <f t="shared" si="166"/>
        <v>0</v>
      </c>
    </row>
    <row r="483" spans="4:91" ht="15" x14ac:dyDescent="0.25">
      <c r="D483" s="455" t="str">
        <f>IF(DATA6!$C$20="","",U483&amp;":"&amp;V483)</f>
        <v/>
      </c>
      <c r="E483" s="523" t="str">
        <f>IF(DATA6!$D$20="","",W483&amp;":"&amp;X483)</f>
        <v/>
      </c>
      <c r="F483" s="523"/>
      <c r="G483" s="523"/>
      <c r="H483" s="524" t="e">
        <f t="shared" si="141"/>
        <v>#VALUE!</v>
      </c>
      <c r="I483" s="524"/>
      <c r="J483" s="524"/>
      <c r="K483" s="522" t="e">
        <f t="shared" si="145"/>
        <v>#VALUE!</v>
      </c>
      <c r="L483" s="522"/>
      <c r="M483" s="522"/>
      <c r="N483" s="525" t="e">
        <f t="shared" si="142"/>
        <v>#VALUE!</v>
      </c>
      <c r="O483" s="525"/>
      <c r="P483" s="525"/>
      <c r="Q483" s="523" t="e">
        <f t="shared" si="143"/>
        <v>#VALUE!</v>
      </c>
      <c r="R483" s="523"/>
      <c r="S483" s="523"/>
      <c r="T483" s="283">
        <v>12</v>
      </c>
      <c r="U483" s="456">
        <f>IF(HOUR(DATA6!$C$20)&lt;=6,HOUR(DATA6!$C$20)+12,HOUR(DATA6!$C$20))</f>
        <v>12</v>
      </c>
      <c r="V483" s="457" t="str">
        <f>IF(MINUTE(DATA6!$C$20)&lt;10,"0"&amp;MINUTE(DATA6!$C$20),MINUTE(DATA6!$C$20))</f>
        <v>00</v>
      </c>
      <c r="W483" s="456">
        <f>IF(HOUR(DATA6!$D$20)&lt;=6,HOUR(DATA6!$D$20)+12,HOUR(DATA6!$D$20))</f>
        <v>12</v>
      </c>
      <c r="X483" s="457" t="str">
        <f>IF(MINUTE(DATA6!$D$20)&lt;10,"0"&amp;MINUTE(DATA6!$D$20),MINUTE(DATA6!$D$20))</f>
        <v>00</v>
      </c>
      <c r="Y483" s="526" t="b">
        <f t="shared" si="139"/>
        <v>0</v>
      </c>
      <c r="Z483" s="526"/>
      <c r="AA483" s="520" t="b">
        <f t="shared" si="140"/>
        <v>0</v>
      </c>
      <c r="AB483" s="520"/>
      <c r="AC483" s="521" t="str">
        <f t="shared" si="144"/>
        <v/>
      </c>
      <c r="AD483" s="521"/>
      <c r="AE483" s="520" t="b">
        <f t="shared" si="138"/>
        <v>0</v>
      </c>
      <c r="AF483" s="520"/>
      <c r="AH483" s="422">
        <f>DATA6!$G$20</f>
        <v>0</v>
      </c>
      <c r="AI483" s="422">
        <f>DATA6!$L$20</f>
        <v>0</v>
      </c>
      <c r="AJ483" s="458">
        <f>DATA6!$Q$20</f>
        <v>0</v>
      </c>
      <c r="AK483" s="422">
        <f>DATA6!$V$20</f>
        <v>0</v>
      </c>
      <c r="AL483" s="422">
        <f>DATA6!$AA$20</f>
        <v>0</v>
      </c>
      <c r="AN483" s="522" t="str">
        <f>IF(AJ483="A",MAX($AN$221:AP482)+0.001,"")</f>
        <v/>
      </c>
      <c r="AO483" s="522"/>
      <c r="AP483" s="522"/>
      <c r="AQ483" s="282">
        <v>1.262</v>
      </c>
      <c r="AR483" s="282" t="str">
        <f>IF($AQ$483&gt;$AN$973,"",LOOKUP($AQ$483,$AN$222:$AP$971,$AH$222:$AH$971))</f>
        <v/>
      </c>
      <c r="AS483" s="282" t="str">
        <f>IF($AQ$483&gt;$AN$973,"",LOOKUP($AQ$483,$AN$222:$AP$971,$AI$222:$AI$971))</f>
        <v/>
      </c>
      <c r="AT483" s="282" t="s">
        <v>28</v>
      </c>
      <c r="AU483" s="282" t="str">
        <f>IF($AQ$483&gt;$AN$973,"",LOOKUP($AQ$483,$AN$222:$AP$971,$AK$222:$AK$971))</f>
        <v/>
      </c>
      <c r="AV483" s="282" t="str">
        <f>IF($AQ$483&gt;$AN$973,"",LOOKUP($AQ$483,$AN$222:$AP$971,$AL$222:$AL$971))</f>
        <v/>
      </c>
      <c r="AX483" s="522" t="str">
        <f>IF(AJ483="B",MAX($AX$221:AX482)+0.001,"")</f>
        <v/>
      </c>
      <c r="AY483" s="522"/>
      <c r="AZ483" s="522"/>
      <c r="BA483" s="282">
        <v>1.262</v>
      </c>
      <c r="BB483" s="282" t="str">
        <f t="shared" si="153"/>
        <v/>
      </c>
      <c r="BC483" s="282" t="str">
        <f t="shared" si="146"/>
        <v/>
      </c>
      <c r="BD483" s="282" t="s">
        <v>29</v>
      </c>
      <c r="BE483" s="282" t="str">
        <f t="shared" si="147"/>
        <v/>
      </c>
      <c r="BF483" s="282" t="str">
        <f t="shared" si="148"/>
        <v/>
      </c>
      <c r="BH483" s="522" t="str">
        <f>IF(AJ483="C",MAX($BH$221:BH482)+0.001,"")</f>
        <v/>
      </c>
      <c r="BI483" s="522"/>
      <c r="BJ483" s="522"/>
      <c r="BK483" s="282">
        <v>1.262</v>
      </c>
      <c r="BL483" s="282" t="str">
        <f t="shared" si="149"/>
        <v/>
      </c>
      <c r="BM483" s="282" t="str">
        <f t="shared" si="150"/>
        <v/>
      </c>
      <c r="BN483" s="282" t="s">
        <v>30</v>
      </c>
      <c r="BO483" s="282" t="str">
        <f t="shared" si="151"/>
        <v/>
      </c>
      <c r="BP483" s="282" t="str">
        <f t="shared" si="152"/>
        <v/>
      </c>
      <c r="BT483" s="522" t="str">
        <f>IF(AL483="A",MAX($BT$221:BV482)+0.001,"")</f>
        <v/>
      </c>
      <c r="BU483" s="522"/>
      <c r="BV483" s="522"/>
      <c r="BW483" s="282">
        <v>1.262</v>
      </c>
      <c r="BY483" s="454" t="s">
        <v>28</v>
      </c>
      <c r="BZ483" s="282" t="str">
        <f t="shared" si="154"/>
        <v/>
      </c>
      <c r="CB483" s="282">
        <f t="shared" si="155"/>
        <v>0</v>
      </c>
      <c r="CC483" s="282">
        <f t="shared" si="156"/>
        <v>0</v>
      </c>
      <c r="CD483" s="282">
        <f t="shared" si="157"/>
        <v>0</v>
      </c>
      <c r="CE483" s="282">
        <f t="shared" si="158"/>
        <v>0</v>
      </c>
      <c r="CF483" s="282">
        <f t="shared" si="159"/>
        <v>0</v>
      </c>
      <c r="CG483" s="282">
        <f t="shared" si="160"/>
        <v>0</v>
      </c>
      <c r="CH483" s="282">
        <f t="shared" si="161"/>
        <v>0</v>
      </c>
      <c r="CI483" s="282">
        <f t="shared" si="162"/>
        <v>0</v>
      </c>
      <c r="CJ483" s="282">
        <f t="shared" si="163"/>
        <v>0</v>
      </c>
      <c r="CK483" s="282">
        <f t="shared" si="164"/>
        <v>0</v>
      </c>
      <c r="CL483" s="282">
        <f t="shared" si="165"/>
        <v>0</v>
      </c>
      <c r="CM483" s="282">
        <f t="shared" si="166"/>
        <v>0</v>
      </c>
    </row>
    <row r="484" spans="4:91" ht="15" x14ac:dyDescent="0.25">
      <c r="D484" s="455" t="str">
        <f>IF(DATA6!$C$21="","",U484&amp;":"&amp;V484)</f>
        <v/>
      </c>
      <c r="E484" s="523" t="str">
        <f>IF(DATA6!$D$21="","",W484&amp;":"&amp;X484)</f>
        <v/>
      </c>
      <c r="F484" s="523"/>
      <c r="G484" s="523"/>
      <c r="H484" s="524" t="e">
        <f t="shared" si="141"/>
        <v>#VALUE!</v>
      </c>
      <c r="I484" s="524"/>
      <c r="J484" s="524"/>
      <c r="K484" s="522" t="e">
        <f t="shared" si="145"/>
        <v>#VALUE!</v>
      </c>
      <c r="L484" s="522"/>
      <c r="M484" s="522"/>
      <c r="N484" s="525" t="e">
        <f t="shared" si="142"/>
        <v>#VALUE!</v>
      </c>
      <c r="O484" s="525"/>
      <c r="P484" s="525"/>
      <c r="Q484" s="523" t="e">
        <f t="shared" si="143"/>
        <v>#VALUE!</v>
      </c>
      <c r="R484" s="523"/>
      <c r="S484" s="523"/>
      <c r="T484" s="283">
        <v>13</v>
      </c>
      <c r="U484" s="456">
        <f>IF(HOUR(DATA6!$C$21)&lt;=6,HOUR(DATA6!$C$21)+12,HOUR(DATA6!$C$21))</f>
        <v>12</v>
      </c>
      <c r="V484" s="457" t="str">
        <f>IF(MINUTE(DATA6!$C$21)&lt;10,"0"&amp;MINUTE(DATA6!$C$21),MINUTE(DATA6!$C$21))</f>
        <v>00</v>
      </c>
      <c r="W484" s="456">
        <f>IF(HOUR(DATA6!$D$21)&lt;=6,HOUR(DATA6!$D$21)+12,HOUR(DATA6!$D$21))</f>
        <v>12</v>
      </c>
      <c r="X484" s="457" t="str">
        <f>IF(MINUTE(DATA6!$D$21)&lt;10,"0"&amp;MINUTE(DATA6!$D$21),MINUTE(DATA6!$D$21))</f>
        <v>00</v>
      </c>
      <c r="Y484" s="526" t="b">
        <f t="shared" si="139"/>
        <v>0</v>
      </c>
      <c r="Z484" s="526"/>
      <c r="AA484" s="520" t="b">
        <f t="shared" si="140"/>
        <v>0</v>
      </c>
      <c r="AB484" s="520"/>
      <c r="AC484" s="521" t="str">
        <f t="shared" si="144"/>
        <v/>
      </c>
      <c r="AD484" s="521"/>
      <c r="AE484" s="520" t="b">
        <f t="shared" si="138"/>
        <v>0</v>
      </c>
      <c r="AF484" s="520"/>
      <c r="AH484" s="422">
        <f>DATA6!$G$21</f>
        <v>0</v>
      </c>
      <c r="AI484" s="422">
        <f>DATA6!$L$21</f>
        <v>0</v>
      </c>
      <c r="AJ484" s="458">
        <f>DATA6!$Q$21</f>
        <v>0</v>
      </c>
      <c r="AK484" s="422">
        <f>DATA6!$V$21</f>
        <v>0</v>
      </c>
      <c r="AL484" s="422">
        <f>DATA6!$AA$21</f>
        <v>0</v>
      </c>
      <c r="AN484" s="522" t="str">
        <f>IF(AJ484="A",MAX($AN$221:AP483)+0.001,"")</f>
        <v/>
      </c>
      <c r="AO484" s="522"/>
      <c r="AP484" s="522"/>
      <c r="AQ484" s="282">
        <v>1.2629999999999999</v>
      </c>
      <c r="AR484" s="282" t="str">
        <f>IF($AQ$484&gt;$AN$973,"",LOOKUP($AQ$484,$AN$222:$AP$971,$AH$222:$AH$971))</f>
        <v/>
      </c>
      <c r="AS484" s="282" t="str">
        <f>IF($AQ$484&gt;$AN$973,"",LOOKUP($AQ$484,$AN$222:$AP$971,$AI$222:$AI$971))</f>
        <v/>
      </c>
      <c r="AT484" s="282" t="s">
        <v>28</v>
      </c>
      <c r="AU484" s="282" t="str">
        <f>IF($AQ$484&gt;$AN$973,"",LOOKUP($AQ$484,$AN$222:$AP$971,$AK$222:$AK$971))</f>
        <v/>
      </c>
      <c r="AV484" s="282" t="str">
        <f>IF($AQ$484&gt;$AN$973,"",LOOKUP($AQ$484,$AN$222:$AP$971,$AL$222:$AL$971))</f>
        <v/>
      </c>
      <c r="AX484" s="522" t="str">
        <f>IF(AJ484="B",MAX($AX$221:AX483)+0.001,"")</f>
        <v/>
      </c>
      <c r="AY484" s="522"/>
      <c r="AZ484" s="522"/>
      <c r="BA484" s="282">
        <v>1.2629999999999999</v>
      </c>
      <c r="BB484" s="282" t="str">
        <f t="shared" si="153"/>
        <v/>
      </c>
      <c r="BC484" s="282" t="str">
        <f t="shared" si="146"/>
        <v/>
      </c>
      <c r="BD484" s="282" t="s">
        <v>29</v>
      </c>
      <c r="BE484" s="282" t="str">
        <f t="shared" si="147"/>
        <v/>
      </c>
      <c r="BF484" s="282" t="str">
        <f t="shared" si="148"/>
        <v/>
      </c>
      <c r="BH484" s="522" t="str">
        <f>IF(AJ484="C",MAX($BH$221:BH483)+0.001,"")</f>
        <v/>
      </c>
      <c r="BI484" s="522"/>
      <c r="BJ484" s="522"/>
      <c r="BK484" s="282">
        <v>1.2629999999999999</v>
      </c>
      <c r="BL484" s="282" t="str">
        <f t="shared" si="149"/>
        <v/>
      </c>
      <c r="BM484" s="282" t="str">
        <f t="shared" si="150"/>
        <v/>
      </c>
      <c r="BN484" s="282" t="s">
        <v>30</v>
      </c>
      <c r="BO484" s="282" t="str">
        <f t="shared" si="151"/>
        <v/>
      </c>
      <c r="BP484" s="282" t="str">
        <f t="shared" si="152"/>
        <v/>
      </c>
      <c r="BT484" s="522" t="str">
        <f>IF(AL484="A",MAX($BT$221:BV483)+0.001,"")</f>
        <v/>
      </c>
      <c r="BU484" s="522"/>
      <c r="BV484" s="522"/>
      <c r="BW484" s="282">
        <v>1.2629999999999999</v>
      </c>
      <c r="BY484" s="454" t="s">
        <v>28</v>
      </c>
      <c r="BZ484" s="282" t="str">
        <f t="shared" si="154"/>
        <v/>
      </c>
      <c r="CB484" s="282">
        <f t="shared" si="155"/>
        <v>0</v>
      </c>
      <c r="CC484" s="282">
        <f t="shared" si="156"/>
        <v>0</v>
      </c>
      <c r="CD484" s="282">
        <f t="shared" si="157"/>
        <v>0</v>
      </c>
      <c r="CE484" s="282">
        <f t="shared" si="158"/>
        <v>0</v>
      </c>
      <c r="CF484" s="282">
        <f t="shared" si="159"/>
        <v>0</v>
      </c>
      <c r="CG484" s="282">
        <f t="shared" si="160"/>
        <v>0</v>
      </c>
      <c r="CH484" s="282">
        <f t="shared" si="161"/>
        <v>0</v>
      </c>
      <c r="CI484" s="282">
        <f t="shared" si="162"/>
        <v>0</v>
      </c>
      <c r="CJ484" s="282">
        <f t="shared" si="163"/>
        <v>0</v>
      </c>
      <c r="CK484" s="282">
        <f t="shared" si="164"/>
        <v>0</v>
      </c>
      <c r="CL484" s="282">
        <f t="shared" si="165"/>
        <v>0</v>
      </c>
      <c r="CM484" s="282">
        <f t="shared" si="166"/>
        <v>0</v>
      </c>
    </row>
    <row r="485" spans="4:91" ht="15" x14ac:dyDescent="0.25">
      <c r="D485" s="455" t="str">
        <f>IF(DATA6!$C$22="","",U485&amp;":"&amp;V485)</f>
        <v/>
      </c>
      <c r="E485" s="523" t="str">
        <f>IF(DATA6!$D$22="","",W485&amp;":"&amp;X485)</f>
        <v/>
      </c>
      <c r="F485" s="523"/>
      <c r="G485" s="523"/>
      <c r="H485" s="524" t="e">
        <f t="shared" si="141"/>
        <v>#VALUE!</v>
      </c>
      <c r="I485" s="524"/>
      <c r="J485" s="524"/>
      <c r="K485" s="522" t="e">
        <f t="shared" si="145"/>
        <v>#VALUE!</v>
      </c>
      <c r="L485" s="522"/>
      <c r="M485" s="522"/>
      <c r="N485" s="525" t="e">
        <f t="shared" si="142"/>
        <v>#VALUE!</v>
      </c>
      <c r="O485" s="525"/>
      <c r="P485" s="525"/>
      <c r="Q485" s="523" t="e">
        <f t="shared" si="143"/>
        <v>#VALUE!</v>
      </c>
      <c r="R485" s="523"/>
      <c r="S485" s="523"/>
      <c r="T485" s="283">
        <v>14</v>
      </c>
      <c r="U485" s="456">
        <f>IF(HOUR(DATA6!$C$22)&lt;=6,HOUR(DATA6!$C$22)+12,HOUR(DATA6!$C$22))</f>
        <v>12</v>
      </c>
      <c r="V485" s="457" t="str">
        <f>IF(MINUTE(DATA6!$C$22)&lt;10,"0"&amp;MINUTE(DATA6!$C$22),MINUTE(DATA6!$C$22))</f>
        <v>00</v>
      </c>
      <c r="W485" s="456">
        <f>IF(HOUR(DATA6!$D$22)&lt;=6,HOUR(DATA6!$D$22)+12,HOUR(DATA6!$D$22))</f>
        <v>12</v>
      </c>
      <c r="X485" s="457" t="str">
        <f>IF(MINUTE(DATA6!$D$22)&lt;10,"0"&amp;MINUTE(DATA6!$D$22),MINUTE(DATA6!$D$22))</f>
        <v>00</v>
      </c>
      <c r="Y485" s="526" t="b">
        <f t="shared" si="139"/>
        <v>0</v>
      </c>
      <c r="Z485" s="526"/>
      <c r="AA485" s="520" t="b">
        <f t="shared" si="140"/>
        <v>0</v>
      </c>
      <c r="AB485" s="520"/>
      <c r="AC485" s="521" t="str">
        <f t="shared" si="144"/>
        <v/>
      </c>
      <c r="AD485" s="521"/>
      <c r="AE485" s="520" t="b">
        <f t="shared" si="138"/>
        <v>0</v>
      </c>
      <c r="AF485" s="520"/>
      <c r="AH485" s="422">
        <f>DATA6!$G$22</f>
        <v>0</v>
      </c>
      <c r="AI485" s="422">
        <f>DATA6!$L$22</f>
        <v>0</v>
      </c>
      <c r="AJ485" s="458">
        <f>DATA6!$Q$22</f>
        <v>0</v>
      </c>
      <c r="AK485" s="422">
        <f>DATA6!$V$22</f>
        <v>0</v>
      </c>
      <c r="AL485" s="422">
        <f>DATA6!$AA$22</f>
        <v>0</v>
      </c>
      <c r="AN485" s="522" t="str">
        <f>IF(AJ485="A",MAX($AN$221:AP484)+0.001,"")</f>
        <v/>
      </c>
      <c r="AO485" s="522"/>
      <c r="AP485" s="522"/>
      <c r="AQ485" s="282">
        <v>1.2639999999999998</v>
      </c>
      <c r="AR485" s="282" t="str">
        <f>IF($AQ$485&gt;$AN$973,"",LOOKUP($AQ$485,$AN$222:$AP$971,$AH$222:$AH$971))</f>
        <v/>
      </c>
      <c r="AS485" s="282" t="str">
        <f>IF($AQ$485&gt;$AN$973,"",LOOKUP($AQ$485,$AN$222:$AP$971,$AI$222:$AI$971))</f>
        <v/>
      </c>
      <c r="AT485" s="282" t="s">
        <v>28</v>
      </c>
      <c r="AU485" s="282" t="str">
        <f>IF($AQ$485&gt;$AN$973,"",LOOKUP($AQ$485,$AN$222:$AP$971,$AK$222:$AK$971))</f>
        <v/>
      </c>
      <c r="AV485" s="282" t="str">
        <f>IF($AQ$485&gt;$AN$973,"",LOOKUP($AQ$485,$AN$222:$AP$971,$AL$222:$AL$971))</f>
        <v/>
      </c>
      <c r="AX485" s="522" t="str">
        <f>IF(AJ485="B",MAX($AX$221:AX484)+0.001,"")</f>
        <v/>
      </c>
      <c r="AY485" s="522"/>
      <c r="AZ485" s="522"/>
      <c r="BA485" s="282">
        <v>1.2639999999999998</v>
      </c>
      <c r="BB485" s="282" t="str">
        <f t="shared" si="153"/>
        <v/>
      </c>
      <c r="BC485" s="282" t="str">
        <f t="shared" si="146"/>
        <v/>
      </c>
      <c r="BD485" s="282" t="s">
        <v>29</v>
      </c>
      <c r="BE485" s="282" t="str">
        <f t="shared" si="147"/>
        <v/>
      </c>
      <c r="BF485" s="282" t="str">
        <f t="shared" si="148"/>
        <v/>
      </c>
      <c r="BH485" s="522" t="str">
        <f>IF(AJ485="C",MAX($BH$221:BH484)+0.001,"")</f>
        <v/>
      </c>
      <c r="BI485" s="522"/>
      <c r="BJ485" s="522"/>
      <c r="BK485" s="282">
        <v>1.2639999999999998</v>
      </c>
      <c r="BL485" s="282" t="str">
        <f t="shared" si="149"/>
        <v/>
      </c>
      <c r="BM485" s="282" t="str">
        <f t="shared" si="150"/>
        <v/>
      </c>
      <c r="BN485" s="282" t="s">
        <v>30</v>
      </c>
      <c r="BO485" s="282" t="str">
        <f t="shared" si="151"/>
        <v/>
      </c>
      <c r="BP485" s="282" t="str">
        <f t="shared" si="152"/>
        <v/>
      </c>
      <c r="BT485" s="522" t="str">
        <f>IF(AL485="A",MAX($BT$221:BV484)+0.001,"")</f>
        <v/>
      </c>
      <c r="BU485" s="522"/>
      <c r="BV485" s="522"/>
      <c r="BW485" s="282">
        <v>1.2639999999999998</v>
      </c>
      <c r="BY485" s="454" t="s">
        <v>28</v>
      </c>
      <c r="BZ485" s="282" t="str">
        <f t="shared" si="154"/>
        <v/>
      </c>
      <c r="CB485" s="282">
        <f t="shared" si="155"/>
        <v>0</v>
      </c>
      <c r="CC485" s="282">
        <f t="shared" si="156"/>
        <v>0</v>
      </c>
      <c r="CD485" s="282">
        <f t="shared" si="157"/>
        <v>0</v>
      </c>
      <c r="CE485" s="282">
        <f t="shared" si="158"/>
        <v>0</v>
      </c>
      <c r="CF485" s="282">
        <f t="shared" si="159"/>
        <v>0</v>
      </c>
      <c r="CG485" s="282">
        <f t="shared" si="160"/>
        <v>0</v>
      </c>
      <c r="CH485" s="282">
        <f t="shared" si="161"/>
        <v>0</v>
      </c>
      <c r="CI485" s="282">
        <f t="shared" si="162"/>
        <v>0</v>
      </c>
      <c r="CJ485" s="282">
        <f t="shared" si="163"/>
        <v>0</v>
      </c>
      <c r="CK485" s="282">
        <f t="shared" si="164"/>
        <v>0</v>
      </c>
      <c r="CL485" s="282">
        <f t="shared" si="165"/>
        <v>0</v>
      </c>
      <c r="CM485" s="282">
        <f t="shared" si="166"/>
        <v>0</v>
      </c>
    </row>
    <row r="486" spans="4:91" ht="15" x14ac:dyDescent="0.25">
      <c r="D486" s="455" t="str">
        <f>IF(DATA6!$C$23="","",U486&amp;":"&amp;V486)</f>
        <v/>
      </c>
      <c r="E486" s="523" t="str">
        <f>IF(DATA6!$D$23="","",W486&amp;":"&amp;X486)</f>
        <v/>
      </c>
      <c r="F486" s="523"/>
      <c r="G486" s="523"/>
      <c r="H486" s="524" t="e">
        <f t="shared" si="141"/>
        <v>#VALUE!</v>
      </c>
      <c r="I486" s="524"/>
      <c r="J486" s="524"/>
      <c r="K486" s="522" t="e">
        <f t="shared" si="145"/>
        <v>#VALUE!</v>
      </c>
      <c r="L486" s="522"/>
      <c r="M486" s="522"/>
      <c r="N486" s="525" t="e">
        <f t="shared" si="142"/>
        <v>#VALUE!</v>
      </c>
      <c r="O486" s="525"/>
      <c r="P486" s="525"/>
      <c r="Q486" s="523" t="e">
        <f t="shared" si="143"/>
        <v>#VALUE!</v>
      </c>
      <c r="R486" s="523"/>
      <c r="S486" s="523"/>
      <c r="T486" s="283">
        <v>15</v>
      </c>
      <c r="U486" s="456">
        <f>IF(HOUR(DATA6!$C$23)&lt;=6,HOUR(DATA6!$C$23)+12,HOUR(DATA6!$C$23))</f>
        <v>12</v>
      </c>
      <c r="V486" s="457" t="str">
        <f>IF(MINUTE(DATA6!$C$23)&lt;10,"0"&amp;MINUTE(DATA6!$C$23),MINUTE(DATA6!$C$23))</f>
        <v>00</v>
      </c>
      <c r="W486" s="456">
        <f>IF(HOUR(DATA6!$D$23)&lt;=6,HOUR(DATA6!$D$23)+12,HOUR(DATA6!$D$23))</f>
        <v>12</v>
      </c>
      <c r="X486" s="457" t="str">
        <f>IF(MINUTE(DATA6!$D$23)&lt;10,"0"&amp;MINUTE(DATA6!$D$23),MINUTE(DATA6!$D$23))</f>
        <v>00</v>
      </c>
      <c r="Y486" s="526" t="b">
        <f t="shared" si="139"/>
        <v>0</v>
      </c>
      <c r="Z486" s="526"/>
      <c r="AA486" s="520" t="b">
        <f t="shared" si="140"/>
        <v>0</v>
      </c>
      <c r="AB486" s="520"/>
      <c r="AC486" s="521" t="str">
        <f t="shared" si="144"/>
        <v/>
      </c>
      <c r="AD486" s="521"/>
      <c r="AE486" s="520" t="b">
        <f t="shared" si="138"/>
        <v>0</v>
      </c>
      <c r="AF486" s="520"/>
      <c r="AH486" s="422">
        <f>DATA6!$G$23</f>
        <v>0</v>
      </c>
      <c r="AI486" s="422">
        <f>DATA6!$L$23</f>
        <v>0</v>
      </c>
      <c r="AJ486" s="458">
        <f>DATA6!$Q$23</f>
        <v>0</v>
      </c>
      <c r="AK486" s="422">
        <f>DATA6!$V$23</f>
        <v>0</v>
      </c>
      <c r="AL486" s="422">
        <f>DATA6!$AA$23</f>
        <v>0</v>
      </c>
      <c r="AN486" s="522" t="str">
        <f>IF(AJ486="A",MAX($AN$221:AP485)+0.001,"")</f>
        <v/>
      </c>
      <c r="AO486" s="522"/>
      <c r="AP486" s="522"/>
      <c r="AQ486" s="282">
        <v>1.2649999999999999</v>
      </c>
      <c r="AR486" s="282" t="str">
        <f>IF($AQ$486&gt;$AN$973,"",LOOKUP($AQ$486,$AN$222:$AP$971,$AH$222:$AH$971))</f>
        <v/>
      </c>
      <c r="AS486" s="282" t="str">
        <f>IF($AQ$486&gt;$AN$973,"",LOOKUP($AQ$486,$AN$222:$AP$971,$AI$222:$AI$971))</f>
        <v/>
      </c>
      <c r="AT486" s="282" t="s">
        <v>28</v>
      </c>
      <c r="AU486" s="282" t="str">
        <f>IF($AQ$486&gt;$AN$973,"",LOOKUP($AQ$486,$AN$222:$AP$971,$AK$222:$AK$971))</f>
        <v/>
      </c>
      <c r="AV486" s="282" t="str">
        <f>IF($AQ$486&gt;$AN$973,"",LOOKUP($AQ$486,$AN$222:$AP$971,$AL$222:$AL$971))</f>
        <v/>
      </c>
      <c r="AX486" s="522" t="str">
        <f>IF(AJ486="B",MAX($AX$221:AX485)+0.001,"")</f>
        <v/>
      </c>
      <c r="AY486" s="522"/>
      <c r="AZ486" s="522"/>
      <c r="BA486" s="282">
        <v>1.2649999999999999</v>
      </c>
      <c r="BB486" s="282" t="str">
        <f t="shared" si="153"/>
        <v/>
      </c>
      <c r="BC486" s="282" t="str">
        <f t="shared" si="146"/>
        <v/>
      </c>
      <c r="BD486" s="282" t="s">
        <v>29</v>
      </c>
      <c r="BE486" s="282" t="str">
        <f t="shared" si="147"/>
        <v/>
      </c>
      <c r="BF486" s="282" t="str">
        <f t="shared" si="148"/>
        <v/>
      </c>
      <c r="BH486" s="522" t="str">
        <f>IF(AJ486="C",MAX($BH$221:BH485)+0.001,"")</f>
        <v/>
      </c>
      <c r="BI486" s="522"/>
      <c r="BJ486" s="522"/>
      <c r="BK486" s="282">
        <v>1.2649999999999999</v>
      </c>
      <c r="BL486" s="282" t="str">
        <f t="shared" si="149"/>
        <v/>
      </c>
      <c r="BM486" s="282" t="str">
        <f t="shared" si="150"/>
        <v/>
      </c>
      <c r="BN486" s="282" t="s">
        <v>30</v>
      </c>
      <c r="BO486" s="282" t="str">
        <f t="shared" si="151"/>
        <v/>
      </c>
      <c r="BP486" s="282" t="str">
        <f t="shared" si="152"/>
        <v/>
      </c>
      <c r="BT486" s="522" t="str">
        <f>IF(AL486="A",MAX($BT$221:BV485)+0.001,"")</f>
        <v/>
      </c>
      <c r="BU486" s="522"/>
      <c r="BV486" s="522"/>
      <c r="BW486" s="282">
        <v>1.2649999999999999</v>
      </c>
      <c r="BY486" s="454" t="s">
        <v>28</v>
      </c>
      <c r="BZ486" s="282" t="str">
        <f t="shared" si="154"/>
        <v/>
      </c>
      <c r="CB486" s="282">
        <f t="shared" si="155"/>
        <v>0</v>
      </c>
      <c r="CC486" s="282">
        <f t="shared" si="156"/>
        <v>0</v>
      </c>
      <c r="CD486" s="282">
        <f t="shared" si="157"/>
        <v>0</v>
      </c>
      <c r="CE486" s="282">
        <f t="shared" si="158"/>
        <v>0</v>
      </c>
      <c r="CF486" s="282">
        <f t="shared" si="159"/>
        <v>0</v>
      </c>
      <c r="CG486" s="282">
        <f t="shared" si="160"/>
        <v>0</v>
      </c>
      <c r="CH486" s="282">
        <f t="shared" si="161"/>
        <v>0</v>
      </c>
      <c r="CI486" s="282">
        <f t="shared" si="162"/>
        <v>0</v>
      </c>
      <c r="CJ486" s="282">
        <f t="shared" si="163"/>
        <v>0</v>
      </c>
      <c r="CK486" s="282">
        <f t="shared" si="164"/>
        <v>0</v>
      </c>
      <c r="CL486" s="282">
        <f t="shared" si="165"/>
        <v>0</v>
      </c>
      <c r="CM486" s="282">
        <f t="shared" si="166"/>
        <v>0</v>
      </c>
    </row>
    <row r="487" spans="4:91" ht="15" x14ac:dyDescent="0.25">
      <c r="D487" s="455" t="str">
        <f>IF(DATA6!$C$24="","",U487&amp;":"&amp;V487)</f>
        <v/>
      </c>
      <c r="E487" s="523" t="str">
        <f>IF(DATA6!$D$24="","",W487&amp;":"&amp;X487)</f>
        <v/>
      </c>
      <c r="F487" s="523"/>
      <c r="G487" s="523"/>
      <c r="H487" s="524" t="e">
        <f t="shared" si="141"/>
        <v>#VALUE!</v>
      </c>
      <c r="I487" s="524"/>
      <c r="J487" s="524"/>
      <c r="K487" s="522" t="e">
        <f t="shared" si="145"/>
        <v>#VALUE!</v>
      </c>
      <c r="L487" s="522"/>
      <c r="M487" s="522"/>
      <c r="N487" s="525" t="e">
        <f t="shared" si="142"/>
        <v>#VALUE!</v>
      </c>
      <c r="O487" s="525"/>
      <c r="P487" s="525"/>
      <c r="Q487" s="523" t="e">
        <f t="shared" si="143"/>
        <v>#VALUE!</v>
      </c>
      <c r="R487" s="523"/>
      <c r="S487" s="523"/>
      <c r="T487" s="283">
        <v>16</v>
      </c>
      <c r="U487" s="456">
        <f>IF(HOUR(DATA6!$C$24)&lt;=6,HOUR(DATA6!$C$24)+12,HOUR(DATA6!$C$24))</f>
        <v>12</v>
      </c>
      <c r="V487" s="457" t="str">
        <f>IF(MINUTE(DATA6!$C$24)&lt;10,"0"&amp;MINUTE(DATA6!$C$24),MINUTE(DATA6!$C$24))</f>
        <v>00</v>
      </c>
      <c r="W487" s="456">
        <f>IF(HOUR(DATA6!$D$24)&lt;=6,HOUR(DATA6!$D$24)+12,HOUR(DATA6!$D$24))</f>
        <v>12</v>
      </c>
      <c r="X487" s="457" t="str">
        <f>IF(MINUTE(DATA6!$D$24)&lt;10,"0"&amp;MINUTE(DATA6!$D$24),MINUTE(DATA6!$D$24))</f>
        <v>00</v>
      </c>
      <c r="Y487" s="526" t="b">
        <f t="shared" si="139"/>
        <v>0</v>
      </c>
      <c r="Z487" s="526"/>
      <c r="AA487" s="520" t="b">
        <f t="shared" si="140"/>
        <v>0</v>
      </c>
      <c r="AB487" s="520"/>
      <c r="AC487" s="521" t="str">
        <f t="shared" si="144"/>
        <v/>
      </c>
      <c r="AD487" s="521"/>
      <c r="AE487" s="520" t="b">
        <f t="shared" si="138"/>
        <v>0</v>
      </c>
      <c r="AF487" s="520"/>
      <c r="AH487" s="422">
        <f>DATA6!$G$24</f>
        <v>0</v>
      </c>
      <c r="AI487" s="422">
        <f>DATA6!$L$24</f>
        <v>0</v>
      </c>
      <c r="AJ487" s="458">
        <f>DATA6!$Q$24</f>
        <v>0</v>
      </c>
      <c r="AK487" s="422">
        <f>DATA6!$V$24</f>
        <v>0</v>
      </c>
      <c r="AL487" s="422">
        <f>DATA6!$AA$24</f>
        <v>0</v>
      </c>
      <c r="AN487" s="522" t="str">
        <f>IF(AJ487="A",MAX($AN$221:AP486)+0.001,"")</f>
        <v/>
      </c>
      <c r="AO487" s="522"/>
      <c r="AP487" s="522"/>
      <c r="AQ487" s="282">
        <v>1.266</v>
      </c>
      <c r="AR487" s="282" t="str">
        <f>IF($AQ$487&gt;$AN$973,"",LOOKUP($AQ$487,$AN$222:$AP$971,$AH$222:$AH$971))</f>
        <v/>
      </c>
      <c r="AS487" s="282" t="str">
        <f>IF($AQ$487&gt;$AN$973,"",LOOKUP($AQ$487,$AN$222:$AP$971,$AI$222:$AI$971))</f>
        <v/>
      </c>
      <c r="AT487" s="282" t="s">
        <v>28</v>
      </c>
      <c r="AU487" s="282" t="str">
        <f>IF($AQ$487&gt;$AN$973,"",LOOKUP($AQ$487,$AN$222:$AP$971,$AK$222:$AK$971))</f>
        <v/>
      </c>
      <c r="AV487" s="282" t="str">
        <f>IF($AQ$487&gt;$AN$973,"",LOOKUP($AQ$487,$AN$222:$AP$971,$AL$222:$AL$971))</f>
        <v/>
      </c>
      <c r="AX487" s="522" t="str">
        <f>IF(AJ487="B",MAX($AX$221:AX486)+0.001,"")</f>
        <v/>
      </c>
      <c r="AY487" s="522"/>
      <c r="AZ487" s="522"/>
      <c r="BA487" s="282">
        <v>1.266</v>
      </c>
      <c r="BB487" s="282" t="str">
        <f t="shared" si="153"/>
        <v/>
      </c>
      <c r="BC487" s="282" t="str">
        <f t="shared" si="146"/>
        <v/>
      </c>
      <c r="BD487" s="282" t="s">
        <v>29</v>
      </c>
      <c r="BE487" s="282" t="str">
        <f t="shared" si="147"/>
        <v/>
      </c>
      <c r="BF487" s="282" t="str">
        <f t="shared" si="148"/>
        <v/>
      </c>
      <c r="BH487" s="522" t="str">
        <f>IF(AJ487="C",MAX($BH$221:BH486)+0.001,"")</f>
        <v/>
      </c>
      <c r="BI487" s="522"/>
      <c r="BJ487" s="522"/>
      <c r="BK487" s="282">
        <v>1.266</v>
      </c>
      <c r="BL487" s="282" t="str">
        <f t="shared" si="149"/>
        <v/>
      </c>
      <c r="BM487" s="282" t="str">
        <f t="shared" si="150"/>
        <v/>
      </c>
      <c r="BN487" s="282" t="s">
        <v>30</v>
      </c>
      <c r="BO487" s="282" t="str">
        <f t="shared" si="151"/>
        <v/>
      </c>
      <c r="BP487" s="282" t="str">
        <f t="shared" si="152"/>
        <v/>
      </c>
      <c r="BT487" s="522" t="str">
        <f>IF(AL487="A",MAX($BT$221:BV486)+0.001,"")</f>
        <v/>
      </c>
      <c r="BU487" s="522"/>
      <c r="BV487" s="522"/>
      <c r="BW487" s="282">
        <v>1.266</v>
      </c>
      <c r="BY487" s="454" t="s">
        <v>28</v>
      </c>
      <c r="BZ487" s="282" t="str">
        <f t="shared" si="154"/>
        <v/>
      </c>
      <c r="CB487" s="282">
        <f t="shared" si="155"/>
        <v>0</v>
      </c>
      <c r="CC487" s="282">
        <f t="shared" si="156"/>
        <v>0</v>
      </c>
      <c r="CD487" s="282">
        <f t="shared" si="157"/>
        <v>0</v>
      </c>
      <c r="CE487" s="282">
        <f t="shared" si="158"/>
        <v>0</v>
      </c>
      <c r="CF487" s="282">
        <f t="shared" si="159"/>
        <v>0</v>
      </c>
      <c r="CG487" s="282">
        <f t="shared" si="160"/>
        <v>0</v>
      </c>
      <c r="CH487" s="282">
        <f t="shared" si="161"/>
        <v>0</v>
      </c>
      <c r="CI487" s="282">
        <f t="shared" si="162"/>
        <v>0</v>
      </c>
      <c r="CJ487" s="282">
        <f t="shared" si="163"/>
        <v>0</v>
      </c>
      <c r="CK487" s="282">
        <f t="shared" si="164"/>
        <v>0</v>
      </c>
      <c r="CL487" s="282">
        <f t="shared" si="165"/>
        <v>0</v>
      </c>
      <c r="CM487" s="282">
        <f t="shared" si="166"/>
        <v>0</v>
      </c>
    </row>
    <row r="488" spans="4:91" ht="15" x14ac:dyDescent="0.25">
      <c r="D488" s="455" t="str">
        <f>IF(DATA6!$C$25="","",U488&amp;":"&amp;V488)</f>
        <v/>
      </c>
      <c r="E488" s="523" t="str">
        <f>IF(DATA6!$D$25="","",W488&amp;":"&amp;X488)</f>
        <v/>
      </c>
      <c r="F488" s="523"/>
      <c r="G488" s="523"/>
      <c r="H488" s="524" t="e">
        <f t="shared" si="141"/>
        <v>#VALUE!</v>
      </c>
      <c r="I488" s="524"/>
      <c r="J488" s="524"/>
      <c r="K488" s="522" t="e">
        <f t="shared" si="145"/>
        <v>#VALUE!</v>
      </c>
      <c r="L488" s="522"/>
      <c r="M488" s="522"/>
      <c r="N488" s="525" t="e">
        <f t="shared" si="142"/>
        <v>#VALUE!</v>
      </c>
      <c r="O488" s="525"/>
      <c r="P488" s="525"/>
      <c r="Q488" s="523" t="e">
        <f t="shared" si="143"/>
        <v>#VALUE!</v>
      </c>
      <c r="R488" s="523"/>
      <c r="S488" s="523"/>
      <c r="T488" s="283">
        <v>17</v>
      </c>
      <c r="U488" s="456">
        <f>IF(HOUR(DATA6!$C$25)&lt;=6,HOUR(DATA6!$C$25)+12,HOUR(DATA6!$C$25))</f>
        <v>12</v>
      </c>
      <c r="V488" s="457" t="str">
        <f>IF(MINUTE(DATA6!$C$25)&lt;10,"0"&amp;MINUTE(DATA6!$C$25),MINUTE(DATA6!$C$25))</f>
        <v>00</v>
      </c>
      <c r="W488" s="456">
        <f>IF(HOUR(DATA6!$D$25)&lt;=6,HOUR(DATA6!$D$25)+12,HOUR(DATA6!$D$25))</f>
        <v>12</v>
      </c>
      <c r="X488" s="457" t="str">
        <f>IF(MINUTE(DATA6!$D$25)&lt;10,"0"&amp;MINUTE(DATA6!$D$25),MINUTE(DATA6!$D$25))</f>
        <v>00</v>
      </c>
      <c r="Y488" s="526" t="b">
        <f t="shared" si="139"/>
        <v>0</v>
      </c>
      <c r="Z488" s="526"/>
      <c r="AA488" s="520" t="b">
        <f t="shared" si="140"/>
        <v>0</v>
      </c>
      <c r="AB488" s="520"/>
      <c r="AC488" s="521" t="str">
        <f t="shared" si="144"/>
        <v/>
      </c>
      <c r="AD488" s="521"/>
      <c r="AE488" s="520" t="b">
        <f t="shared" si="138"/>
        <v>0</v>
      </c>
      <c r="AF488" s="520"/>
      <c r="AH488" s="422">
        <f>DATA6!$G$25</f>
        <v>0</v>
      </c>
      <c r="AI488" s="422">
        <f>DATA6!$L$25</f>
        <v>0</v>
      </c>
      <c r="AJ488" s="458">
        <f>DATA6!$Q$25</f>
        <v>0</v>
      </c>
      <c r="AK488" s="422">
        <f>DATA6!$V$25</f>
        <v>0</v>
      </c>
      <c r="AL488" s="422">
        <f>DATA6!$AA$25</f>
        <v>0</v>
      </c>
      <c r="AN488" s="522" t="str">
        <f>IF(AJ488="A",MAX($AN$221:AP487)+0.001,"")</f>
        <v/>
      </c>
      <c r="AO488" s="522"/>
      <c r="AP488" s="522"/>
      <c r="AQ488" s="282">
        <v>1.2669999999999999</v>
      </c>
      <c r="AR488" s="282" t="str">
        <f>IF($AQ$488&gt;$AN$973,"",LOOKUP($AQ$488,$AN$222:$AP$971,$AH$222:$AH$971))</f>
        <v/>
      </c>
      <c r="AS488" s="282" t="str">
        <f>IF($AQ$488&gt;$AN$973,"",LOOKUP($AQ$488,$AN$222:$AP$971,$AI$222:$AI$971))</f>
        <v/>
      </c>
      <c r="AT488" s="282" t="s">
        <v>28</v>
      </c>
      <c r="AU488" s="282" t="str">
        <f>IF($AQ$488&gt;$AN$973,"",LOOKUP($AQ$488,$AN$222:$AP$971,$AK$222:$AK$971))</f>
        <v/>
      </c>
      <c r="AV488" s="282" t="str">
        <f>IF($AQ$488&gt;$AN$973,"",LOOKUP($AQ$488,$AN$222:$AP$971,$AL$222:$AL$971))</f>
        <v/>
      </c>
      <c r="AX488" s="522" t="str">
        <f>IF(AJ488="B",MAX($AX$221:AX487)+0.001,"")</f>
        <v/>
      </c>
      <c r="AY488" s="522"/>
      <c r="AZ488" s="522"/>
      <c r="BA488" s="282">
        <v>1.2669999999999999</v>
      </c>
      <c r="BB488" s="282" t="str">
        <f t="shared" si="153"/>
        <v/>
      </c>
      <c r="BC488" s="282" t="str">
        <f t="shared" si="146"/>
        <v/>
      </c>
      <c r="BD488" s="282" t="s">
        <v>29</v>
      </c>
      <c r="BE488" s="282" t="str">
        <f t="shared" si="147"/>
        <v/>
      </c>
      <c r="BF488" s="282" t="str">
        <f t="shared" si="148"/>
        <v/>
      </c>
      <c r="BH488" s="522" t="str">
        <f>IF(AJ488="C",MAX($BH$221:BH487)+0.001,"")</f>
        <v/>
      </c>
      <c r="BI488" s="522"/>
      <c r="BJ488" s="522"/>
      <c r="BK488" s="282">
        <v>1.2669999999999999</v>
      </c>
      <c r="BL488" s="282" t="str">
        <f t="shared" si="149"/>
        <v/>
      </c>
      <c r="BM488" s="282" t="str">
        <f t="shared" si="150"/>
        <v/>
      </c>
      <c r="BN488" s="282" t="s">
        <v>30</v>
      </c>
      <c r="BO488" s="282" t="str">
        <f t="shared" si="151"/>
        <v/>
      </c>
      <c r="BP488" s="282" t="str">
        <f t="shared" si="152"/>
        <v/>
      </c>
      <c r="BT488" s="522" t="str">
        <f>IF(AL488="A",MAX($BT$221:BV487)+0.001,"")</f>
        <v/>
      </c>
      <c r="BU488" s="522"/>
      <c r="BV488" s="522"/>
      <c r="BW488" s="282">
        <v>1.2669999999999999</v>
      </c>
      <c r="BY488" s="454" t="s">
        <v>28</v>
      </c>
      <c r="BZ488" s="282" t="str">
        <f t="shared" si="154"/>
        <v/>
      </c>
      <c r="CB488" s="282">
        <f t="shared" si="155"/>
        <v>0</v>
      </c>
      <c r="CC488" s="282">
        <f t="shared" si="156"/>
        <v>0</v>
      </c>
      <c r="CD488" s="282">
        <f t="shared" si="157"/>
        <v>0</v>
      </c>
      <c r="CE488" s="282">
        <f t="shared" si="158"/>
        <v>0</v>
      </c>
      <c r="CF488" s="282">
        <f t="shared" si="159"/>
        <v>0</v>
      </c>
      <c r="CG488" s="282">
        <f t="shared" si="160"/>
        <v>0</v>
      </c>
      <c r="CH488" s="282">
        <f t="shared" si="161"/>
        <v>0</v>
      </c>
      <c r="CI488" s="282">
        <f t="shared" si="162"/>
        <v>0</v>
      </c>
      <c r="CJ488" s="282">
        <f t="shared" si="163"/>
        <v>0</v>
      </c>
      <c r="CK488" s="282">
        <f t="shared" si="164"/>
        <v>0</v>
      </c>
      <c r="CL488" s="282">
        <f t="shared" si="165"/>
        <v>0</v>
      </c>
      <c r="CM488" s="282">
        <f t="shared" si="166"/>
        <v>0</v>
      </c>
    </row>
    <row r="489" spans="4:91" ht="15" x14ac:dyDescent="0.25">
      <c r="D489" s="455" t="str">
        <f>IF(DATA6!$C$26="","",U489&amp;":"&amp;V489)</f>
        <v/>
      </c>
      <c r="E489" s="523" t="str">
        <f>IF(DATA6!$D$26="","",W489&amp;":"&amp;X489)</f>
        <v/>
      </c>
      <c r="F489" s="523"/>
      <c r="G489" s="523"/>
      <c r="H489" s="524" t="e">
        <f t="shared" si="141"/>
        <v>#VALUE!</v>
      </c>
      <c r="I489" s="524"/>
      <c r="J489" s="524"/>
      <c r="K489" s="522" t="e">
        <f t="shared" si="145"/>
        <v>#VALUE!</v>
      </c>
      <c r="L489" s="522"/>
      <c r="M489" s="522"/>
      <c r="N489" s="525" t="e">
        <f t="shared" si="142"/>
        <v>#VALUE!</v>
      </c>
      <c r="O489" s="525"/>
      <c r="P489" s="525"/>
      <c r="Q489" s="523" t="e">
        <f t="shared" si="143"/>
        <v>#VALUE!</v>
      </c>
      <c r="R489" s="523"/>
      <c r="S489" s="523"/>
      <c r="T489" s="283">
        <v>18</v>
      </c>
      <c r="U489" s="456">
        <f>IF(HOUR(DATA6!$C$26)&lt;=6,HOUR(DATA6!$C$26)+12,HOUR(DATA6!$C$26))</f>
        <v>12</v>
      </c>
      <c r="V489" s="457" t="str">
        <f>IF(MINUTE(DATA6!$C$26)&lt;10,"0"&amp;MINUTE(DATA6!$C$26),MINUTE(DATA6!$C$26))</f>
        <v>00</v>
      </c>
      <c r="W489" s="456">
        <f>IF(HOUR(DATA6!$D$26)&lt;=6,HOUR(DATA6!$D$26)+12,HOUR(DATA6!$D$26))</f>
        <v>12</v>
      </c>
      <c r="X489" s="457" t="str">
        <f>IF(MINUTE(DATA6!$D$26)&lt;10,"0"&amp;MINUTE(DATA6!$D$26),MINUTE(DATA6!$D$26))</f>
        <v>00</v>
      </c>
      <c r="Y489" s="526" t="b">
        <f t="shared" si="139"/>
        <v>0</v>
      </c>
      <c r="Z489" s="526"/>
      <c r="AA489" s="520" t="b">
        <f t="shared" si="140"/>
        <v>0</v>
      </c>
      <c r="AB489" s="520"/>
      <c r="AC489" s="521" t="str">
        <f t="shared" si="144"/>
        <v/>
      </c>
      <c r="AD489" s="521"/>
      <c r="AE489" s="520" t="b">
        <f t="shared" si="138"/>
        <v>0</v>
      </c>
      <c r="AF489" s="520"/>
      <c r="AH489" s="422">
        <f>DATA6!$G$26</f>
        <v>0</v>
      </c>
      <c r="AI489" s="422">
        <f>DATA6!$L$26</f>
        <v>0</v>
      </c>
      <c r="AJ489" s="458">
        <f>DATA6!$Q$26</f>
        <v>0</v>
      </c>
      <c r="AK489" s="422">
        <f>DATA6!$V$26</f>
        <v>0</v>
      </c>
      <c r="AL489" s="422">
        <f>DATA6!$AA$26</f>
        <v>0</v>
      </c>
      <c r="AN489" s="522" t="str">
        <f>IF(AJ489="A",MAX($AN$221:AP488)+0.001,"")</f>
        <v/>
      </c>
      <c r="AO489" s="522"/>
      <c r="AP489" s="522"/>
      <c r="AQ489" s="282">
        <v>1.2679999999999998</v>
      </c>
      <c r="AR489" s="282" t="str">
        <f>IF($AQ$489&gt;$AN$973,"",LOOKUP($AQ$489,$AN$222:$AP$971,$AH$222:$AH$971))</f>
        <v/>
      </c>
      <c r="AS489" s="282" t="str">
        <f>IF($AQ$489&gt;$AN$973,"",LOOKUP($AQ$489,$AN$222:$AP$971,$AI$222:$AI$971))</f>
        <v/>
      </c>
      <c r="AT489" s="282" t="s">
        <v>28</v>
      </c>
      <c r="AU489" s="282" t="str">
        <f>IF($AQ$489&gt;$AN$973,"",LOOKUP($AQ$489,$AN$222:$AP$971,$AK$222:$AK$971))</f>
        <v/>
      </c>
      <c r="AV489" s="282" t="str">
        <f>IF($AQ$489&gt;$AN$973,"",LOOKUP($AQ$489,$AN$222:$AP$971,$AL$222:$AL$971))</f>
        <v/>
      </c>
      <c r="AX489" s="522" t="str">
        <f>IF(AJ489="B",MAX($AX$221:AX488)+0.001,"")</f>
        <v/>
      </c>
      <c r="AY489" s="522"/>
      <c r="AZ489" s="522"/>
      <c r="BA489" s="282">
        <v>1.2679999999999998</v>
      </c>
      <c r="BB489" s="282" t="str">
        <f t="shared" si="153"/>
        <v/>
      </c>
      <c r="BC489" s="282" t="str">
        <f t="shared" si="146"/>
        <v/>
      </c>
      <c r="BD489" s="282" t="s">
        <v>29</v>
      </c>
      <c r="BE489" s="282" t="str">
        <f t="shared" si="147"/>
        <v/>
      </c>
      <c r="BF489" s="282" t="str">
        <f t="shared" si="148"/>
        <v/>
      </c>
      <c r="BH489" s="522" t="str">
        <f>IF(AJ489="C",MAX($BH$221:BH488)+0.001,"")</f>
        <v/>
      </c>
      <c r="BI489" s="522"/>
      <c r="BJ489" s="522"/>
      <c r="BK489" s="282">
        <v>1.2679999999999998</v>
      </c>
      <c r="BL489" s="282" t="str">
        <f t="shared" si="149"/>
        <v/>
      </c>
      <c r="BM489" s="282" t="str">
        <f t="shared" si="150"/>
        <v/>
      </c>
      <c r="BN489" s="282" t="s">
        <v>30</v>
      </c>
      <c r="BO489" s="282" t="str">
        <f t="shared" si="151"/>
        <v/>
      </c>
      <c r="BP489" s="282" t="str">
        <f t="shared" si="152"/>
        <v/>
      </c>
      <c r="BT489" s="522" t="str">
        <f>IF(AL489="A",MAX($BT$221:BV488)+0.001,"")</f>
        <v/>
      </c>
      <c r="BU489" s="522"/>
      <c r="BV489" s="522"/>
      <c r="BW489" s="282">
        <v>1.2679999999999998</v>
      </c>
      <c r="BY489" s="454" t="s">
        <v>28</v>
      </c>
      <c r="BZ489" s="282" t="str">
        <f t="shared" si="154"/>
        <v/>
      </c>
      <c r="CB489" s="282">
        <f t="shared" si="155"/>
        <v>0</v>
      </c>
      <c r="CC489" s="282">
        <f t="shared" si="156"/>
        <v>0</v>
      </c>
      <c r="CD489" s="282">
        <f t="shared" si="157"/>
        <v>0</v>
      </c>
      <c r="CE489" s="282">
        <f t="shared" si="158"/>
        <v>0</v>
      </c>
      <c r="CF489" s="282">
        <f t="shared" si="159"/>
        <v>0</v>
      </c>
      <c r="CG489" s="282">
        <f t="shared" si="160"/>
        <v>0</v>
      </c>
      <c r="CH489" s="282">
        <f t="shared" si="161"/>
        <v>0</v>
      </c>
      <c r="CI489" s="282">
        <f t="shared" si="162"/>
        <v>0</v>
      </c>
      <c r="CJ489" s="282">
        <f t="shared" si="163"/>
        <v>0</v>
      </c>
      <c r="CK489" s="282">
        <f t="shared" si="164"/>
        <v>0</v>
      </c>
      <c r="CL489" s="282">
        <f t="shared" si="165"/>
        <v>0</v>
      </c>
      <c r="CM489" s="282">
        <f t="shared" si="166"/>
        <v>0</v>
      </c>
    </row>
    <row r="490" spans="4:91" ht="15" x14ac:dyDescent="0.25">
      <c r="D490" s="455" t="str">
        <f>IF(DATA6!$C$27="","",U490&amp;":"&amp;V490)</f>
        <v/>
      </c>
      <c r="E490" s="523" t="str">
        <f>IF(DATA6!$D$27="","",W490&amp;":"&amp;X490)</f>
        <v/>
      </c>
      <c r="F490" s="523"/>
      <c r="G490" s="523"/>
      <c r="H490" s="524" t="e">
        <f t="shared" si="141"/>
        <v>#VALUE!</v>
      </c>
      <c r="I490" s="524"/>
      <c r="J490" s="524"/>
      <c r="K490" s="522" t="e">
        <f t="shared" si="145"/>
        <v>#VALUE!</v>
      </c>
      <c r="L490" s="522"/>
      <c r="M490" s="522"/>
      <c r="N490" s="525" t="e">
        <f t="shared" si="142"/>
        <v>#VALUE!</v>
      </c>
      <c r="O490" s="525"/>
      <c r="P490" s="525"/>
      <c r="Q490" s="523" t="e">
        <f t="shared" si="143"/>
        <v>#VALUE!</v>
      </c>
      <c r="R490" s="523"/>
      <c r="S490" s="523"/>
      <c r="T490" s="283">
        <v>19</v>
      </c>
      <c r="U490" s="456">
        <f>IF(HOUR(DATA6!$C$27)&lt;=6,HOUR(DATA6!$C$27)+12,HOUR(DATA6!$C$27))</f>
        <v>12</v>
      </c>
      <c r="V490" s="457" t="str">
        <f>IF(MINUTE(DATA6!$C$27)&lt;10,"0"&amp;MINUTE(DATA6!$C$27),MINUTE(DATA6!$C$27))</f>
        <v>00</v>
      </c>
      <c r="W490" s="456">
        <f>IF(HOUR(DATA6!$D$27)&lt;=6,HOUR(DATA6!$D$27)+12,HOUR(DATA6!$D$27))</f>
        <v>12</v>
      </c>
      <c r="X490" s="457" t="str">
        <f>IF(MINUTE(DATA6!$D$27)&lt;10,"0"&amp;MINUTE(DATA6!$D$27),MINUTE(DATA6!$D$27))</f>
        <v>00</v>
      </c>
      <c r="Y490" s="526" t="b">
        <f t="shared" si="139"/>
        <v>0</v>
      </c>
      <c r="Z490" s="526"/>
      <c r="AA490" s="520" t="b">
        <f t="shared" si="140"/>
        <v>0</v>
      </c>
      <c r="AB490" s="520"/>
      <c r="AC490" s="521" t="str">
        <f t="shared" si="144"/>
        <v/>
      </c>
      <c r="AD490" s="521"/>
      <c r="AE490" s="520" t="b">
        <f t="shared" si="138"/>
        <v>0</v>
      </c>
      <c r="AF490" s="520"/>
      <c r="AH490" s="422">
        <f>DATA6!$G$27</f>
        <v>0</v>
      </c>
      <c r="AI490" s="422">
        <f>DATA6!$L$27</f>
        <v>0</v>
      </c>
      <c r="AJ490" s="458">
        <f>DATA6!$Q$27</f>
        <v>0</v>
      </c>
      <c r="AK490" s="422">
        <f>DATA6!$V$27</f>
        <v>0</v>
      </c>
      <c r="AL490" s="422">
        <f>DATA6!$AA$27</f>
        <v>0</v>
      </c>
      <c r="AN490" s="522" t="str">
        <f>IF(AJ490="A",MAX($AN$221:AP489)+0.001,"")</f>
        <v/>
      </c>
      <c r="AO490" s="522"/>
      <c r="AP490" s="522"/>
      <c r="AQ490" s="282">
        <v>1.2689999999999999</v>
      </c>
      <c r="AR490" s="282" t="str">
        <f>IF($AQ$490&gt;$AN$973,"",LOOKUP($AQ$490,$AN$222:$AP$971,$AH$222:$AH$971))</f>
        <v/>
      </c>
      <c r="AS490" s="282" t="str">
        <f>IF($AQ$490&gt;$AN$973,"",LOOKUP($AQ$490,$AN$222:$AP$971,$AI$222:$AI$971))</f>
        <v/>
      </c>
      <c r="AT490" s="282" t="s">
        <v>28</v>
      </c>
      <c r="AU490" s="282" t="str">
        <f>IF($AQ$490&gt;$AN$973,"",LOOKUP($AQ$490,$AN$222:$AP$971,$AK$222:$AK$971))</f>
        <v/>
      </c>
      <c r="AV490" s="282" t="str">
        <f>IF($AQ$490&gt;$AN$973,"",LOOKUP($AQ$490,$AN$222:$AP$971,$AL$222:$AL$971))</f>
        <v/>
      </c>
      <c r="AX490" s="522" t="str">
        <f>IF(AJ490="B",MAX($AX$221:AX489)+0.001,"")</f>
        <v/>
      </c>
      <c r="AY490" s="522"/>
      <c r="AZ490" s="522"/>
      <c r="BA490" s="282">
        <v>1.2689999999999999</v>
      </c>
      <c r="BB490" s="282" t="str">
        <f t="shared" si="153"/>
        <v/>
      </c>
      <c r="BC490" s="282" t="str">
        <f t="shared" si="146"/>
        <v/>
      </c>
      <c r="BD490" s="282" t="s">
        <v>29</v>
      </c>
      <c r="BE490" s="282" t="str">
        <f t="shared" si="147"/>
        <v/>
      </c>
      <c r="BF490" s="282" t="str">
        <f t="shared" si="148"/>
        <v/>
      </c>
      <c r="BH490" s="522" t="str">
        <f>IF(AJ490="C",MAX($BH$221:BH489)+0.001,"")</f>
        <v/>
      </c>
      <c r="BI490" s="522"/>
      <c r="BJ490" s="522"/>
      <c r="BK490" s="282">
        <v>1.2689999999999999</v>
      </c>
      <c r="BL490" s="282" t="str">
        <f t="shared" si="149"/>
        <v/>
      </c>
      <c r="BM490" s="282" t="str">
        <f t="shared" si="150"/>
        <v/>
      </c>
      <c r="BN490" s="282" t="s">
        <v>30</v>
      </c>
      <c r="BO490" s="282" t="str">
        <f t="shared" si="151"/>
        <v/>
      </c>
      <c r="BP490" s="282" t="str">
        <f t="shared" si="152"/>
        <v/>
      </c>
      <c r="BT490" s="522" t="str">
        <f>IF(AL490="A",MAX($BT$221:BV489)+0.001,"")</f>
        <v/>
      </c>
      <c r="BU490" s="522"/>
      <c r="BV490" s="522"/>
      <c r="BW490" s="282">
        <v>1.2689999999999999</v>
      </c>
      <c r="BY490" s="454" t="s">
        <v>28</v>
      </c>
      <c r="BZ490" s="282" t="str">
        <f t="shared" si="154"/>
        <v/>
      </c>
      <c r="CB490" s="282">
        <f t="shared" si="155"/>
        <v>0</v>
      </c>
      <c r="CC490" s="282">
        <f t="shared" si="156"/>
        <v>0</v>
      </c>
      <c r="CD490" s="282">
        <f t="shared" si="157"/>
        <v>0</v>
      </c>
      <c r="CE490" s="282">
        <f t="shared" si="158"/>
        <v>0</v>
      </c>
      <c r="CF490" s="282">
        <f t="shared" si="159"/>
        <v>0</v>
      </c>
      <c r="CG490" s="282">
        <f t="shared" si="160"/>
        <v>0</v>
      </c>
      <c r="CH490" s="282">
        <f t="shared" si="161"/>
        <v>0</v>
      </c>
      <c r="CI490" s="282">
        <f t="shared" si="162"/>
        <v>0</v>
      </c>
      <c r="CJ490" s="282">
        <f t="shared" si="163"/>
        <v>0</v>
      </c>
      <c r="CK490" s="282">
        <f t="shared" si="164"/>
        <v>0</v>
      </c>
      <c r="CL490" s="282">
        <f t="shared" si="165"/>
        <v>0</v>
      </c>
      <c r="CM490" s="282">
        <f t="shared" si="166"/>
        <v>0</v>
      </c>
    </row>
    <row r="491" spans="4:91" ht="15" x14ac:dyDescent="0.25">
      <c r="D491" s="455" t="str">
        <f>IF(DATA6!$C$28="","",U491&amp;":"&amp;V491)</f>
        <v/>
      </c>
      <c r="E491" s="523" t="str">
        <f>IF(DATA6!$D$28="","",W491&amp;":"&amp;X491)</f>
        <v/>
      </c>
      <c r="F491" s="523"/>
      <c r="G491" s="523"/>
      <c r="H491" s="524" t="e">
        <f t="shared" si="141"/>
        <v>#VALUE!</v>
      </c>
      <c r="I491" s="524"/>
      <c r="J491" s="524"/>
      <c r="K491" s="522" t="e">
        <f t="shared" si="145"/>
        <v>#VALUE!</v>
      </c>
      <c r="L491" s="522"/>
      <c r="M491" s="522"/>
      <c r="N491" s="525" t="e">
        <f t="shared" si="142"/>
        <v>#VALUE!</v>
      </c>
      <c r="O491" s="525"/>
      <c r="P491" s="525"/>
      <c r="Q491" s="523" t="e">
        <f t="shared" si="143"/>
        <v>#VALUE!</v>
      </c>
      <c r="R491" s="523"/>
      <c r="S491" s="523"/>
      <c r="T491" s="283">
        <v>20</v>
      </c>
      <c r="U491" s="456">
        <f>IF(HOUR(DATA6!$C$28)&lt;=6,HOUR(DATA6!$C$28)+12,HOUR(DATA6!$C$28))</f>
        <v>12</v>
      </c>
      <c r="V491" s="457" t="str">
        <f>IF(MINUTE(DATA6!$C$28)&lt;10,"0"&amp;MINUTE(DATA6!$C$28),MINUTE(DATA6!$C$28))</f>
        <v>00</v>
      </c>
      <c r="W491" s="456">
        <f>IF(HOUR(DATA6!$D$28)&lt;=6,HOUR(DATA6!$D$28)+12,HOUR(DATA6!$D$28))</f>
        <v>12</v>
      </c>
      <c r="X491" s="457" t="str">
        <f>IF(MINUTE(DATA6!$D$28)&lt;10,"0"&amp;MINUTE(DATA6!$D$28),MINUTE(DATA6!$D$28))</f>
        <v>00</v>
      </c>
      <c r="Y491" s="526" t="b">
        <f t="shared" si="139"/>
        <v>0</v>
      </c>
      <c r="Z491" s="526"/>
      <c r="AA491" s="520" t="b">
        <f t="shared" si="140"/>
        <v>0</v>
      </c>
      <c r="AB491" s="520"/>
      <c r="AC491" s="521" t="str">
        <f t="shared" si="144"/>
        <v/>
      </c>
      <c r="AD491" s="521"/>
      <c r="AE491" s="520" t="b">
        <f t="shared" si="138"/>
        <v>0</v>
      </c>
      <c r="AF491" s="520"/>
      <c r="AH491" s="422">
        <f>DATA6!$G$28</f>
        <v>0</v>
      </c>
      <c r="AI491" s="422">
        <f>DATA6!$L$28</f>
        <v>0</v>
      </c>
      <c r="AJ491" s="458">
        <f>DATA6!$Q$28</f>
        <v>0</v>
      </c>
      <c r="AK491" s="422">
        <f>DATA6!$V$28</f>
        <v>0</v>
      </c>
      <c r="AL491" s="422">
        <f>DATA6!$AA$28</f>
        <v>0</v>
      </c>
      <c r="AN491" s="522" t="str">
        <f>IF(AJ491="A",MAX($AN$221:AP490)+0.001,"")</f>
        <v/>
      </c>
      <c r="AO491" s="522"/>
      <c r="AP491" s="522"/>
      <c r="AQ491" s="282">
        <v>1.27</v>
      </c>
      <c r="AR491" s="282" t="str">
        <f>IF($AQ$491&gt;$AN$973,"",LOOKUP($AQ$491,$AN$222:$AP$971,$AH$222:$AH$971))</f>
        <v/>
      </c>
      <c r="AS491" s="282" t="str">
        <f>IF($AQ$491&gt;$AN$973,"",LOOKUP($AQ$491,$AN$222:$AP$971,$AI$222:$AI$971))</f>
        <v/>
      </c>
      <c r="AT491" s="282" t="s">
        <v>28</v>
      </c>
      <c r="AU491" s="282" t="str">
        <f>IF($AQ$491&gt;$AN$973,"",LOOKUP($AQ$491,$AN$222:$AP$971,$AK$222:$AK$971))</f>
        <v/>
      </c>
      <c r="AV491" s="282" t="str">
        <f>IF($AQ$491&gt;$AN$973,"",LOOKUP($AQ$491,$AN$222:$AP$971,$AL$222:$AL$971))</f>
        <v/>
      </c>
      <c r="AX491" s="522" t="str">
        <f>IF(AJ491="B",MAX($AX$221:AX490)+0.001,"")</f>
        <v/>
      </c>
      <c r="AY491" s="522"/>
      <c r="AZ491" s="522"/>
      <c r="BA491" s="282">
        <v>1.27</v>
      </c>
      <c r="BB491" s="282" t="str">
        <f t="shared" si="153"/>
        <v/>
      </c>
      <c r="BC491" s="282" t="str">
        <f t="shared" si="146"/>
        <v/>
      </c>
      <c r="BD491" s="282" t="s">
        <v>29</v>
      </c>
      <c r="BE491" s="282" t="str">
        <f t="shared" si="147"/>
        <v/>
      </c>
      <c r="BF491" s="282" t="str">
        <f t="shared" si="148"/>
        <v/>
      </c>
      <c r="BH491" s="522" t="str">
        <f>IF(AJ491="C",MAX($BH$221:BH490)+0.001,"")</f>
        <v/>
      </c>
      <c r="BI491" s="522"/>
      <c r="BJ491" s="522"/>
      <c r="BK491" s="282">
        <v>1.27</v>
      </c>
      <c r="BL491" s="282" t="str">
        <f t="shared" si="149"/>
        <v/>
      </c>
      <c r="BM491" s="282" t="str">
        <f t="shared" si="150"/>
        <v/>
      </c>
      <c r="BN491" s="282" t="s">
        <v>30</v>
      </c>
      <c r="BO491" s="282" t="str">
        <f t="shared" si="151"/>
        <v/>
      </c>
      <c r="BP491" s="282" t="str">
        <f t="shared" si="152"/>
        <v/>
      </c>
      <c r="BT491" s="522" t="str">
        <f>IF(AL491="A",MAX($BT$221:BV490)+0.001,"")</f>
        <v/>
      </c>
      <c r="BU491" s="522"/>
      <c r="BV491" s="522"/>
      <c r="BW491" s="282">
        <v>1.27</v>
      </c>
      <c r="BY491" s="454" t="s">
        <v>28</v>
      </c>
      <c r="BZ491" s="282" t="str">
        <f t="shared" si="154"/>
        <v/>
      </c>
      <c r="CB491" s="282">
        <f t="shared" si="155"/>
        <v>0</v>
      </c>
      <c r="CC491" s="282">
        <f t="shared" si="156"/>
        <v>0</v>
      </c>
      <c r="CD491" s="282">
        <f t="shared" si="157"/>
        <v>0</v>
      </c>
      <c r="CE491" s="282">
        <f t="shared" si="158"/>
        <v>0</v>
      </c>
      <c r="CF491" s="282">
        <f t="shared" si="159"/>
        <v>0</v>
      </c>
      <c r="CG491" s="282">
        <f t="shared" si="160"/>
        <v>0</v>
      </c>
      <c r="CH491" s="282">
        <f t="shared" si="161"/>
        <v>0</v>
      </c>
      <c r="CI491" s="282">
        <f t="shared" si="162"/>
        <v>0</v>
      </c>
      <c r="CJ491" s="282">
        <f t="shared" si="163"/>
        <v>0</v>
      </c>
      <c r="CK491" s="282">
        <f t="shared" si="164"/>
        <v>0</v>
      </c>
      <c r="CL491" s="282">
        <f t="shared" si="165"/>
        <v>0</v>
      </c>
      <c r="CM491" s="282">
        <f t="shared" si="166"/>
        <v>0</v>
      </c>
    </row>
    <row r="492" spans="4:91" ht="15" x14ac:dyDescent="0.25">
      <c r="D492" s="455" t="str">
        <f>IF(DATA6!$C$29="","",U492&amp;":"&amp;V492)</f>
        <v/>
      </c>
      <c r="E492" s="523" t="str">
        <f>IF(DATA6!$D$29="","",W492&amp;":"&amp;X492)</f>
        <v/>
      </c>
      <c r="F492" s="523"/>
      <c r="G492" s="523"/>
      <c r="H492" s="524" t="e">
        <f t="shared" si="141"/>
        <v>#VALUE!</v>
      </c>
      <c r="I492" s="524"/>
      <c r="J492" s="524"/>
      <c r="K492" s="522" t="e">
        <f t="shared" si="145"/>
        <v>#VALUE!</v>
      </c>
      <c r="L492" s="522"/>
      <c r="M492" s="522"/>
      <c r="N492" s="525" t="e">
        <f t="shared" si="142"/>
        <v>#VALUE!</v>
      </c>
      <c r="O492" s="525"/>
      <c r="P492" s="525"/>
      <c r="Q492" s="523" t="e">
        <f t="shared" si="143"/>
        <v>#VALUE!</v>
      </c>
      <c r="R492" s="523"/>
      <c r="S492" s="523"/>
      <c r="T492" s="283">
        <v>21</v>
      </c>
      <c r="U492" s="456">
        <f>IF(HOUR(DATA6!$C$29)&lt;=6,HOUR(DATA6!$C$29)+12,HOUR(DATA6!$C$29))</f>
        <v>12</v>
      </c>
      <c r="V492" s="457" t="str">
        <f>IF(MINUTE(DATA6!$C$29)&lt;10,"0"&amp;MINUTE(DATA6!$C$29),MINUTE(DATA6!$C$29))</f>
        <v>00</v>
      </c>
      <c r="W492" s="456">
        <f>IF(HOUR(DATA6!$D$29)&lt;=6,HOUR(DATA6!$D$29)+12,HOUR(DATA6!$D$29))</f>
        <v>12</v>
      </c>
      <c r="X492" s="457" t="str">
        <f>IF(MINUTE(DATA6!$D$29)&lt;10,"0"&amp;MINUTE(DATA6!$D$29),MINUTE(DATA6!$D$29))</f>
        <v>00</v>
      </c>
      <c r="Y492" s="526" t="b">
        <f t="shared" si="139"/>
        <v>0</v>
      </c>
      <c r="Z492" s="526"/>
      <c r="AA492" s="520" t="b">
        <f t="shared" si="140"/>
        <v>0</v>
      </c>
      <c r="AB492" s="520"/>
      <c r="AC492" s="521" t="str">
        <f t="shared" si="144"/>
        <v/>
      </c>
      <c r="AD492" s="521"/>
      <c r="AE492" s="520" t="b">
        <f t="shared" si="138"/>
        <v>0</v>
      </c>
      <c r="AF492" s="520"/>
      <c r="AH492" s="422">
        <f>DATA6!$G$29</f>
        <v>0</v>
      </c>
      <c r="AI492" s="422">
        <f>DATA6!$L$29</f>
        <v>0</v>
      </c>
      <c r="AJ492" s="458">
        <f>DATA6!$Q$29</f>
        <v>0</v>
      </c>
      <c r="AK492" s="422">
        <f>DATA6!$V$29</f>
        <v>0</v>
      </c>
      <c r="AL492" s="422">
        <f>DATA6!$AA$29</f>
        <v>0</v>
      </c>
      <c r="AN492" s="522" t="str">
        <f>IF(AJ492="A",MAX($AN$221:AP491)+0.001,"")</f>
        <v/>
      </c>
      <c r="AO492" s="522"/>
      <c r="AP492" s="522"/>
      <c r="AQ492" s="282">
        <v>1.2709999999999999</v>
      </c>
      <c r="AR492" s="282" t="str">
        <f>IF($AQ$492&gt;$AN$973,"",LOOKUP($AQ$492,$AN$222:$AP$971,$AH$222:$AH$971))</f>
        <v/>
      </c>
      <c r="AS492" s="282" t="str">
        <f>IF($AQ$492&gt;$AN$973,"",LOOKUP($AQ$492,$AN$222:$AP$971,$AI$222:$AI$971))</f>
        <v/>
      </c>
      <c r="AT492" s="282" t="s">
        <v>28</v>
      </c>
      <c r="AU492" s="282" t="str">
        <f>IF($AQ$492&gt;$AN$973,"",LOOKUP($AQ$492,$AN$222:$AP$971,$AK$222:$AK$971))</f>
        <v/>
      </c>
      <c r="AV492" s="282" t="str">
        <f>IF($AQ$492&gt;$AN$973,"",LOOKUP($AQ$492,$AN$222:$AP$971,$AL$222:$AL$971))</f>
        <v/>
      </c>
      <c r="AX492" s="522" t="str">
        <f>IF(AJ492="B",MAX($AX$221:AX491)+0.001,"")</f>
        <v/>
      </c>
      <c r="AY492" s="522"/>
      <c r="AZ492" s="522"/>
      <c r="BA492" s="282">
        <v>1.2709999999999999</v>
      </c>
      <c r="BB492" s="282" t="str">
        <f t="shared" si="153"/>
        <v/>
      </c>
      <c r="BC492" s="282" t="str">
        <f t="shared" si="146"/>
        <v/>
      </c>
      <c r="BD492" s="282" t="s">
        <v>29</v>
      </c>
      <c r="BE492" s="282" t="str">
        <f t="shared" si="147"/>
        <v/>
      </c>
      <c r="BF492" s="282" t="str">
        <f t="shared" si="148"/>
        <v/>
      </c>
      <c r="BH492" s="522" t="str">
        <f>IF(AJ492="C",MAX($BH$221:BH491)+0.001,"")</f>
        <v/>
      </c>
      <c r="BI492" s="522"/>
      <c r="BJ492" s="522"/>
      <c r="BK492" s="282">
        <v>1.2709999999999999</v>
      </c>
      <c r="BL492" s="282" t="str">
        <f t="shared" si="149"/>
        <v/>
      </c>
      <c r="BM492" s="282" t="str">
        <f t="shared" si="150"/>
        <v/>
      </c>
      <c r="BN492" s="282" t="s">
        <v>30</v>
      </c>
      <c r="BO492" s="282" t="str">
        <f t="shared" si="151"/>
        <v/>
      </c>
      <c r="BP492" s="282" t="str">
        <f t="shared" si="152"/>
        <v/>
      </c>
      <c r="BT492" s="522" t="str">
        <f>IF(AL492="A",MAX($BT$221:BV491)+0.001,"")</f>
        <v/>
      </c>
      <c r="BU492" s="522"/>
      <c r="BV492" s="522"/>
      <c r="BW492" s="282">
        <v>1.2709999999999999</v>
      </c>
      <c r="BY492" s="454" t="s">
        <v>28</v>
      </c>
      <c r="BZ492" s="282" t="str">
        <f t="shared" si="154"/>
        <v/>
      </c>
      <c r="CB492" s="282">
        <f t="shared" si="155"/>
        <v>0</v>
      </c>
      <c r="CC492" s="282">
        <f t="shared" si="156"/>
        <v>0</v>
      </c>
      <c r="CD492" s="282">
        <f t="shared" si="157"/>
        <v>0</v>
      </c>
      <c r="CE492" s="282">
        <f t="shared" si="158"/>
        <v>0</v>
      </c>
      <c r="CF492" s="282">
        <f t="shared" si="159"/>
        <v>0</v>
      </c>
      <c r="CG492" s="282">
        <f t="shared" si="160"/>
        <v>0</v>
      </c>
      <c r="CH492" s="282">
        <f t="shared" si="161"/>
        <v>0</v>
      </c>
      <c r="CI492" s="282">
        <f t="shared" si="162"/>
        <v>0</v>
      </c>
      <c r="CJ492" s="282">
        <f t="shared" si="163"/>
        <v>0</v>
      </c>
      <c r="CK492" s="282">
        <f t="shared" si="164"/>
        <v>0</v>
      </c>
      <c r="CL492" s="282">
        <f t="shared" si="165"/>
        <v>0</v>
      </c>
      <c r="CM492" s="282">
        <f t="shared" si="166"/>
        <v>0</v>
      </c>
    </row>
    <row r="493" spans="4:91" ht="15" x14ac:dyDescent="0.25">
      <c r="D493" s="455" t="str">
        <f>IF(DATA6!$C$30="","",U493&amp;":"&amp;V493)</f>
        <v/>
      </c>
      <c r="E493" s="523" t="str">
        <f>IF(DATA6!$D$30="","",W493&amp;":"&amp;X493)</f>
        <v/>
      </c>
      <c r="F493" s="523"/>
      <c r="G493" s="523"/>
      <c r="H493" s="524" t="e">
        <f t="shared" si="141"/>
        <v>#VALUE!</v>
      </c>
      <c r="I493" s="524"/>
      <c r="J493" s="524"/>
      <c r="K493" s="522" t="e">
        <f t="shared" si="145"/>
        <v>#VALUE!</v>
      </c>
      <c r="L493" s="522"/>
      <c r="M493" s="522"/>
      <c r="N493" s="525" t="e">
        <f t="shared" si="142"/>
        <v>#VALUE!</v>
      </c>
      <c r="O493" s="525"/>
      <c r="P493" s="525"/>
      <c r="Q493" s="523" t="e">
        <f t="shared" si="143"/>
        <v>#VALUE!</v>
      </c>
      <c r="R493" s="523"/>
      <c r="S493" s="523"/>
      <c r="T493" s="283">
        <v>22</v>
      </c>
      <c r="U493" s="456">
        <f>IF(HOUR(DATA6!$C$30)&lt;=6,HOUR(DATA6!$C$30)+12,HOUR(DATA6!$C$30))</f>
        <v>12</v>
      </c>
      <c r="V493" s="457" t="str">
        <f>IF(MINUTE(DATA6!$C$30)&lt;10,"0"&amp;MINUTE(DATA6!$C$30),MINUTE(DATA6!$C$30))</f>
        <v>00</v>
      </c>
      <c r="W493" s="456">
        <f>IF(HOUR(DATA6!$D$30)&lt;=6,HOUR(DATA6!$D$30)+12,HOUR(DATA6!$D$30))</f>
        <v>12</v>
      </c>
      <c r="X493" s="457" t="str">
        <f>IF(MINUTE(DATA6!$D$30)&lt;10,"0"&amp;MINUTE(DATA6!$D$30),MINUTE(DATA6!$D$30))</f>
        <v>00</v>
      </c>
      <c r="Y493" s="526" t="b">
        <f t="shared" si="139"/>
        <v>0</v>
      </c>
      <c r="Z493" s="526"/>
      <c r="AA493" s="520" t="b">
        <f t="shared" si="140"/>
        <v>0</v>
      </c>
      <c r="AB493" s="520"/>
      <c r="AC493" s="521" t="str">
        <f t="shared" si="144"/>
        <v/>
      </c>
      <c r="AD493" s="521"/>
      <c r="AE493" s="520" t="b">
        <f t="shared" si="138"/>
        <v>0</v>
      </c>
      <c r="AF493" s="520"/>
      <c r="AH493" s="422">
        <f>DATA6!$G$30</f>
        <v>0</v>
      </c>
      <c r="AI493" s="422">
        <f>DATA6!$L$30</f>
        <v>0</v>
      </c>
      <c r="AJ493" s="458">
        <f>DATA6!$Q$30</f>
        <v>0</v>
      </c>
      <c r="AK493" s="422">
        <f>DATA6!$V$30</f>
        <v>0</v>
      </c>
      <c r="AL493" s="422">
        <f>DATA6!$AA$30</f>
        <v>0</v>
      </c>
      <c r="AN493" s="522" t="str">
        <f>IF(AJ493="A",MAX($AN$221:AP492)+0.001,"")</f>
        <v/>
      </c>
      <c r="AO493" s="522"/>
      <c r="AP493" s="522"/>
      <c r="AQ493" s="282">
        <v>1.2719999999999998</v>
      </c>
      <c r="AR493" s="282" t="str">
        <f>IF($AQ$493&gt;$AN$973,"",LOOKUP($AQ$493,$AN$222:$AP$971,$AH$222:$AH$971))</f>
        <v/>
      </c>
      <c r="AS493" s="282" t="str">
        <f>IF($AQ$493&gt;$AN$973,"",LOOKUP($AQ$493,$AN$222:$AP$971,$AI$222:$AI$971))</f>
        <v/>
      </c>
      <c r="AT493" s="282" t="s">
        <v>28</v>
      </c>
      <c r="AU493" s="282" t="str">
        <f>IF($AQ$493&gt;$AN$973,"",LOOKUP($AQ$493,$AN$222:$AP$971,$AK$222:$AK$971))</f>
        <v/>
      </c>
      <c r="AV493" s="282" t="str">
        <f>IF($AQ$493&gt;$AN$973,"",LOOKUP($AQ$493,$AN$222:$AP$971,$AL$222:$AL$971))</f>
        <v/>
      </c>
      <c r="AX493" s="522" t="str">
        <f>IF(AJ493="B",MAX($AX$221:AX492)+0.001,"")</f>
        <v/>
      </c>
      <c r="AY493" s="522"/>
      <c r="AZ493" s="522"/>
      <c r="BA493" s="282">
        <v>1.2719999999999998</v>
      </c>
      <c r="BB493" s="282" t="str">
        <f t="shared" si="153"/>
        <v/>
      </c>
      <c r="BC493" s="282" t="str">
        <f t="shared" si="146"/>
        <v/>
      </c>
      <c r="BD493" s="282" t="s">
        <v>29</v>
      </c>
      <c r="BE493" s="282" t="str">
        <f t="shared" si="147"/>
        <v/>
      </c>
      <c r="BF493" s="282" t="str">
        <f t="shared" si="148"/>
        <v/>
      </c>
      <c r="BH493" s="522" t="str">
        <f>IF(AJ493="C",MAX($BH$221:BH492)+0.001,"")</f>
        <v/>
      </c>
      <c r="BI493" s="522"/>
      <c r="BJ493" s="522"/>
      <c r="BK493" s="282">
        <v>1.2719999999999998</v>
      </c>
      <c r="BL493" s="282" t="str">
        <f t="shared" si="149"/>
        <v/>
      </c>
      <c r="BM493" s="282" t="str">
        <f t="shared" si="150"/>
        <v/>
      </c>
      <c r="BN493" s="282" t="s">
        <v>30</v>
      </c>
      <c r="BO493" s="282" t="str">
        <f t="shared" si="151"/>
        <v/>
      </c>
      <c r="BP493" s="282" t="str">
        <f t="shared" si="152"/>
        <v/>
      </c>
      <c r="BT493" s="522" t="str">
        <f>IF(AL493="A",MAX($BT$221:BV492)+0.001,"")</f>
        <v/>
      </c>
      <c r="BU493" s="522"/>
      <c r="BV493" s="522"/>
      <c r="BW493" s="282">
        <v>1.2719999999999998</v>
      </c>
      <c r="BY493" s="454" t="s">
        <v>28</v>
      </c>
      <c r="BZ493" s="282" t="str">
        <f t="shared" si="154"/>
        <v/>
      </c>
      <c r="CB493" s="282">
        <f t="shared" si="155"/>
        <v>0</v>
      </c>
      <c r="CC493" s="282">
        <f t="shared" si="156"/>
        <v>0</v>
      </c>
      <c r="CD493" s="282">
        <f t="shared" si="157"/>
        <v>0</v>
      </c>
      <c r="CE493" s="282">
        <f t="shared" si="158"/>
        <v>0</v>
      </c>
      <c r="CF493" s="282">
        <f t="shared" si="159"/>
        <v>0</v>
      </c>
      <c r="CG493" s="282">
        <f t="shared" si="160"/>
        <v>0</v>
      </c>
      <c r="CH493" s="282">
        <f t="shared" si="161"/>
        <v>0</v>
      </c>
      <c r="CI493" s="282">
        <f t="shared" si="162"/>
        <v>0</v>
      </c>
      <c r="CJ493" s="282">
        <f t="shared" si="163"/>
        <v>0</v>
      </c>
      <c r="CK493" s="282">
        <f t="shared" si="164"/>
        <v>0</v>
      </c>
      <c r="CL493" s="282">
        <f t="shared" si="165"/>
        <v>0</v>
      </c>
      <c r="CM493" s="282">
        <f t="shared" si="166"/>
        <v>0</v>
      </c>
    </row>
    <row r="494" spans="4:91" ht="15" x14ac:dyDescent="0.25">
      <c r="D494" s="455" t="str">
        <f>IF(DATA6!$C$31="","",U494&amp;":"&amp;V494)</f>
        <v/>
      </c>
      <c r="E494" s="523" t="str">
        <f>IF(DATA6!$D$31="","",W494&amp;":"&amp;X494)</f>
        <v/>
      </c>
      <c r="F494" s="523"/>
      <c r="G494" s="523"/>
      <c r="H494" s="524" t="e">
        <f t="shared" si="141"/>
        <v>#VALUE!</v>
      </c>
      <c r="I494" s="524"/>
      <c r="J494" s="524"/>
      <c r="K494" s="522" t="e">
        <f t="shared" si="145"/>
        <v>#VALUE!</v>
      </c>
      <c r="L494" s="522"/>
      <c r="M494" s="522"/>
      <c r="N494" s="525" t="e">
        <f t="shared" si="142"/>
        <v>#VALUE!</v>
      </c>
      <c r="O494" s="525"/>
      <c r="P494" s="525"/>
      <c r="Q494" s="523" t="e">
        <f t="shared" si="143"/>
        <v>#VALUE!</v>
      </c>
      <c r="R494" s="523"/>
      <c r="S494" s="523"/>
      <c r="T494" s="283">
        <v>23</v>
      </c>
      <c r="U494" s="456">
        <f>IF(HOUR(DATA6!$C$31)&lt;=6,HOUR(DATA6!$C$31)+12,HOUR(DATA6!$C$31))</f>
        <v>12</v>
      </c>
      <c r="V494" s="457" t="str">
        <f>IF(MINUTE(DATA6!$C$31)&lt;10,"0"&amp;MINUTE(DATA6!$C$31),MINUTE(DATA6!$C$31))</f>
        <v>00</v>
      </c>
      <c r="W494" s="456">
        <f>IF(HOUR(DATA6!$D$31)&lt;=6,HOUR(DATA6!$D$31)+12,HOUR(DATA6!$D$31))</f>
        <v>12</v>
      </c>
      <c r="X494" s="457" t="str">
        <f>IF(MINUTE(DATA6!$D$31)&lt;10,"0"&amp;MINUTE(DATA6!$D$31),MINUTE(DATA6!$D$31))</f>
        <v>00</v>
      </c>
      <c r="Y494" s="526" t="b">
        <f t="shared" si="139"/>
        <v>0</v>
      </c>
      <c r="Z494" s="526"/>
      <c r="AA494" s="520" t="b">
        <f t="shared" si="140"/>
        <v>0</v>
      </c>
      <c r="AB494" s="520"/>
      <c r="AC494" s="521" t="str">
        <f t="shared" si="144"/>
        <v/>
      </c>
      <c r="AD494" s="521"/>
      <c r="AE494" s="520" t="b">
        <f t="shared" si="138"/>
        <v>0</v>
      </c>
      <c r="AF494" s="520"/>
      <c r="AH494" s="422">
        <f>DATA6!$G$31</f>
        <v>0</v>
      </c>
      <c r="AI494" s="422">
        <f>DATA6!$L$31</f>
        <v>0</v>
      </c>
      <c r="AJ494" s="458">
        <f>DATA6!$Q$31</f>
        <v>0</v>
      </c>
      <c r="AK494" s="422">
        <f>DATA6!$V$31</f>
        <v>0</v>
      </c>
      <c r="AL494" s="422">
        <f>DATA6!$AA$31</f>
        <v>0</v>
      </c>
      <c r="AN494" s="522" t="str">
        <f>IF(AJ494="A",MAX($AN$221:AP493)+0.001,"")</f>
        <v/>
      </c>
      <c r="AO494" s="522"/>
      <c r="AP494" s="522"/>
      <c r="AQ494" s="282">
        <v>1.2729999999999999</v>
      </c>
      <c r="AR494" s="282" t="str">
        <f>IF($AQ$494&gt;$AN$973,"",LOOKUP($AQ$494,$AN$222:$AP$971,$AH$222:$AH$971))</f>
        <v/>
      </c>
      <c r="AS494" s="282" t="str">
        <f>IF($AQ$494&gt;$AN$973,"",LOOKUP($AQ$494,$AN$222:$AP$971,$AI$222:$AI$971))</f>
        <v/>
      </c>
      <c r="AT494" s="282" t="s">
        <v>28</v>
      </c>
      <c r="AU494" s="282" t="str">
        <f>IF($AQ$494&gt;$AN$973,"",LOOKUP($AQ$494,$AN$222:$AP$971,$AK$222:$AK$971))</f>
        <v/>
      </c>
      <c r="AV494" s="282" t="str">
        <f>IF($AQ$494&gt;$AN$973,"",LOOKUP($AQ$494,$AN$222:$AP$971,$AL$222:$AL$971))</f>
        <v/>
      </c>
      <c r="AX494" s="522" t="str">
        <f>IF(AJ494="B",MAX($AX$221:AX493)+0.001,"")</f>
        <v/>
      </c>
      <c r="AY494" s="522"/>
      <c r="AZ494" s="522"/>
      <c r="BA494" s="282">
        <v>1.2729999999999999</v>
      </c>
      <c r="BB494" s="282" t="str">
        <f t="shared" si="153"/>
        <v/>
      </c>
      <c r="BC494" s="282" t="str">
        <f t="shared" si="146"/>
        <v/>
      </c>
      <c r="BD494" s="282" t="s">
        <v>29</v>
      </c>
      <c r="BE494" s="282" t="str">
        <f t="shared" si="147"/>
        <v/>
      </c>
      <c r="BF494" s="282" t="str">
        <f t="shared" si="148"/>
        <v/>
      </c>
      <c r="BH494" s="522" t="str">
        <f>IF(AJ494="C",MAX($BH$221:BH493)+0.001,"")</f>
        <v/>
      </c>
      <c r="BI494" s="522"/>
      <c r="BJ494" s="522"/>
      <c r="BK494" s="282">
        <v>1.2729999999999999</v>
      </c>
      <c r="BL494" s="282" t="str">
        <f t="shared" si="149"/>
        <v/>
      </c>
      <c r="BM494" s="282" t="str">
        <f t="shared" si="150"/>
        <v/>
      </c>
      <c r="BN494" s="282" t="s">
        <v>30</v>
      </c>
      <c r="BO494" s="282" t="str">
        <f t="shared" si="151"/>
        <v/>
      </c>
      <c r="BP494" s="282" t="str">
        <f t="shared" si="152"/>
        <v/>
      </c>
      <c r="BT494" s="522" t="str">
        <f>IF(AL494="A",MAX($BT$221:BV493)+0.001,"")</f>
        <v/>
      </c>
      <c r="BU494" s="522"/>
      <c r="BV494" s="522"/>
      <c r="BW494" s="282">
        <v>1.2729999999999999</v>
      </c>
      <c r="BY494" s="454" t="s">
        <v>28</v>
      </c>
      <c r="BZ494" s="282" t="str">
        <f t="shared" si="154"/>
        <v/>
      </c>
      <c r="CB494" s="282">
        <f t="shared" si="155"/>
        <v>0</v>
      </c>
      <c r="CC494" s="282">
        <f t="shared" si="156"/>
        <v>0</v>
      </c>
      <c r="CD494" s="282">
        <f t="shared" si="157"/>
        <v>0</v>
      </c>
      <c r="CE494" s="282">
        <f t="shared" si="158"/>
        <v>0</v>
      </c>
      <c r="CF494" s="282">
        <f t="shared" si="159"/>
        <v>0</v>
      </c>
      <c r="CG494" s="282">
        <f t="shared" si="160"/>
        <v>0</v>
      </c>
      <c r="CH494" s="282">
        <f t="shared" si="161"/>
        <v>0</v>
      </c>
      <c r="CI494" s="282">
        <f t="shared" si="162"/>
        <v>0</v>
      </c>
      <c r="CJ494" s="282">
        <f t="shared" si="163"/>
        <v>0</v>
      </c>
      <c r="CK494" s="282">
        <f t="shared" si="164"/>
        <v>0</v>
      </c>
      <c r="CL494" s="282">
        <f t="shared" si="165"/>
        <v>0</v>
      </c>
      <c r="CM494" s="282">
        <f t="shared" si="166"/>
        <v>0</v>
      </c>
    </row>
    <row r="495" spans="4:91" ht="15" x14ac:dyDescent="0.25">
      <c r="D495" s="455" t="str">
        <f>IF(DATA6!$C$32="","",U495&amp;":"&amp;V495)</f>
        <v/>
      </c>
      <c r="E495" s="523" t="str">
        <f>IF(DATA6!$D$32="","",W495&amp;":"&amp;X495)</f>
        <v/>
      </c>
      <c r="F495" s="523"/>
      <c r="G495" s="523"/>
      <c r="H495" s="524" t="e">
        <f t="shared" si="141"/>
        <v>#VALUE!</v>
      </c>
      <c r="I495" s="524"/>
      <c r="J495" s="524"/>
      <c r="K495" s="522" t="e">
        <f t="shared" si="145"/>
        <v>#VALUE!</v>
      </c>
      <c r="L495" s="522"/>
      <c r="M495" s="522"/>
      <c r="N495" s="525" t="e">
        <f t="shared" si="142"/>
        <v>#VALUE!</v>
      </c>
      <c r="O495" s="525"/>
      <c r="P495" s="525"/>
      <c r="Q495" s="523" t="e">
        <f t="shared" si="143"/>
        <v>#VALUE!</v>
      </c>
      <c r="R495" s="523"/>
      <c r="S495" s="523"/>
      <c r="T495" s="283">
        <v>24</v>
      </c>
      <c r="U495" s="456">
        <f>IF(HOUR(DATA6!$C$32)&lt;=6,HOUR(DATA6!$C$32)+12,HOUR(DATA6!$C$32))</f>
        <v>12</v>
      </c>
      <c r="V495" s="457" t="str">
        <f>IF(MINUTE(DATA6!$C$32)&lt;10,"0"&amp;MINUTE(DATA6!$C$32),MINUTE(DATA6!$C$32))</f>
        <v>00</v>
      </c>
      <c r="W495" s="456">
        <f>IF(HOUR(DATA6!$D$32)&lt;=6,HOUR(DATA6!$D$32)+12,HOUR(DATA6!$D$32))</f>
        <v>12</v>
      </c>
      <c r="X495" s="457" t="str">
        <f>IF(MINUTE(DATA6!$D$32)&lt;10,"0"&amp;MINUTE(DATA6!$D$32),MINUTE(DATA6!$D$32))</f>
        <v>00</v>
      </c>
      <c r="Y495" s="526" t="b">
        <f t="shared" si="139"/>
        <v>0</v>
      </c>
      <c r="Z495" s="526"/>
      <c r="AA495" s="520" t="b">
        <f t="shared" si="140"/>
        <v>0</v>
      </c>
      <c r="AB495" s="520"/>
      <c r="AC495" s="521" t="str">
        <f t="shared" si="144"/>
        <v/>
      </c>
      <c r="AD495" s="521"/>
      <c r="AE495" s="520" t="b">
        <f t="shared" si="138"/>
        <v>0</v>
      </c>
      <c r="AF495" s="520"/>
      <c r="AH495" s="422">
        <f>DATA6!$G$32</f>
        <v>0</v>
      </c>
      <c r="AI495" s="422">
        <f>DATA6!$L$32</f>
        <v>0</v>
      </c>
      <c r="AJ495" s="458">
        <f>DATA6!$Q$32</f>
        <v>0</v>
      </c>
      <c r="AK495" s="422">
        <f>DATA6!$V$32</f>
        <v>0</v>
      </c>
      <c r="AL495" s="422">
        <f>DATA6!$AA$32</f>
        <v>0</v>
      </c>
      <c r="AN495" s="522" t="str">
        <f>IF(AJ495="A",MAX($AN$221:AP494)+0.001,"")</f>
        <v/>
      </c>
      <c r="AO495" s="522"/>
      <c r="AP495" s="522"/>
      <c r="AQ495" s="282">
        <v>1.274</v>
      </c>
      <c r="AR495" s="282" t="str">
        <f>IF($AQ$495&gt;$AN$973,"",LOOKUP($AQ$495,$AN$222:$AP$971,$AH$222:$AH$971))</f>
        <v/>
      </c>
      <c r="AS495" s="282" t="str">
        <f>IF($AQ$495&gt;$AN$973,"",LOOKUP($AQ$495,$AN$222:$AP$971,$AI$222:$AI$971))</f>
        <v/>
      </c>
      <c r="AT495" s="282" t="s">
        <v>28</v>
      </c>
      <c r="AU495" s="282" t="str">
        <f>IF($AQ$495&gt;$AN$973,"",LOOKUP($AQ$495,$AN$222:$AP$971,$AK$222:$AK$971))</f>
        <v/>
      </c>
      <c r="AV495" s="282" t="str">
        <f>IF($AQ$495&gt;$AN$973,"",LOOKUP($AQ$495,$AN$222:$AP$971,$AL$222:$AL$971))</f>
        <v/>
      </c>
      <c r="AX495" s="522" t="str">
        <f>IF(AJ495="B",MAX($AX$221:AX494)+0.001,"")</f>
        <v/>
      </c>
      <c r="AY495" s="522"/>
      <c r="AZ495" s="522"/>
      <c r="BA495" s="282">
        <v>1.274</v>
      </c>
      <c r="BB495" s="282" t="str">
        <f t="shared" si="153"/>
        <v/>
      </c>
      <c r="BC495" s="282" t="str">
        <f t="shared" si="146"/>
        <v/>
      </c>
      <c r="BD495" s="282" t="s">
        <v>29</v>
      </c>
      <c r="BE495" s="282" t="str">
        <f t="shared" si="147"/>
        <v/>
      </c>
      <c r="BF495" s="282" t="str">
        <f t="shared" si="148"/>
        <v/>
      </c>
      <c r="BH495" s="522" t="str">
        <f>IF(AJ495="C",MAX($BH$221:BH494)+0.001,"")</f>
        <v/>
      </c>
      <c r="BI495" s="522"/>
      <c r="BJ495" s="522"/>
      <c r="BK495" s="282">
        <v>1.274</v>
      </c>
      <c r="BL495" s="282" t="str">
        <f t="shared" si="149"/>
        <v/>
      </c>
      <c r="BM495" s="282" t="str">
        <f t="shared" si="150"/>
        <v/>
      </c>
      <c r="BN495" s="282" t="s">
        <v>30</v>
      </c>
      <c r="BO495" s="282" t="str">
        <f t="shared" si="151"/>
        <v/>
      </c>
      <c r="BP495" s="282" t="str">
        <f t="shared" si="152"/>
        <v/>
      </c>
      <c r="BT495" s="522" t="str">
        <f>IF(AL495="A",MAX($BT$221:BV494)+0.001,"")</f>
        <v/>
      </c>
      <c r="BU495" s="522"/>
      <c r="BV495" s="522"/>
      <c r="BW495" s="282">
        <v>1.274</v>
      </c>
      <c r="BY495" s="454" t="s">
        <v>28</v>
      </c>
      <c r="BZ495" s="282" t="str">
        <f t="shared" si="154"/>
        <v/>
      </c>
      <c r="CB495" s="282">
        <f t="shared" si="155"/>
        <v>0</v>
      </c>
      <c r="CC495" s="282">
        <f t="shared" si="156"/>
        <v>0</v>
      </c>
      <c r="CD495" s="282">
        <f t="shared" si="157"/>
        <v>0</v>
      </c>
      <c r="CE495" s="282">
        <f t="shared" si="158"/>
        <v>0</v>
      </c>
      <c r="CF495" s="282">
        <f t="shared" si="159"/>
        <v>0</v>
      </c>
      <c r="CG495" s="282">
        <f t="shared" si="160"/>
        <v>0</v>
      </c>
      <c r="CH495" s="282">
        <f t="shared" si="161"/>
        <v>0</v>
      </c>
      <c r="CI495" s="282">
        <f t="shared" si="162"/>
        <v>0</v>
      </c>
      <c r="CJ495" s="282">
        <f t="shared" si="163"/>
        <v>0</v>
      </c>
      <c r="CK495" s="282">
        <f t="shared" si="164"/>
        <v>0</v>
      </c>
      <c r="CL495" s="282">
        <f t="shared" si="165"/>
        <v>0</v>
      </c>
      <c r="CM495" s="282">
        <f t="shared" si="166"/>
        <v>0</v>
      </c>
    </row>
    <row r="496" spans="4:91" ht="15" x14ac:dyDescent="0.25">
      <c r="D496" s="455" t="str">
        <f>IF(DATA6!$C$33="","",U496&amp;":"&amp;V496)</f>
        <v/>
      </c>
      <c r="E496" s="523" t="str">
        <f>IF(DATA6!$D$33="","",W496&amp;":"&amp;X496)</f>
        <v/>
      </c>
      <c r="F496" s="523"/>
      <c r="G496" s="523"/>
      <c r="H496" s="524" t="e">
        <f t="shared" si="141"/>
        <v>#VALUE!</v>
      </c>
      <c r="I496" s="524"/>
      <c r="J496" s="524"/>
      <c r="K496" s="522" t="e">
        <f t="shared" si="145"/>
        <v>#VALUE!</v>
      </c>
      <c r="L496" s="522"/>
      <c r="M496" s="522"/>
      <c r="N496" s="525" t="e">
        <f t="shared" si="142"/>
        <v>#VALUE!</v>
      </c>
      <c r="O496" s="525"/>
      <c r="P496" s="525"/>
      <c r="Q496" s="523" t="e">
        <f t="shared" si="143"/>
        <v>#VALUE!</v>
      </c>
      <c r="R496" s="523"/>
      <c r="S496" s="523"/>
      <c r="T496" s="283">
        <v>25</v>
      </c>
      <c r="U496" s="456">
        <f>IF(HOUR(DATA6!$C$33)&lt;=6,HOUR(DATA6!$C$33)+12,HOUR(DATA6!$C$33))</f>
        <v>12</v>
      </c>
      <c r="V496" s="457" t="str">
        <f>IF(MINUTE(DATA6!$C$33)&lt;10,"0"&amp;MINUTE(DATA6!$C$33),MINUTE(DATA6!$C$33))</f>
        <v>00</v>
      </c>
      <c r="W496" s="456">
        <f>IF(HOUR(DATA6!$D$33)&lt;=6,HOUR(DATA6!$D$33)+12,HOUR(DATA6!$D$33))</f>
        <v>12</v>
      </c>
      <c r="X496" s="457" t="str">
        <f>IF(MINUTE(DATA6!$D$33)&lt;10,"0"&amp;MINUTE(DATA6!$D$33),MINUTE(DATA6!$D$33))</f>
        <v>00</v>
      </c>
      <c r="Y496" s="526" t="b">
        <f t="shared" si="139"/>
        <v>0</v>
      </c>
      <c r="Z496" s="526"/>
      <c r="AA496" s="520" t="b">
        <f t="shared" si="140"/>
        <v>0</v>
      </c>
      <c r="AB496" s="520"/>
      <c r="AC496" s="521" t="str">
        <f t="shared" si="144"/>
        <v/>
      </c>
      <c r="AD496" s="521"/>
      <c r="AE496" s="520" t="b">
        <f t="shared" si="138"/>
        <v>0</v>
      </c>
      <c r="AF496" s="520"/>
      <c r="AH496" s="422">
        <f>DATA6!$G$33</f>
        <v>0</v>
      </c>
      <c r="AI496" s="422">
        <f>DATA6!$L$33</f>
        <v>0</v>
      </c>
      <c r="AJ496" s="458">
        <f>DATA6!$Q$33</f>
        <v>0</v>
      </c>
      <c r="AK496" s="422">
        <f>DATA6!$V$33</f>
        <v>0</v>
      </c>
      <c r="AL496" s="422">
        <f>DATA6!$AA$33</f>
        <v>0</v>
      </c>
      <c r="AN496" s="522" t="str">
        <f>IF(AJ496="A",MAX($AN$221:AP495)+0.001,"")</f>
        <v/>
      </c>
      <c r="AO496" s="522"/>
      <c r="AP496" s="522"/>
      <c r="AQ496" s="282">
        <v>1.2749999999999999</v>
      </c>
      <c r="AR496" s="282" t="str">
        <f>IF($AQ$496&gt;$AN$973,"",LOOKUP($AQ$496,$AN$222:$AP$971,$AH$222:$AH$971))</f>
        <v/>
      </c>
      <c r="AS496" s="282" t="str">
        <f>IF($AQ$496&gt;$AN$973,"",LOOKUP($AQ$496,$AN$222:$AP$971,$AI$222:$AI$971))</f>
        <v/>
      </c>
      <c r="AT496" s="282" t="s">
        <v>28</v>
      </c>
      <c r="AU496" s="282" t="str">
        <f>IF($AQ$496&gt;$AN$973,"",LOOKUP($AQ$496,$AN$222:$AP$971,$AK$222:$AK$971))</f>
        <v/>
      </c>
      <c r="AV496" s="282" t="str">
        <f>IF($AQ$496&gt;$AN$973,"",LOOKUP($AQ$496,$AN$222:$AP$971,$AL$222:$AL$971))</f>
        <v/>
      </c>
      <c r="AX496" s="522" t="str">
        <f>IF(AJ496="B",MAX($AX$221:AX495)+0.001,"")</f>
        <v/>
      </c>
      <c r="AY496" s="522"/>
      <c r="AZ496" s="522"/>
      <c r="BA496" s="282">
        <v>1.2749999999999999</v>
      </c>
      <c r="BB496" s="282" t="str">
        <f t="shared" si="153"/>
        <v/>
      </c>
      <c r="BC496" s="282" t="str">
        <f t="shared" si="146"/>
        <v/>
      </c>
      <c r="BD496" s="282" t="s">
        <v>29</v>
      </c>
      <c r="BE496" s="282" t="str">
        <f t="shared" si="147"/>
        <v/>
      </c>
      <c r="BF496" s="282" t="str">
        <f t="shared" si="148"/>
        <v/>
      </c>
      <c r="BH496" s="522" t="str">
        <f>IF(AJ496="C",MAX($BH$221:BH495)+0.001,"")</f>
        <v/>
      </c>
      <c r="BI496" s="522"/>
      <c r="BJ496" s="522"/>
      <c r="BK496" s="282">
        <v>1.2749999999999999</v>
      </c>
      <c r="BL496" s="282" t="str">
        <f t="shared" si="149"/>
        <v/>
      </c>
      <c r="BM496" s="282" t="str">
        <f t="shared" si="150"/>
        <v/>
      </c>
      <c r="BN496" s="282" t="s">
        <v>30</v>
      </c>
      <c r="BO496" s="282" t="str">
        <f t="shared" si="151"/>
        <v/>
      </c>
      <c r="BP496" s="282" t="str">
        <f t="shared" si="152"/>
        <v/>
      </c>
      <c r="BT496" s="522" t="str">
        <f>IF(AL496="A",MAX($BT$221:BV495)+0.001,"")</f>
        <v/>
      </c>
      <c r="BU496" s="522"/>
      <c r="BV496" s="522"/>
      <c r="BW496" s="282">
        <v>1.2749999999999999</v>
      </c>
      <c r="BY496" s="454" t="s">
        <v>28</v>
      </c>
      <c r="BZ496" s="282" t="str">
        <f t="shared" si="154"/>
        <v/>
      </c>
      <c r="CB496" s="282">
        <f t="shared" si="155"/>
        <v>0</v>
      </c>
      <c r="CC496" s="282">
        <f t="shared" si="156"/>
        <v>0</v>
      </c>
      <c r="CD496" s="282">
        <f t="shared" si="157"/>
        <v>0</v>
      </c>
      <c r="CE496" s="282">
        <f t="shared" si="158"/>
        <v>0</v>
      </c>
      <c r="CF496" s="282">
        <f t="shared" si="159"/>
        <v>0</v>
      </c>
      <c r="CG496" s="282">
        <f t="shared" si="160"/>
        <v>0</v>
      </c>
      <c r="CH496" s="282">
        <f t="shared" si="161"/>
        <v>0</v>
      </c>
      <c r="CI496" s="282">
        <f t="shared" si="162"/>
        <v>0</v>
      </c>
      <c r="CJ496" s="282">
        <f t="shared" si="163"/>
        <v>0</v>
      </c>
      <c r="CK496" s="282">
        <f t="shared" si="164"/>
        <v>0</v>
      </c>
      <c r="CL496" s="282">
        <f t="shared" si="165"/>
        <v>0</v>
      </c>
      <c r="CM496" s="282">
        <f t="shared" si="166"/>
        <v>0</v>
      </c>
    </row>
    <row r="497" spans="4:91" ht="15" x14ac:dyDescent="0.25">
      <c r="D497" s="455" t="str">
        <f>IF(DATA6!$C$34="","",U497&amp;":"&amp;V497)</f>
        <v/>
      </c>
      <c r="E497" s="523" t="str">
        <f>IF(DATA6!$D$34="","",W497&amp;":"&amp;X497)</f>
        <v/>
      </c>
      <c r="F497" s="523"/>
      <c r="G497" s="523"/>
      <c r="H497" s="524" t="e">
        <f t="shared" si="141"/>
        <v>#VALUE!</v>
      </c>
      <c r="I497" s="524"/>
      <c r="J497" s="524"/>
      <c r="K497" s="522" t="e">
        <f t="shared" si="145"/>
        <v>#VALUE!</v>
      </c>
      <c r="L497" s="522"/>
      <c r="M497" s="522"/>
      <c r="N497" s="525" t="e">
        <f t="shared" si="142"/>
        <v>#VALUE!</v>
      </c>
      <c r="O497" s="525"/>
      <c r="P497" s="525"/>
      <c r="Q497" s="523" t="e">
        <f t="shared" si="143"/>
        <v>#VALUE!</v>
      </c>
      <c r="R497" s="523"/>
      <c r="S497" s="523"/>
      <c r="T497" s="283">
        <v>26</v>
      </c>
      <c r="U497" s="456">
        <f>IF(HOUR(DATA6!$C$34)&lt;=6,HOUR(DATA6!$C$34)+12,HOUR(DATA6!$C$34))</f>
        <v>12</v>
      </c>
      <c r="V497" s="457" t="str">
        <f>IF(MINUTE(DATA6!$C$34)&lt;10,"0"&amp;MINUTE(DATA6!$C$34),MINUTE(DATA6!$C$34))</f>
        <v>00</v>
      </c>
      <c r="W497" s="456">
        <f>IF(HOUR(DATA6!$D$34)&lt;=6,HOUR(DATA6!$D$34)+12,HOUR(DATA6!$D$34))</f>
        <v>12</v>
      </c>
      <c r="X497" s="457" t="str">
        <f>IF(MINUTE(DATA6!$D$34)&lt;10,"0"&amp;MINUTE(DATA6!$D$34),MINUTE(DATA6!$D$34))</f>
        <v>00</v>
      </c>
      <c r="Y497" s="526" t="b">
        <f t="shared" si="139"/>
        <v>0</v>
      </c>
      <c r="Z497" s="526"/>
      <c r="AA497" s="520" t="b">
        <f t="shared" si="140"/>
        <v>0</v>
      </c>
      <c r="AB497" s="520"/>
      <c r="AC497" s="521" t="str">
        <f t="shared" si="144"/>
        <v/>
      </c>
      <c r="AD497" s="521"/>
      <c r="AE497" s="520" t="b">
        <f t="shared" si="138"/>
        <v>0</v>
      </c>
      <c r="AF497" s="520"/>
      <c r="AH497" s="422">
        <f>DATA6!$G$34</f>
        <v>0</v>
      </c>
      <c r="AI497" s="422">
        <f>DATA6!$L$34</f>
        <v>0</v>
      </c>
      <c r="AJ497" s="458">
        <f>DATA6!$Q$34</f>
        <v>0</v>
      </c>
      <c r="AK497" s="422">
        <f>DATA6!$V$34</f>
        <v>0</v>
      </c>
      <c r="AL497" s="422">
        <f>DATA6!$AA$34</f>
        <v>0</v>
      </c>
      <c r="AN497" s="522" t="str">
        <f>IF(AJ497="A",MAX($AN$221:AP496)+0.001,"")</f>
        <v/>
      </c>
      <c r="AO497" s="522"/>
      <c r="AP497" s="522"/>
      <c r="AQ497" s="282">
        <v>1.2759999999999998</v>
      </c>
      <c r="AR497" s="282" t="str">
        <f>IF($AQ$497&gt;$AN$973,"",LOOKUP($AQ$497,$AN$222:$AP$971,$AH$222:$AH$971))</f>
        <v/>
      </c>
      <c r="AS497" s="282" t="str">
        <f>IF($AQ$497&gt;$AN$973,"",LOOKUP($AQ$497,$AN$222:$AP$971,$AI$222:$AI$971))</f>
        <v/>
      </c>
      <c r="AT497" s="282" t="s">
        <v>28</v>
      </c>
      <c r="AU497" s="282" t="str">
        <f>IF($AQ$497&gt;$AN$973,"",LOOKUP($AQ$497,$AN$222:$AP$971,$AK$222:$AK$971))</f>
        <v/>
      </c>
      <c r="AV497" s="282" t="str">
        <f>IF($AQ$497&gt;$AN$973,"",LOOKUP($AQ$497,$AN$222:$AP$971,$AL$222:$AL$971))</f>
        <v/>
      </c>
      <c r="AX497" s="522" t="str">
        <f>IF(AJ497="B",MAX($AX$221:AX496)+0.001,"")</f>
        <v/>
      </c>
      <c r="AY497" s="522"/>
      <c r="AZ497" s="522"/>
      <c r="BA497" s="282">
        <v>1.2759999999999998</v>
      </c>
      <c r="BB497" s="282" t="str">
        <f t="shared" si="153"/>
        <v/>
      </c>
      <c r="BC497" s="282" t="str">
        <f t="shared" si="146"/>
        <v/>
      </c>
      <c r="BD497" s="282" t="s">
        <v>29</v>
      </c>
      <c r="BE497" s="282" t="str">
        <f t="shared" si="147"/>
        <v/>
      </c>
      <c r="BF497" s="282" t="str">
        <f t="shared" si="148"/>
        <v/>
      </c>
      <c r="BH497" s="522" t="str">
        <f>IF(AJ497="C",MAX($BH$221:BH496)+0.001,"")</f>
        <v/>
      </c>
      <c r="BI497" s="522"/>
      <c r="BJ497" s="522"/>
      <c r="BK497" s="282">
        <v>1.2759999999999998</v>
      </c>
      <c r="BL497" s="282" t="str">
        <f t="shared" si="149"/>
        <v/>
      </c>
      <c r="BM497" s="282" t="str">
        <f t="shared" si="150"/>
        <v/>
      </c>
      <c r="BN497" s="282" t="s">
        <v>30</v>
      </c>
      <c r="BO497" s="282" t="str">
        <f t="shared" si="151"/>
        <v/>
      </c>
      <c r="BP497" s="282" t="str">
        <f t="shared" si="152"/>
        <v/>
      </c>
      <c r="BT497" s="522" t="str">
        <f>IF(AL497="A",MAX($BT$221:BV496)+0.001,"")</f>
        <v/>
      </c>
      <c r="BU497" s="522"/>
      <c r="BV497" s="522"/>
      <c r="BW497" s="282">
        <v>1.2759999999999998</v>
      </c>
      <c r="BY497" s="454" t="s">
        <v>28</v>
      </c>
      <c r="BZ497" s="282" t="str">
        <f t="shared" si="154"/>
        <v/>
      </c>
      <c r="CB497" s="282">
        <f t="shared" si="155"/>
        <v>0</v>
      </c>
      <c r="CC497" s="282">
        <f t="shared" si="156"/>
        <v>0</v>
      </c>
      <c r="CD497" s="282">
        <f t="shared" si="157"/>
        <v>0</v>
      </c>
      <c r="CE497" s="282">
        <f t="shared" si="158"/>
        <v>0</v>
      </c>
      <c r="CF497" s="282">
        <f t="shared" si="159"/>
        <v>0</v>
      </c>
      <c r="CG497" s="282">
        <f t="shared" si="160"/>
        <v>0</v>
      </c>
      <c r="CH497" s="282">
        <f t="shared" si="161"/>
        <v>0</v>
      </c>
      <c r="CI497" s="282">
        <f t="shared" si="162"/>
        <v>0</v>
      </c>
      <c r="CJ497" s="282">
        <f t="shared" si="163"/>
        <v>0</v>
      </c>
      <c r="CK497" s="282">
        <f t="shared" si="164"/>
        <v>0</v>
      </c>
      <c r="CL497" s="282">
        <f t="shared" si="165"/>
        <v>0</v>
      </c>
      <c r="CM497" s="282">
        <f t="shared" si="166"/>
        <v>0</v>
      </c>
    </row>
    <row r="498" spans="4:91" ht="15" x14ac:dyDescent="0.25">
      <c r="D498" s="455" t="str">
        <f>IF(DATA6!$C$35="","",U498&amp;":"&amp;V498)</f>
        <v/>
      </c>
      <c r="E498" s="523" t="str">
        <f>IF(DATA6!$D$35="","",W498&amp;":"&amp;X498)</f>
        <v/>
      </c>
      <c r="F498" s="523"/>
      <c r="G498" s="523"/>
      <c r="H498" s="524" t="e">
        <f t="shared" si="141"/>
        <v>#VALUE!</v>
      </c>
      <c r="I498" s="524"/>
      <c r="J498" s="524"/>
      <c r="K498" s="522" t="e">
        <f t="shared" si="145"/>
        <v>#VALUE!</v>
      </c>
      <c r="L498" s="522"/>
      <c r="M498" s="522"/>
      <c r="N498" s="525" t="e">
        <f t="shared" si="142"/>
        <v>#VALUE!</v>
      </c>
      <c r="O498" s="525"/>
      <c r="P498" s="525"/>
      <c r="Q498" s="523" t="e">
        <f t="shared" si="143"/>
        <v>#VALUE!</v>
      </c>
      <c r="R498" s="523"/>
      <c r="S498" s="523"/>
      <c r="T498" s="283">
        <v>27</v>
      </c>
      <c r="U498" s="456">
        <f>IF(HOUR(DATA6!$C$35)&lt;=6,HOUR(DATA6!$C$35)+12,HOUR(DATA6!$C$35))</f>
        <v>12</v>
      </c>
      <c r="V498" s="457" t="str">
        <f>IF(MINUTE(DATA6!$C$35)&lt;10,"0"&amp;MINUTE(DATA6!$C$35),MINUTE(DATA6!$C$35))</f>
        <v>00</v>
      </c>
      <c r="W498" s="456">
        <f>IF(HOUR(DATA6!$D$35)&lt;=6,HOUR(DATA6!$D$35)+12,HOUR(DATA6!$D$35))</f>
        <v>12</v>
      </c>
      <c r="X498" s="457" t="str">
        <f>IF(MINUTE(DATA6!$D$35)&lt;10,"0"&amp;MINUTE(DATA6!$D$35),MINUTE(DATA6!$D$35))</f>
        <v>00</v>
      </c>
      <c r="Y498" s="526" t="b">
        <f t="shared" si="139"/>
        <v>0</v>
      </c>
      <c r="Z498" s="526"/>
      <c r="AA498" s="520" t="b">
        <f t="shared" si="140"/>
        <v>0</v>
      </c>
      <c r="AB498" s="520"/>
      <c r="AC498" s="521" t="str">
        <f t="shared" si="144"/>
        <v/>
      </c>
      <c r="AD498" s="521"/>
      <c r="AE498" s="520" t="b">
        <f t="shared" si="138"/>
        <v>0</v>
      </c>
      <c r="AF498" s="520"/>
      <c r="AH498" s="422">
        <f>DATA6!$G$35</f>
        <v>0</v>
      </c>
      <c r="AI498" s="422">
        <f>DATA6!$L$35</f>
        <v>0</v>
      </c>
      <c r="AJ498" s="458">
        <f>DATA6!$Q$35</f>
        <v>0</v>
      </c>
      <c r="AK498" s="422">
        <f>DATA6!$V$35</f>
        <v>0</v>
      </c>
      <c r="AL498" s="422">
        <f>DATA6!$AA$35</f>
        <v>0</v>
      </c>
      <c r="AN498" s="522" t="str">
        <f>IF(AJ498="A",MAX($AN$221:AP497)+0.001,"")</f>
        <v/>
      </c>
      <c r="AO498" s="522"/>
      <c r="AP498" s="522"/>
      <c r="AQ498" s="282">
        <v>1.2769999999999999</v>
      </c>
      <c r="AR498" s="282" t="str">
        <f>IF($AQ$498&gt;$AN$973,"",LOOKUP($AQ$498,$AN$222:$AP$971,$AH$222:$AH$971))</f>
        <v/>
      </c>
      <c r="AS498" s="282" t="str">
        <f>IF($AQ$498&gt;$AN$973,"",LOOKUP($AQ$498,$AN$222:$AP$971,$AI$222:$AI$971))</f>
        <v/>
      </c>
      <c r="AT498" s="282" t="s">
        <v>28</v>
      </c>
      <c r="AU498" s="282" t="str">
        <f>IF($AQ$498&gt;$AN$973,"",LOOKUP($AQ$498,$AN$222:$AP$971,$AK$222:$AK$971))</f>
        <v/>
      </c>
      <c r="AV498" s="282" t="str">
        <f>IF($AQ$498&gt;$AN$973,"",LOOKUP($AQ$498,$AN$222:$AP$971,$AL$222:$AL$971))</f>
        <v/>
      </c>
      <c r="AX498" s="522" t="str">
        <f>IF(AJ498="B",MAX($AX$221:AX497)+0.001,"")</f>
        <v/>
      </c>
      <c r="AY498" s="522"/>
      <c r="AZ498" s="522"/>
      <c r="BA498" s="282">
        <v>1.2769999999999999</v>
      </c>
      <c r="BB498" s="282" t="str">
        <f t="shared" si="153"/>
        <v/>
      </c>
      <c r="BC498" s="282" t="str">
        <f t="shared" si="146"/>
        <v/>
      </c>
      <c r="BD498" s="282" t="s">
        <v>29</v>
      </c>
      <c r="BE498" s="282" t="str">
        <f t="shared" si="147"/>
        <v/>
      </c>
      <c r="BF498" s="282" t="str">
        <f t="shared" si="148"/>
        <v/>
      </c>
      <c r="BH498" s="522" t="str">
        <f>IF(AJ498="C",MAX($BH$221:BH497)+0.001,"")</f>
        <v/>
      </c>
      <c r="BI498" s="522"/>
      <c r="BJ498" s="522"/>
      <c r="BK498" s="282">
        <v>1.2769999999999999</v>
      </c>
      <c r="BL498" s="282" t="str">
        <f t="shared" si="149"/>
        <v/>
      </c>
      <c r="BM498" s="282" t="str">
        <f t="shared" si="150"/>
        <v/>
      </c>
      <c r="BN498" s="282" t="s">
        <v>30</v>
      </c>
      <c r="BO498" s="282" t="str">
        <f t="shared" si="151"/>
        <v/>
      </c>
      <c r="BP498" s="282" t="str">
        <f t="shared" si="152"/>
        <v/>
      </c>
      <c r="BT498" s="522" t="str">
        <f>IF(AL498="A",MAX($BT$221:BV497)+0.001,"")</f>
        <v/>
      </c>
      <c r="BU498" s="522"/>
      <c r="BV498" s="522"/>
      <c r="BW498" s="282">
        <v>1.2769999999999999</v>
      </c>
      <c r="BY498" s="454" t="s">
        <v>28</v>
      </c>
      <c r="BZ498" s="282" t="str">
        <f t="shared" si="154"/>
        <v/>
      </c>
      <c r="CB498" s="282">
        <f t="shared" si="155"/>
        <v>0</v>
      </c>
      <c r="CC498" s="282">
        <f t="shared" si="156"/>
        <v>0</v>
      </c>
      <c r="CD498" s="282">
        <f t="shared" si="157"/>
        <v>0</v>
      </c>
      <c r="CE498" s="282">
        <f t="shared" si="158"/>
        <v>0</v>
      </c>
      <c r="CF498" s="282">
        <f t="shared" si="159"/>
        <v>0</v>
      </c>
      <c r="CG498" s="282">
        <f t="shared" si="160"/>
        <v>0</v>
      </c>
      <c r="CH498" s="282">
        <f t="shared" si="161"/>
        <v>0</v>
      </c>
      <c r="CI498" s="282">
        <f t="shared" si="162"/>
        <v>0</v>
      </c>
      <c r="CJ498" s="282">
        <f t="shared" si="163"/>
        <v>0</v>
      </c>
      <c r="CK498" s="282">
        <f t="shared" si="164"/>
        <v>0</v>
      </c>
      <c r="CL498" s="282">
        <f t="shared" si="165"/>
        <v>0</v>
      </c>
      <c r="CM498" s="282">
        <f t="shared" si="166"/>
        <v>0</v>
      </c>
    </row>
    <row r="499" spans="4:91" ht="15" x14ac:dyDescent="0.25">
      <c r="D499" s="455" t="str">
        <f>IF(DATA6!$C$36="","",U499&amp;":"&amp;V499)</f>
        <v/>
      </c>
      <c r="E499" s="523" t="str">
        <f>IF(DATA6!$D$36="","",W499&amp;":"&amp;X499)</f>
        <v/>
      </c>
      <c r="F499" s="523"/>
      <c r="G499" s="523"/>
      <c r="H499" s="524" t="e">
        <f t="shared" si="141"/>
        <v>#VALUE!</v>
      </c>
      <c r="I499" s="524"/>
      <c r="J499" s="524"/>
      <c r="K499" s="522" t="e">
        <f t="shared" si="145"/>
        <v>#VALUE!</v>
      </c>
      <c r="L499" s="522"/>
      <c r="M499" s="522"/>
      <c r="N499" s="525" t="e">
        <f t="shared" si="142"/>
        <v>#VALUE!</v>
      </c>
      <c r="O499" s="525"/>
      <c r="P499" s="525"/>
      <c r="Q499" s="523" t="e">
        <f t="shared" si="143"/>
        <v>#VALUE!</v>
      </c>
      <c r="R499" s="523"/>
      <c r="S499" s="523"/>
      <c r="T499" s="283">
        <v>28</v>
      </c>
      <c r="U499" s="456">
        <f>IF(HOUR(DATA6!$C$36)&lt;=6,HOUR(DATA6!$C$36)+12,HOUR(DATA6!$C$36))</f>
        <v>12</v>
      </c>
      <c r="V499" s="457" t="str">
        <f>IF(MINUTE(DATA6!$C$36)&lt;10,"0"&amp;MINUTE(DATA6!$C$36),MINUTE(DATA6!$C$36))</f>
        <v>00</v>
      </c>
      <c r="W499" s="456">
        <f>IF(HOUR(DATA6!$D$36)&lt;=6,HOUR(DATA6!$D$36)+12,HOUR(DATA6!$D$36))</f>
        <v>12</v>
      </c>
      <c r="X499" s="457" t="str">
        <f>IF(MINUTE(DATA6!$D$36)&lt;10,"0"&amp;MINUTE(DATA6!$D$36),MINUTE(DATA6!$D$36))</f>
        <v>00</v>
      </c>
      <c r="Y499" s="526" t="b">
        <f t="shared" si="139"/>
        <v>0</v>
      </c>
      <c r="Z499" s="526"/>
      <c r="AA499" s="520" t="b">
        <f t="shared" si="140"/>
        <v>0</v>
      </c>
      <c r="AB499" s="520"/>
      <c r="AC499" s="521" t="str">
        <f t="shared" si="144"/>
        <v/>
      </c>
      <c r="AD499" s="521"/>
      <c r="AE499" s="520" t="b">
        <f t="shared" si="138"/>
        <v>0</v>
      </c>
      <c r="AF499" s="520"/>
      <c r="AH499" s="422">
        <f>DATA6!$G$36</f>
        <v>0</v>
      </c>
      <c r="AI499" s="422">
        <f>DATA6!$L$36</f>
        <v>0</v>
      </c>
      <c r="AJ499" s="458">
        <f>DATA6!$Q$36</f>
        <v>0</v>
      </c>
      <c r="AK499" s="422">
        <f>DATA6!$V$36</f>
        <v>0</v>
      </c>
      <c r="AL499" s="422">
        <f>DATA6!$AA$36</f>
        <v>0</v>
      </c>
      <c r="AN499" s="522" t="str">
        <f>IF(AJ499="A",MAX($AN$221:AP498)+0.001,"")</f>
        <v/>
      </c>
      <c r="AO499" s="522"/>
      <c r="AP499" s="522"/>
      <c r="AQ499" s="282">
        <v>1.278</v>
      </c>
      <c r="AR499" s="282" t="str">
        <f>IF($AQ$499&gt;$AN$973,"",LOOKUP($AQ$499,$AN$222:$AP$971,$AH$222:$AH$971))</f>
        <v/>
      </c>
      <c r="AS499" s="282" t="str">
        <f>IF($AQ$499&gt;$AN$973,"",LOOKUP($AQ$499,$AN$222:$AP$971,$AI$222:$AI$971))</f>
        <v/>
      </c>
      <c r="AT499" s="282" t="s">
        <v>28</v>
      </c>
      <c r="AU499" s="282" t="str">
        <f>IF($AQ$499&gt;$AN$973,"",LOOKUP($AQ$499,$AN$222:$AP$971,$AK$222:$AK$971))</f>
        <v/>
      </c>
      <c r="AV499" s="282" t="str">
        <f>IF($AQ$499&gt;$AN$973,"",LOOKUP($AQ$499,$AN$222:$AP$971,$AL$222:$AL$971))</f>
        <v/>
      </c>
      <c r="AX499" s="522" t="str">
        <f>IF(AJ499="B",MAX($AX$221:AX498)+0.001,"")</f>
        <v/>
      </c>
      <c r="AY499" s="522"/>
      <c r="AZ499" s="522"/>
      <c r="BA499" s="282">
        <v>1.278</v>
      </c>
      <c r="BB499" s="282" t="str">
        <f t="shared" si="153"/>
        <v/>
      </c>
      <c r="BC499" s="282" t="str">
        <f t="shared" si="146"/>
        <v/>
      </c>
      <c r="BD499" s="282" t="s">
        <v>29</v>
      </c>
      <c r="BE499" s="282" t="str">
        <f t="shared" si="147"/>
        <v/>
      </c>
      <c r="BF499" s="282" t="str">
        <f t="shared" si="148"/>
        <v/>
      </c>
      <c r="BH499" s="522" t="str">
        <f>IF(AJ499="C",MAX($BH$221:BH498)+0.001,"")</f>
        <v/>
      </c>
      <c r="BI499" s="522"/>
      <c r="BJ499" s="522"/>
      <c r="BK499" s="282">
        <v>1.278</v>
      </c>
      <c r="BL499" s="282" t="str">
        <f t="shared" si="149"/>
        <v/>
      </c>
      <c r="BM499" s="282" t="str">
        <f t="shared" si="150"/>
        <v/>
      </c>
      <c r="BN499" s="282" t="s">
        <v>30</v>
      </c>
      <c r="BO499" s="282" t="str">
        <f t="shared" si="151"/>
        <v/>
      </c>
      <c r="BP499" s="282" t="str">
        <f t="shared" si="152"/>
        <v/>
      </c>
      <c r="BT499" s="522" t="str">
        <f>IF(AL499="A",MAX($BT$221:BV498)+0.001,"")</f>
        <v/>
      </c>
      <c r="BU499" s="522"/>
      <c r="BV499" s="522"/>
      <c r="BW499" s="282">
        <v>1.278</v>
      </c>
      <c r="BY499" s="454" t="s">
        <v>28</v>
      </c>
      <c r="BZ499" s="282" t="str">
        <f t="shared" si="154"/>
        <v/>
      </c>
      <c r="CB499" s="282">
        <f t="shared" si="155"/>
        <v>0</v>
      </c>
      <c r="CC499" s="282">
        <f t="shared" si="156"/>
        <v>0</v>
      </c>
      <c r="CD499" s="282">
        <f t="shared" si="157"/>
        <v>0</v>
      </c>
      <c r="CE499" s="282">
        <f t="shared" si="158"/>
        <v>0</v>
      </c>
      <c r="CF499" s="282">
        <f t="shared" si="159"/>
        <v>0</v>
      </c>
      <c r="CG499" s="282">
        <f t="shared" si="160"/>
        <v>0</v>
      </c>
      <c r="CH499" s="282">
        <f t="shared" si="161"/>
        <v>0</v>
      </c>
      <c r="CI499" s="282">
        <f t="shared" si="162"/>
        <v>0</v>
      </c>
      <c r="CJ499" s="282">
        <f t="shared" si="163"/>
        <v>0</v>
      </c>
      <c r="CK499" s="282">
        <f t="shared" si="164"/>
        <v>0</v>
      </c>
      <c r="CL499" s="282">
        <f t="shared" si="165"/>
        <v>0</v>
      </c>
      <c r="CM499" s="282">
        <f t="shared" si="166"/>
        <v>0</v>
      </c>
    </row>
    <row r="500" spans="4:91" ht="15" x14ac:dyDescent="0.25">
      <c r="D500" s="455" t="str">
        <f>IF(DATA6!$C$37="","",U500&amp;":"&amp;V500)</f>
        <v/>
      </c>
      <c r="E500" s="523" t="str">
        <f>IF(DATA6!$D$37="","",W500&amp;":"&amp;X500)</f>
        <v/>
      </c>
      <c r="F500" s="523"/>
      <c r="G500" s="523"/>
      <c r="H500" s="524" t="e">
        <f t="shared" si="141"/>
        <v>#VALUE!</v>
      </c>
      <c r="I500" s="524"/>
      <c r="J500" s="524"/>
      <c r="K500" s="522" t="e">
        <f t="shared" si="145"/>
        <v>#VALUE!</v>
      </c>
      <c r="L500" s="522"/>
      <c r="M500" s="522"/>
      <c r="N500" s="525" t="e">
        <f t="shared" si="142"/>
        <v>#VALUE!</v>
      </c>
      <c r="O500" s="525"/>
      <c r="P500" s="525"/>
      <c r="Q500" s="523" t="e">
        <f t="shared" si="143"/>
        <v>#VALUE!</v>
      </c>
      <c r="R500" s="523"/>
      <c r="S500" s="523"/>
      <c r="T500" s="283">
        <v>29</v>
      </c>
      <c r="U500" s="456">
        <f>IF(HOUR(DATA6!$C$37)&lt;=6,HOUR(DATA6!$C$37)+12,HOUR(DATA6!$C$37))</f>
        <v>12</v>
      </c>
      <c r="V500" s="457" t="str">
        <f>IF(MINUTE(DATA6!$C$37)&lt;10,"0"&amp;MINUTE(DATA6!$C$37),MINUTE(DATA6!$C$37))</f>
        <v>00</v>
      </c>
      <c r="W500" s="456">
        <f>IF(HOUR(DATA6!$D$37)&lt;=6,HOUR(DATA6!$D$37)+12,HOUR(DATA6!$D$37))</f>
        <v>12</v>
      </c>
      <c r="X500" s="457" t="str">
        <f>IF(MINUTE(DATA6!$D$37)&lt;10,"0"&amp;MINUTE(DATA6!$D$37),MINUTE(DATA6!$D$37))</f>
        <v>00</v>
      </c>
      <c r="Y500" s="526" t="b">
        <f t="shared" si="139"/>
        <v>0</v>
      </c>
      <c r="Z500" s="526"/>
      <c r="AA500" s="520" t="b">
        <f t="shared" si="140"/>
        <v>0</v>
      </c>
      <c r="AB500" s="520"/>
      <c r="AC500" s="521" t="str">
        <f t="shared" si="144"/>
        <v/>
      </c>
      <c r="AD500" s="521"/>
      <c r="AE500" s="520" t="b">
        <f t="shared" si="138"/>
        <v>0</v>
      </c>
      <c r="AF500" s="520"/>
      <c r="AH500" s="422">
        <f>DATA6!$G$37</f>
        <v>0</v>
      </c>
      <c r="AI500" s="422">
        <f>DATA6!$L$37</f>
        <v>0</v>
      </c>
      <c r="AJ500" s="458">
        <f>DATA6!$Q$37</f>
        <v>0</v>
      </c>
      <c r="AK500" s="422">
        <f>DATA6!$V$37</f>
        <v>0</v>
      </c>
      <c r="AL500" s="422">
        <f>DATA6!$AA$37</f>
        <v>0</v>
      </c>
      <c r="AN500" s="522" t="str">
        <f>IF(AJ500="A",MAX($AN$221:AP499)+0.001,"")</f>
        <v/>
      </c>
      <c r="AO500" s="522"/>
      <c r="AP500" s="522"/>
      <c r="AQ500" s="282">
        <v>1.2789999999999999</v>
      </c>
      <c r="AR500" s="282" t="str">
        <f>IF($AQ$500&gt;$AN$973,"",LOOKUP($AQ$500,$AN$222:$AP$971,$AH$222:$AH$971))</f>
        <v/>
      </c>
      <c r="AS500" s="282" t="str">
        <f>IF($AQ$500&gt;$AN$973,"",LOOKUP($AQ$500,$AN$222:$AP$971,$AI$222:$AI$971))</f>
        <v/>
      </c>
      <c r="AT500" s="282" t="s">
        <v>28</v>
      </c>
      <c r="AU500" s="282" t="str">
        <f>IF($AQ$500&gt;$AN$973,"",LOOKUP($AQ$500,$AN$222:$AP$971,$AK$222:$AK$971))</f>
        <v/>
      </c>
      <c r="AV500" s="282" t="str">
        <f>IF($AQ$500&gt;$AN$973,"",LOOKUP($AQ$500,$AN$222:$AP$971,$AL$222:$AL$971))</f>
        <v/>
      </c>
      <c r="AX500" s="522" t="str">
        <f>IF(AJ500="B",MAX($AX$221:AX499)+0.001,"")</f>
        <v/>
      </c>
      <c r="AY500" s="522"/>
      <c r="AZ500" s="522"/>
      <c r="BA500" s="282">
        <v>1.2789999999999999</v>
      </c>
      <c r="BB500" s="282" t="str">
        <f t="shared" si="153"/>
        <v/>
      </c>
      <c r="BC500" s="282" t="str">
        <f t="shared" si="146"/>
        <v/>
      </c>
      <c r="BD500" s="282" t="s">
        <v>29</v>
      </c>
      <c r="BE500" s="282" t="str">
        <f t="shared" si="147"/>
        <v/>
      </c>
      <c r="BF500" s="282" t="str">
        <f t="shared" si="148"/>
        <v/>
      </c>
      <c r="BH500" s="522" t="str">
        <f>IF(AJ500="C",MAX($BH$221:BH499)+0.001,"")</f>
        <v/>
      </c>
      <c r="BI500" s="522"/>
      <c r="BJ500" s="522"/>
      <c r="BK500" s="282">
        <v>1.2789999999999999</v>
      </c>
      <c r="BL500" s="282" t="str">
        <f t="shared" si="149"/>
        <v/>
      </c>
      <c r="BM500" s="282" t="str">
        <f t="shared" si="150"/>
        <v/>
      </c>
      <c r="BN500" s="282" t="s">
        <v>30</v>
      </c>
      <c r="BO500" s="282" t="str">
        <f t="shared" si="151"/>
        <v/>
      </c>
      <c r="BP500" s="282" t="str">
        <f t="shared" si="152"/>
        <v/>
      </c>
      <c r="BT500" s="522" t="str">
        <f>IF(AL500="A",MAX($BT$221:BV499)+0.001,"")</f>
        <v/>
      </c>
      <c r="BU500" s="522"/>
      <c r="BV500" s="522"/>
      <c r="BW500" s="282">
        <v>1.2789999999999999</v>
      </c>
      <c r="BY500" s="454" t="s">
        <v>28</v>
      </c>
      <c r="BZ500" s="282" t="str">
        <f t="shared" si="154"/>
        <v/>
      </c>
      <c r="CB500" s="282">
        <f t="shared" si="155"/>
        <v>0</v>
      </c>
      <c r="CC500" s="282">
        <f t="shared" si="156"/>
        <v>0</v>
      </c>
      <c r="CD500" s="282">
        <f t="shared" si="157"/>
        <v>0</v>
      </c>
      <c r="CE500" s="282">
        <f t="shared" si="158"/>
        <v>0</v>
      </c>
      <c r="CF500" s="282">
        <f t="shared" si="159"/>
        <v>0</v>
      </c>
      <c r="CG500" s="282">
        <f t="shared" si="160"/>
        <v>0</v>
      </c>
      <c r="CH500" s="282">
        <f t="shared" si="161"/>
        <v>0</v>
      </c>
      <c r="CI500" s="282">
        <f t="shared" si="162"/>
        <v>0</v>
      </c>
      <c r="CJ500" s="282">
        <f t="shared" si="163"/>
        <v>0</v>
      </c>
      <c r="CK500" s="282">
        <f t="shared" si="164"/>
        <v>0</v>
      </c>
      <c r="CL500" s="282">
        <f t="shared" si="165"/>
        <v>0</v>
      </c>
      <c r="CM500" s="282">
        <f t="shared" si="166"/>
        <v>0</v>
      </c>
    </row>
    <row r="501" spans="4:91" ht="15" x14ac:dyDescent="0.25">
      <c r="D501" s="455" t="str">
        <f>IF(DATA6!$C$38="","",U501&amp;":"&amp;V501)</f>
        <v/>
      </c>
      <c r="E501" s="523" t="str">
        <f>IF(DATA6!$D$38="","",W501&amp;":"&amp;X501)</f>
        <v/>
      </c>
      <c r="F501" s="523"/>
      <c r="G501" s="523"/>
      <c r="H501" s="524" t="e">
        <f t="shared" si="141"/>
        <v>#VALUE!</v>
      </c>
      <c r="I501" s="524"/>
      <c r="J501" s="524"/>
      <c r="K501" s="522" t="e">
        <f t="shared" si="145"/>
        <v>#VALUE!</v>
      </c>
      <c r="L501" s="522"/>
      <c r="M501" s="522"/>
      <c r="N501" s="525" t="e">
        <f t="shared" si="142"/>
        <v>#VALUE!</v>
      </c>
      <c r="O501" s="525"/>
      <c r="P501" s="525"/>
      <c r="Q501" s="523" t="e">
        <f t="shared" si="143"/>
        <v>#VALUE!</v>
      </c>
      <c r="R501" s="523"/>
      <c r="S501" s="523"/>
      <c r="T501" s="283">
        <v>30</v>
      </c>
      <c r="U501" s="456">
        <f>IF(HOUR(DATA6!$C$38)&lt;=6,HOUR(DATA6!$C$38)+12,HOUR(DATA6!$C$38))</f>
        <v>12</v>
      </c>
      <c r="V501" s="457" t="str">
        <f>IF(MINUTE(DATA6!$C$38)&lt;10,"0"&amp;MINUTE(DATA6!$C$38),MINUTE(DATA6!$C$38))</f>
        <v>00</v>
      </c>
      <c r="W501" s="456">
        <f>IF(HOUR(DATA6!$D$38)&lt;=6,HOUR(DATA6!$D$38)+12,HOUR(DATA6!$D$38))</f>
        <v>12</v>
      </c>
      <c r="X501" s="457" t="str">
        <f>IF(MINUTE(DATA6!$D$38)&lt;10,"0"&amp;MINUTE(DATA6!$D$38),MINUTE(DATA6!$D$38))</f>
        <v>00</v>
      </c>
      <c r="Y501" s="526" t="b">
        <f t="shared" si="139"/>
        <v>0</v>
      </c>
      <c r="Z501" s="526"/>
      <c r="AA501" s="520" t="b">
        <f t="shared" si="140"/>
        <v>0</v>
      </c>
      <c r="AB501" s="520"/>
      <c r="AC501" s="521" t="str">
        <f t="shared" si="144"/>
        <v/>
      </c>
      <c r="AD501" s="521"/>
      <c r="AE501" s="520" t="b">
        <f t="shared" si="138"/>
        <v>0</v>
      </c>
      <c r="AF501" s="520"/>
      <c r="AH501" s="422">
        <f>DATA6!$G$38</f>
        <v>0</v>
      </c>
      <c r="AI501" s="422">
        <f>DATA6!$L$38</f>
        <v>0</v>
      </c>
      <c r="AJ501" s="458">
        <f>DATA6!$Q$38</f>
        <v>0</v>
      </c>
      <c r="AK501" s="422">
        <f>DATA6!$V$38</f>
        <v>0</v>
      </c>
      <c r="AL501" s="422">
        <f>DATA6!$AA$38</f>
        <v>0</v>
      </c>
      <c r="AN501" s="522" t="str">
        <f>IF(AJ501="A",MAX($AN$221:AP500)+0.001,"")</f>
        <v/>
      </c>
      <c r="AO501" s="522"/>
      <c r="AP501" s="522"/>
      <c r="AQ501" s="282">
        <v>1.28</v>
      </c>
      <c r="AR501" s="282" t="str">
        <f>IF($AQ$501&gt;$AN$973,"",LOOKUP($AQ$501,$AN$222:$AP$971,$AH$222:$AH$971))</f>
        <v/>
      </c>
      <c r="AS501" s="282" t="str">
        <f>IF($AQ$501&gt;$AN$973,"",LOOKUP($AQ$501,$AN$222:$AP$971,$AI$222:$AI$971))</f>
        <v/>
      </c>
      <c r="AT501" s="282" t="s">
        <v>28</v>
      </c>
      <c r="AU501" s="282" t="str">
        <f>IF($AQ$501&gt;$AN$973,"",LOOKUP($AQ$501,$AN$222:$AP$971,$AK$222:$AK$971))</f>
        <v/>
      </c>
      <c r="AV501" s="282" t="str">
        <f>IF($AQ$501&gt;$AN$973,"",LOOKUP($AQ$501,$AN$222:$AP$971,$AL$222:$AL$971))</f>
        <v/>
      </c>
      <c r="AX501" s="522" t="str">
        <f>IF(AJ501="B",MAX($AX$221:AX500)+0.001,"")</f>
        <v/>
      </c>
      <c r="AY501" s="522"/>
      <c r="AZ501" s="522"/>
      <c r="BA501" s="282">
        <v>1.28</v>
      </c>
      <c r="BB501" s="282" t="str">
        <f t="shared" si="153"/>
        <v/>
      </c>
      <c r="BC501" s="282" t="str">
        <f t="shared" si="146"/>
        <v/>
      </c>
      <c r="BD501" s="282" t="s">
        <v>29</v>
      </c>
      <c r="BE501" s="282" t="str">
        <f t="shared" si="147"/>
        <v/>
      </c>
      <c r="BF501" s="282" t="str">
        <f t="shared" si="148"/>
        <v/>
      </c>
      <c r="BH501" s="522" t="str">
        <f>IF(AJ501="C",MAX($BH$221:BH500)+0.001,"")</f>
        <v/>
      </c>
      <c r="BI501" s="522"/>
      <c r="BJ501" s="522"/>
      <c r="BK501" s="282">
        <v>1.28</v>
      </c>
      <c r="BL501" s="282" t="str">
        <f t="shared" si="149"/>
        <v/>
      </c>
      <c r="BM501" s="282" t="str">
        <f t="shared" si="150"/>
        <v/>
      </c>
      <c r="BN501" s="282" t="s">
        <v>30</v>
      </c>
      <c r="BO501" s="282" t="str">
        <f t="shared" si="151"/>
        <v/>
      </c>
      <c r="BP501" s="282" t="str">
        <f t="shared" si="152"/>
        <v/>
      </c>
      <c r="BT501" s="522" t="str">
        <f>IF(AL501="A",MAX($BT$221:BV500)+0.001,"")</f>
        <v/>
      </c>
      <c r="BU501" s="522"/>
      <c r="BV501" s="522"/>
      <c r="BW501" s="282">
        <v>1.28</v>
      </c>
      <c r="BY501" s="454" t="s">
        <v>28</v>
      </c>
      <c r="BZ501" s="282" t="str">
        <f t="shared" si="154"/>
        <v/>
      </c>
      <c r="CB501" s="282">
        <f t="shared" si="155"/>
        <v>0</v>
      </c>
      <c r="CC501" s="282">
        <f t="shared" si="156"/>
        <v>0</v>
      </c>
      <c r="CD501" s="282">
        <f t="shared" si="157"/>
        <v>0</v>
      </c>
      <c r="CE501" s="282">
        <f t="shared" si="158"/>
        <v>0</v>
      </c>
      <c r="CF501" s="282">
        <f t="shared" si="159"/>
        <v>0</v>
      </c>
      <c r="CG501" s="282">
        <f t="shared" si="160"/>
        <v>0</v>
      </c>
      <c r="CH501" s="282">
        <f t="shared" si="161"/>
        <v>0</v>
      </c>
      <c r="CI501" s="282">
        <f t="shared" si="162"/>
        <v>0</v>
      </c>
      <c r="CJ501" s="282">
        <f t="shared" si="163"/>
        <v>0</v>
      </c>
      <c r="CK501" s="282">
        <f t="shared" si="164"/>
        <v>0</v>
      </c>
      <c r="CL501" s="282">
        <f t="shared" si="165"/>
        <v>0</v>
      </c>
      <c r="CM501" s="282">
        <f t="shared" si="166"/>
        <v>0</v>
      </c>
    </row>
    <row r="502" spans="4:91" ht="15" x14ac:dyDescent="0.25">
      <c r="D502" s="455" t="str">
        <f>IF(DATA6!$C$39="","",U502&amp;":"&amp;V502)</f>
        <v/>
      </c>
      <c r="E502" s="523" t="str">
        <f>IF(DATA6!$D$39="","",W502&amp;":"&amp;X502)</f>
        <v/>
      </c>
      <c r="F502" s="523"/>
      <c r="G502" s="523"/>
      <c r="H502" s="524" t="e">
        <f t="shared" si="141"/>
        <v>#VALUE!</v>
      </c>
      <c r="I502" s="524"/>
      <c r="J502" s="524"/>
      <c r="K502" s="522" t="e">
        <f t="shared" si="145"/>
        <v>#VALUE!</v>
      </c>
      <c r="L502" s="522"/>
      <c r="M502" s="522"/>
      <c r="N502" s="525" t="e">
        <f t="shared" si="142"/>
        <v>#VALUE!</v>
      </c>
      <c r="O502" s="525"/>
      <c r="P502" s="525"/>
      <c r="Q502" s="523" t="e">
        <f t="shared" si="143"/>
        <v>#VALUE!</v>
      </c>
      <c r="R502" s="523"/>
      <c r="S502" s="523"/>
      <c r="T502" s="283">
        <v>31</v>
      </c>
      <c r="U502" s="456">
        <f>IF(HOUR(DATA6!$C$39)&lt;=6,HOUR(DATA6!$C$39)+12,HOUR(DATA6!$C$39))</f>
        <v>12</v>
      </c>
      <c r="V502" s="457" t="str">
        <f>IF(MINUTE(DATA6!$C$39)&lt;10,"0"&amp;MINUTE(DATA6!$C$39),MINUTE(DATA6!$C$39))</f>
        <v>00</v>
      </c>
      <c r="W502" s="456">
        <f>IF(HOUR(DATA6!$D$39)&lt;=6,HOUR(DATA6!$D$39)+12,HOUR(DATA6!$D$39))</f>
        <v>12</v>
      </c>
      <c r="X502" s="457" t="str">
        <f>IF(MINUTE(DATA6!$D$39)&lt;10,"0"&amp;MINUTE(DATA6!$D$39),MINUTE(DATA6!$D$39))</f>
        <v>00</v>
      </c>
      <c r="Y502" s="526" t="b">
        <f t="shared" si="139"/>
        <v>0</v>
      </c>
      <c r="Z502" s="526"/>
      <c r="AA502" s="520" t="b">
        <f t="shared" si="140"/>
        <v>0</v>
      </c>
      <c r="AB502" s="520"/>
      <c r="AC502" s="521" t="str">
        <f t="shared" si="144"/>
        <v/>
      </c>
      <c r="AD502" s="521"/>
      <c r="AE502" s="520" t="b">
        <f t="shared" si="138"/>
        <v>0</v>
      </c>
      <c r="AF502" s="520"/>
      <c r="AH502" s="422">
        <f>DATA6!$G$39</f>
        <v>0</v>
      </c>
      <c r="AI502" s="422">
        <f>DATA6!$L$39</f>
        <v>0</v>
      </c>
      <c r="AJ502" s="458">
        <f>DATA6!$Q$39</f>
        <v>0</v>
      </c>
      <c r="AK502" s="422">
        <f>DATA6!$V$39</f>
        <v>0</v>
      </c>
      <c r="AL502" s="422">
        <f>DATA6!$AA$39</f>
        <v>0</v>
      </c>
      <c r="AN502" s="522" t="str">
        <f>IF(AJ502="A",MAX($AN$221:AP501)+0.001,"")</f>
        <v/>
      </c>
      <c r="AO502" s="522"/>
      <c r="AP502" s="522"/>
      <c r="AQ502" s="282">
        <v>1.2809999999999999</v>
      </c>
      <c r="AR502" s="282" t="str">
        <f>IF($AQ$502&gt;$AN$973,"",LOOKUP($AQ$502,$AN$222:$AP$971,$AH$222:$AH$971))</f>
        <v/>
      </c>
      <c r="AS502" s="282" t="str">
        <f>IF($AQ$502&gt;$AN$973,"",LOOKUP($AQ$502,$AN$222:$AP$971,$AI$222:$AI$971))</f>
        <v/>
      </c>
      <c r="AT502" s="282" t="s">
        <v>28</v>
      </c>
      <c r="AU502" s="282" t="str">
        <f>IF($AQ$502&gt;$AN$973,"",LOOKUP($AQ$502,$AN$222:$AP$971,$AK$222:$AK$971))</f>
        <v/>
      </c>
      <c r="AV502" s="282" t="str">
        <f>IF($AQ$502&gt;$AN$973,"",LOOKUP($AQ$502,$AN$222:$AP$971,$AL$222:$AL$971))</f>
        <v/>
      </c>
      <c r="AX502" s="522" t="str">
        <f>IF(AJ502="B",MAX($AX$221:AX501)+0.001,"")</f>
        <v/>
      </c>
      <c r="AY502" s="522"/>
      <c r="AZ502" s="522"/>
      <c r="BA502" s="282">
        <v>1.2809999999999999</v>
      </c>
      <c r="BB502" s="282" t="str">
        <f t="shared" si="153"/>
        <v/>
      </c>
      <c r="BC502" s="282" t="str">
        <f t="shared" si="146"/>
        <v/>
      </c>
      <c r="BD502" s="282" t="s">
        <v>29</v>
      </c>
      <c r="BE502" s="282" t="str">
        <f t="shared" si="147"/>
        <v/>
      </c>
      <c r="BF502" s="282" t="str">
        <f t="shared" si="148"/>
        <v/>
      </c>
      <c r="BH502" s="522" t="str">
        <f>IF(AJ502="C",MAX($BH$221:BH501)+0.001,"")</f>
        <v/>
      </c>
      <c r="BI502" s="522"/>
      <c r="BJ502" s="522"/>
      <c r="BK502" s="282">
        <v>1.2809999999999999</v>
      </c>
      <c r="BL502" s="282" t="str">
        <f t="shared" si="149"/>
        <v/>
      </c>
      <c r="BM502" s="282" t="str">
        <f t="shared" si="150"/>
        <v/>
      </c>
      <c r="BN502" s="282" t="s">
        <v>30</v>
      </c>
      <c r="BO502" s="282" t="str">
        <f t="shared" si="151"/>
        <v/>
      </c>
      <c r="BP502" s="282" t="str">
        <f t="shared" si="152"/>
        <v/>
      </c>
      <c r="BT502" s="522" t="str">
        <f>IF(AL502="A",MAX($BT$221:BV501)+0.001,"")</f>
        <v/>
      </c>
      <c r="BU502" s="522"/>
      <c r="BV502" s="522"/>
      <c r="BW502" s="282">
        <v>1.2809999999999999</v>
      </c>
      <c r="BY502" s="454" t="s">
        <v>28</v>
      </c>
      <c r="BZ502" s="282" t="str">
        <f t="shared" si="154"/>
        <v/>
      </c>
      <c r="CB502" s="282">
        <f t="shared" si="155"/>
        <v>0</v>
      </c>
      <c r="CC502" s="282">
        <f t="shared" si="156"/>
        <v>0</v>
      </c>
      <c r="CD502" s="282">
        <f t="shared" si="157"/>
        <v>0</v>
      </c>
      <c r="CE502" s="282">
        <f t="shared" si="158"/>
        <v>0</v>
      </c>
      <c r="CF502" s="282">
        <f t="shared" si="159"/>
        <v>0</v>
      </c>
      <c r="CG502" s="282">
        <f t="shared" si="160"/>
        <v>0</v>
      </c>
      <c r="CH502" s="282">
        <f t="shared" si="161"/>
        <v>0</v>
      </c>
      <c r="CI502" s="282">
        <f t="shared" si="162"/>
        <v>0</v>
      </c>
      <c r="CJ502" s="282">
        <f t="shared" si="163"/>
        <v>0</v>
      </c>
      <c r="CK502" s="282">
        <f t="shared" si="164"/>
        <v>0</v>
      </c>
      <c r="CL502" s="282">
        <f t="shared" si="165"/>
        <v>0</v>
      </c>
      <c r="CM502" s="282">
        <f t="shared" si="166"/>
        <v>0</v>
      </c>
    </row>
    <row r="503" spans="4:91" ht="15" x14ac:dyDescent="0.25">
      <c r="D503" s="455" t="str">
        <f>IF(DATA6!$C$40="","",U503&amp;":"&amp;V503)</f>
        <v/>
      </c>
      <c r="E503" s="523" t="str">
        <f>IF(DATA6!$D$40="","",W503&amp;":"&amp;X503)</f>
        <v/>
      </c>
      <c r="F503" s="523"/>
      <c r="G503" s="523"/>
      <c r="H503" s="524" t="e">
        <f t="shared" si="141"/>
        <v>#VALUE!</v>
      </c>
      <c r="I503" s="524"/>
      <c r="J503" s="524"/>
      <c r="K503" s="522" t="e">
        <f t="shared" si="145"/>
        <v>#VALUE!</v>
      </c>
      <c r="L503" s="522"/>
      <c r="M503" s="522"/>
      <c r="N503" s="525" t="e">
        <f t="shared" si="142"/>
        <v>#VALUE!</v>
      </c>
      <c r="O503" s="525"/>
      <c r="P503" s="525"/>
      <c r="Q503" s="523" t="e">
        <f t="shared" si="143"/>
        <v>#VALUE!</v>
      </c>
      <c r="R503" s="523"/>
      <c r="S503" s="523"/>
      <c r="T503" s="283">
        <v>32</v>
      </c>
      <c r="U503" s="456">
        <f>IF(HOUR(DATA6!$C$40)&lt;=6,HOUR(DATA6!$C$40)+12,HOUR(DATA6!$C$40))</f>
        <v>12</v>
      </c>
      <c r="V503" s="457" t="str">
        <f>IF(MINUTE(DATA6!$C$40)&lt;10,"0"&amp;MINUTE(DATA6!$C$40),MINUTE(DATA6!$C$40))</f>
        <v>00</v>
      </c>
      <c r="W503" s="456">
        <f>IF(HOUR(DATA6!$D$40)&lt;=6,HOUR(DATA6!$D$40)+12,HOUR(DATA6!$D$40))</f>
        <v>12</v>
      </c>
      <c r="X503" s="457" t="str">
        <f>IF(MINUTE(DATA6!$D$40)&lt;10,"0"&amp;MINUTE(DATA6!$D$40),MINUTE(DATA6!$D$40))</f>
        <v>00</v>
      </c>
      <c r="Y503" s="526" t="b">
        <f t="shared" si="139"/>
        <v>0</v>
      </c>
      <c r="Z503" s="526"/>
      <c r="AA503" s="520" t="b">
        <f t="shared" si="140"/>
        <v>0</v>
      </c>
      <c r="AB503" s="520"/>
      <c r="AC503" s="521" t="str">
        <f t="shared" si="144"/>
        <v/>
      </c>
      <c r="AD503" s="521"/>
      <c r="AE503" s="520" t="b">
        <f t="shared" si="138"/>
        <v>0</v>
      </c>
      <c r="AF503" s="520"/>
      <c r="AH503" s="422">
        <f>DATA6!$G$40</f>
        <v>0</v>
      </c>
      <c r="AI503" s="422">
        <f>DATA6!$L$40</f>
        <v>0</v>
      </c>
      <c r="AJ503" s="458">
        <f>DATA6!$Q$40</f>
        <v>0</v>
      </c>
      <c r="AK503" s="422">
        <f>DATA6!$V$40</f>
        <v>0</v>
      </c>
      <c r="AL503" s="422">
        <f>DATA6!$AA$40</f>
        <v>0</v>
      </c>
      <c r="AN503" s="522" t="str">
        <f>IF(AJ503="A",MAX($AN$221:AP502)+0.001,"")</f>
        <v/>
      </c>
      <c r="AO503" s="522"/>
      <c r="AP503" s="522"/>
      <c r="AQ503" s="282">
        <v>1.282</v>
      </c>
      <c r="AR503" s="282" t="str">
        <f>IF($AQ$503&gt;$AN$973,"",LOOKUP($AQ$503,$AN$222:$AP$971,$AH$222:$AH$971))</f>
        <v/>
      </c>
      <c r="AS503" s="282" t="str">
        <f>IF($AQ$503&gt;$AN$973,"",LOOKUP($AQ$503,$AN$222:$AP$971,$AI$222:$AI$971))</f>
        <v/>
      </c>
      <c r="AT503" s="282" t="s">
        <v>28</v>
      </c>
      <c r="AU503" s="282" t="str">
        <f>IF($AQ$503&gt;$AN$973,"",LOOKUP($AQ$503,$AN$222:$AP$971,$AK$222:$AK$971))</f>
        <v/>
      </c>
      <c r="AV503" s="282" t="str">
        <f>IF($AQ$503&gt;$AN$973,"",LOOKUP($AQ$503,$AN$222:$AP$971,$AL$222:$AL$971))</f>
        <v/>
      </c>
      <c r="AX503" s="522" t="str">
        <f>IF(AJ503="B",MAX($AX$221:AX502)+0.001,"")</f>
        <v/>
      </c>
      <c r="AY503" s="522"/>
      <c r="AZ503" s="522"/>
      <c r="BA503" s="282">
        <v>1.282</v>
      </c>
      <c r="BB503" s="282" t="str">
        <f t="shared" si="153"/>
        <v/>
      </c>
      <c r="BC503" s="282" t="str">
        <f t="shared" si="146"/>
        <v/>
      </c>
      <c r="BD503" s="282" t="s">
        <v>29</v>
      </c>
      <c r="BE503" s="282" t="str">
        <f t="shared" si="147"/>
        <v/>
      </c>
      <c r="BF503" s="282" t="str">
        <f t="shared" si="148"/>
        <v/>
      </c>
      <c r="BH503" s="522" t="str">
        <f>IF(AJ503="C",MAX($BH$221:BH502)+0.001,"")</f>
        <v/>
      </c>
      <c r="BI503" s="522"/>
      <c r="BJ503" s="522"/>
      <c r="BK503" s="282">
        <v>1.282</v>
      </c>
      <c r="BL503" s="282" t="str">
        <f t="shared" si="149"/>
        <v/>
      </c>
      <c r="BM503" s="282" t="str">
        <f t="shared" si="150"/>
        <v/>
      </c>
      <c r="BN503" s="282" t="s">
        <v>30</v>
      </c>
      <c r="BO503" s="282" t="str">
        <f t="shared" si="151"/>
        <v/>
      </c>
      <c r="BP503" s="282" t="str">
        <f t="shared" si="152"/>
        <v/>
      </c>
      <c r="BT503" s="522" t="str">
        <f>IF(AL503="A",MAX($BT$221:BV502)+0.001,"")</f>
        <v/>
      </c>
      <c r="BU503" s="522"/>
      <c r="BV503" s="522"/>
      <c r="BW503" s="282">
        <v>1.282</v>
      </c>
      <c r="BY503" s="454" t="s">
        <v>28</v>
      </c>
      <c r="BZ503" s="282" t="str">
        <f t="shared" si="154"/>
        <v/>
      </c>
      <c r="CB503" s="282">
        <f t="shared" si="155"/>
        <v>0</v>
      </c>
      <c r="CC503" s="282">
        <f t="shared" si="156"/>
        <v>0</v>
      </c>
      <c r="CD503" s="282">
        <f t="shared" si="157"/>
        <v>0</v>
      </c>
      <c r="CE503" s="282">
        <f t="shared" si="158"/>
        <v>0</v>
      </c>
      <c r="CF503" s="282">
        <f t="shared" si="159"/>
        <v>0</v>
      </c>
      <c r="CG503" s="282">
        <f t="shared" si="160"/>
        <v>0</v>
      </c>
      <c r="CH503" s="282">
        <f t="shared" si="161"/>
        <v>0</v>
      </c>
      <c r="CI503" s="282">
        <f t="shared" si="162"/>
        <v>0</v>
      </c>
      <c r="CJ503" s="282">
        <f t="shared" si="163"/>
        <v>0</v>
      </c>
      <c r="CK503" s="282">
        <f t="shared" si="164"/>
        <v>0</v>
      </c>
      <c r="CL503" s="282">
        <f t="shared" si="165"/>
        <v>0</v>
      </c>
      <c r="CM503" s="282">
        <f t="shared" si="166"/>
        <v>0</v>
      </c>
    </row>
    <row r="504" spans="4:91" ht="15" x14ac:dyDescent="0.25">
      <c r="D504" s="455" t="str">
        <f>IF(DATA6!$C$41="","",U504&amp;":"&amp;V504)</f>
        <v/>
      </c>
      <c r="E504" s="523" t="str">
        <f>IF(DATA6!$D$41="","",W504&amp;":"&amp;X504)</f>
        <v/>
      </c>
      <c r="F504" s="523"/>
      <c r="G504" s="523"/>
      <c r="H504" s="524" t="e">
        <f t="shared" si="141"/>
        <v>#VALUE!</v>
      </c>
      <c r="I504" s="524"/>
      <c r="J504" s="524"/>
      <c r="K504" s="522" t="e">
        <f t="shared" si="145"/>
        <v>#VALUE!</v>
      </c>
      <c r="L504" s="522"/>
      <c r="M504" s="522"/>
      <c r="N504" s="525" t="e">
        <f t="shared" si="142"/>
        <v>#VALUE!</v>
      </c>
      <c r="O504" s="525"/>
      <c r="P504" s="525"/>
      <c r="Q504" s="523" t="e">
        <f t="shared" si="143"/>
        <v>#VALUE!</v>
      </c>
      <c r="R504" s="523"/>
      <c r="S504" s="523"/>
      <c r="T504" s="283">
        <v>33</v>
      </c>
      <c r="U504" s="456">
        <f>IF(HOUR(DATA6!$C$41)&lt;=6,HOUR(DATA6!$C$41)+12,HOUR(DATA6!$C$41))</f>
        <v>12</v>
      </c>
      <c r="V504" s="457" t="str">
        <f>IF(MINUTE(DATA6!$C$41)&lt;10,"0"&amp;MINUTE(DATA6!$C$41),MINUTE(DATA6!$C$41))</f>
        <v>00</v>
      </c>
      <c r="W504" s="456">
        <f>IF(HOUR(DATA6!$D$41)&lt;=6,HOUR(DATA6!$D$41)+12,HOUR(DATA6!$D$41))</f>
        <v>12</v>
      </c>
      <c r="X504" s="457" t="str">
        <f>IF(MINUTE(DATA6!$D$41)&lt;10,"0"&amp;MINUTE(DATA6!$D$41),MINUTE(DATA6!$D$41))</f>
        <v>00</v>
      </c>
      <c r="Y504" s="526" t="b">
        <f t="shared" si="139"/>
        <v>0</v>
      </c>
      <c r="Z504" s="526"/>
      <c r="AA504" s="520" t="b">
        <f t="shared" si="140"/>
        <v>0</v>
      </c>
      <c r="AB504" s="520"/>
      <c r="AC504" s="521" t="str">
        <f t="shared" si="144"/>
        <v/>
      </c>
      <c r="AD504" s="521"/>
      <c r="AE504" s="520" t="b">
        <f t="shared" si="138"/>
        <v>0</v>
      </c>
      <c r="AF504" s="520"/>
      <c r="AH504" s="422">
        <f>DATA6!$G$41</f>
        <v>0</v>
      </c>
      <c r="AI504" s="422">
        <f>DATA6!$L$41</f>
        <v>0</v>
      </c>
      <c r="AJ504" s="458">
        <f>DATA6!$Q$41</f>
        <v>0</v>
      </c>
      <c r="AK504" s="422">
        <f>DATA6!$V$41</f>
        <v>0</v>
      </c>
      <c r="AL504" s="422">
        <f>DATA6!$AA$41</f>
        <v>0</v>
      </c>
      <c r="AN504" s="522" t="str">
        <f>IF(AJ504="A",MAX($AN$221:AP503)+0.001,"")</f>
        <v/>
      </c>
      <c r="AO504" s="522"/>
      <c r="AP504" s="522"/>
      <c r="AQ504" s="282">
        <v>1.2829999999999999</v>
      </c>
      <c r="AR504" s="282" t="str">
        <f>IF($AQ$504&gt;$AN$973,"",LOOKUP($AQ$504,$AN$222:$AP$971,$AH$222:$AH$971))</f>
        <v/>
      </c>
      <c r="AS504" s="282" t="str">
        <f>IF($AQ$504&gt;$AN$973,"",LOOKUP($AQ$504,$AN$222:$AP$971,$AI$222:$AI$971))</f>
        <v/>
      </c>
      <c r="AT504" s="282" t="s">
        <v>28</v>
      </c>
      <c r="AU504" s="282" t="str">
        <f>IF($AQ$504&gt;$AN$973,"",LOOKUP($AQ$504,$AN$222:$AP$971,$AK$222:$AK$971))</f>
        <v/>
      </c>
      <c r="AV504" s="282" t="str">
        <f>IF($AQ$504&gt;$AN$973,"",LOOKUP($AQ$504,$AN$222:$AP$971,$AL$222:$AL$971))</f>
        <v/>
      </c>
      <c r="AX504" s="522" t="str">
        <f>IF(AJ504="B",MAX($AX$221:AX503)+0.001,"")</f>
        <v/>
      </c>
      <c r="AY504" s="522"/>
      <c r="AZ504" s="522"/>
      <c r="BA504" s="282">
        <v>1.2829999999999999</v>
      </c>
      <c r="BB504" s="282" t="str">
        <f t="shared" si="153"/>
        <v/>
      </c>
      <c r="BC504" s="282" t="str">
        <f t="shared" si="146"/>
        <v/>
      </c>
      <c r="BD504" s="282" t="s">
        <v>29</v>
      </c>
      <c r="BE504" s="282" t="str">
        <f t="shared" si="147"/>
        <v/>
      </c>
      <c r="BF504" s="282" t="str">
        <f t="shared" si="148"/>
        <v/>
      </c>
      <c r="BH504" s="522" t="str">
        <f>IF(AJ504="C",MAX($BH$221:BH503)+0.001,"")</f>
        <v/>
      </c>
      <c r="BI504" s="522"/>
      <c r="BJ504" s="522"/>
      <c r="BK504" s="282">
        <v>1.2829999999999999</v>
      </c>
      <c r="BL504" s="282" t="str">
        <f t="shared" si="149"/>
        <v/>
      </c>
      <c r="BM504" s="282" t="str">
        <f t="shared" si="150"/>
        <v/>
      </c>
      <c r="BN504" s="282" t="s">
        <v>30</v>
      </c>
      <c r="BO504" s="282" t="str">
        <f t="shared" si="151"/>
        <v/>
      </c>
      <c r="BP504" s="282" t="str">
        <f t="shared" si="152"/>
        <v/>
      </c>
      <c r="BT504" s="522" t="str">
        <f>IF(AL504="A",MAX($BT$221:BV503)+0.001,"")</f>
        <v/>
      </c>
      <c r="BU504" s="522"/>
      <c r="BV504" s="522"/>
      <c r="BW504" s="282">
        <v>1.2829999999999999</v>
      </c>
      <c r="BY504" s="454" t="s">
        <v>28</v>
      </c>
      <c r="BZ504" s="282" t="str">
        <f t="shared" si="154"/>
        <v/>
      </c>
      <c r="CB504" s="282">
        <f t="shared" si="155"/>
        <v>0</v>
      </c>
      <c r="CC504" s="282">
        <f t="shared" si="156"/>
        <v>0</v>
      </c>
      <c r="CD504" s="282">
        <f t="shared" si="157"/>
        <v>0</v>
      </c>
      <c r="CE504" s="282">
        <f t="shared" si="158"/>
        <v>0</v>
      </c>
      <c r="CF504" s="282">
        <f t="shared" si="159"/>
        <v>0</v>
      </c>
      <c r="CG504" s="282">
        <f t="shared" si="160"/>
        <v>0</v>
      </c>
      <c r="CH504" s="282">
        <f t="shared" si="161"/>
        <v>0</v>
      </c>
      <c r="CI504" s="282">
        <f t="shared" si="162"/>
        <v>0</v>
      </c>
      <c r="CJ504" s="282">
        <f t="shared" si="163"/>
        <v>0</v>
      </c>
      <c r="CK504" s="282">
        <f t="shared" si="164"/>
        <v>0</v>
      </c>
      <c r="CL504" s="282">
        <f t="shared" si="165"/>
        <v>0</v>
      </c>
      <c r="CM504" s="282">
        <f t="shared" si="166"/>
        <v>0</v>
      </c>
    </row>
    <row r="505" spans="4:91" ht="15" x14ac:dyDescent="0.25">
      <c r="D505" s="455" t="str">
        <f>IF(DATA6!$C$42="","",U505&amp;":"&amp;V505)</f>
        <v/>
      </c>
      <c r="E505" s="523" t="str">
        <f>IF(DATA6!$D$42="","",W505&amp;":"&amp;X505)</f>
        <v/>
      </c>
      <c r="F505" s="523"/>
      <c r="G505" s="523"/>
      <c r="H505" s="524" t="e">
        <f t="shared" si="141"/>
        <v>#VALUE!</v>
      </c>
      <c r="I505" s="524"/>
      <c r="J505" s="524"/>
      <c r="K505" s="522" t="e">
        <f t="shared" si="145"/>
        <v>#VALUE!</v>
      </c>
      <c r="L505" s="522"/>
      <c r="M505" s="522"/>
      <c r="N505" s="525" t="e">
        <f t="shared" si="142"/>
        <v>#VALUE!</v>
      </c>
      <c r="O505" s="525"/>
      <c r="P505" s="525"/>
      <c r="Q505" s="523" t="e">
        <f t="shared" si="143"/>
        <v>#VALUE!</v>
      </c>
      <c r="R505" s="523"/>
      <c r="S505" s="523"/>
      <c r="T505" s="283">
        <v>34</v>
      </c>
      <c r="U505" s="456">
        <f>IF(HOUR(DATA6!$C$42)&lt;=6,HOUR(DATA6!$C$42)+12,HOUR(DATA6!$C$42))</f>
        <v>12</v>
      </c>
      <c r="V505" s="457" t="str">
        <f>IF(MINUTE(DATA6!$C$42)&lt;10,"0"&amp;MINUTE(DATA6!$C$42),MINUTE(DATA6!$C$42))</f>
        <v>00</v>
      </c>
      <c r="W505" s="456">
        <f>IF(HOUR(DATA6!$D$42)&lt;=6,HOUR(DATA6!$D$42)+12,HOUR(DATA6!$D$42))</f>
        <v>12</v>
      </c>
      <c r="X505" s="457" t="str">
        <f>IF(MINUTE(DATA6!$D$42)&lt;10,"0"&amp;MINUTE(DATA6!$D$42),MINUTE(DATA6!$D$42))</f>
        <v>00</v>
      </c>
      <c r="Y505" s="526" t="b">
        <f t="shared" si="139"/>
        <v>0</v>
      </c>
      <c r="Z505" s="526"/>
      <c r="AA505" s="520" t="b">
        <f t="shared" si="140"/>
        <v>0</v>
      </c>
      <c r="AB505" s="520"/>
      <c r="AC505" s="521" t="str">
        <f t="shared" si="144"/>
        <v/>
      </c>
      <c r="AD505" s="521"/>
      <c r="AE505" s="520" t="b">
        <f t="shared" si="138"/>
        <v>0</v>
      </c>
      <c r="AF505" s="520"/>
      <c r="AH505" s="422">
        <f>DATA6!$G$42</f>
        <v>0</v>
      </c>
      <c r="AI505" s="422">
        <f>DATA6!$L$42</f>
        <v>0</v>
      </c>
      <c r="AJ505" s="458">
        <f>DATA6!$Q$42</f>
        <v>0</v>
      </c>
      <c r="AK505" s="422">
        <f>DATA6!$V$42</f>
        <v>0</v>
      </c>
      <c r="AL505" s="422">
        <f>DATA6!$AA$42</f>
        <v>0</v>
      </c>
      <c r="AN505" s="522" t="str">
        <f>IF(AJ505="A",MAX($AN$221:AP504)+0.001,"")</f>
        <v/>
      </c>
      <c r="AO505" s="522"/>
      <c r="AP505" s="522"/>
      <c r="AQ505" s="282">
        <v>1.2839999999999998</v>
      </c>
      <c r="AR505" s="282" t="str">
        <f>IF($AQ$505&gt;$AN$973,"",LOOKUP($AQ$505,$AN$222:$AP$971,$AH$222:$AH$971))</f>
        <v/>
      </c>
      <c r="AS505" s="282" t="str">
        <f>IF($AQ$505&gt;$AN$973,"",LOOKUP($AQ$505,$AN$222:$AP$971,$AI$222:$AI$971))</f>
        <v/>
      </c>
      <c r="AT505" s="282" t="s">
        <v>28</v>
      </c>
      <c r="AU505" s="282" t="str">
        <f>IF($AQ$505&gt;$AN$973,"",LOOKUP($AQ$505,$AN$222:$AP$971,$AK$222:$AK$971))</f>
        <v/>
      </c>
      <c r="AV505" s="282" t="str">
        <f>IF($AQ$505&gt;$AN$973,"",LOOKUP($AQ$505,$AN$222:$AP$971,$AL$222:$AL$971))</f>
        <v/>
      </c>
      <c r="AX505" s="522" t="str">
        <f>IF(AJ505="B",MAX($AX$221:AX504)+0.001,"")</f>
        <v/>
      </c>
      <c r="AY505" s="522"/>
      <c r="AZ505" s="522"/>
      <c r="BA505" s="282">
        <v>1.2839999999999998</v>
      </c>
      <c r="BB505" s="282" t="str">
        <f t="shared" si="153"/>
        <v/>
      </c>
      <c r="BC505" s="282" t="str">
        <f t="shared" si="146"/>
        <v/>
      </c>
      <c r="BD505" s="282" t="s">
        <v>29</v>
      </c>
      <c r="BE505" s="282" t="str">
        <f t="shared" si="147"/>
        <v/>
      </c>
      <c r="BF505" s="282" t="str">
        <f t="shared" si="148"/>
        <v/>
      </c>
      <c r="BH505" s="522" t="str">
        <f>IF(AJ505="C",MAX($BH$221:BH504)+0.001,"")</f>
        <v/>
      </c>
      <c r="BI505" s="522"/>
      <c r="BJ505" s="522"/>
      <c r="BK505" s="282">
        <v>1.2839999999999998</v>
      </c>
      <c r="BL505" s="282" t="str">
        <f t="shared" si="149"/>
        <v/>
      </c>
      <c r="BM505" s="282" t="str">
        <f t="shared" si="150"/>
        <v/>
      </c>
      <c r="BN505" s="282" t="s">
        <v>30</v>
      </c>
      <c r="BO505" s="282" t="str">
        <f t="shared" si="151"/>
        <v/>
      </c>
      <c r="BP505" s="282" t="str">
        <f t="shared" si="152"/>
        <v/>
      </c>
      <c r="BT505" s="522" t="str">
        <f>IF(AL505="A",MAX($BT$221:BV504)+0.001,"")</f>
        <v/>
      </c>
      <c r="BU505" s="522"/>
      <c r="BV505" s="522"/>
      <c r="BW505" s="282">
        <v>1.2839999999999998</v>
      </c>
      <c r="BY505" s="454" t="s">
        <v>28</v>
      </c>
      <c r="BZ505" s="282" t="str">
        <f t="shared" si="154"/>
        <v/>
      </c>
      <c r="CB505" s="282">
        <f t="shared" si="155"/>
        <v>0</v>
      </c>
      <c r="CC505" s="282">
        <f t="shared" si="156"/>
        <v>0</v>
      </c>
      <c r="CD505" s="282">
        <f t="shared" si="157"/>
        <v>0</v>
      </c>
      <c r="CE505" s="282">
        <f t="shared" si="158"/>
        <v>0</v>
      </c>
      <c r="CF505" s="282">
        <f t="shared" si="159"/>
        <v>0</v>
      </c>
      <c r="CG505" s="282">
        <f t="shared" si="160"/>
        <v>0</v>
      </c>
      <c r="CH505" s="282">
        <f t="shared" si="161"/>
        <v>0</v>
      </c>
      <c r="CI505" s="282">
        <f t="shared" si="162"/>
        <v>0</v>
      </c>
      <c r="CJ505" s="282">
        <f t="shared" si="163"/>
        <v>0</v>
      </c>
      <c r="CK505" s="282">
        <f t="shared" si="164"/>
        <v>0</v>
      </c>
      <c r="CL505" s="282">
        <f t="shared" si="165"/>
        <v>0</v>
      </c>
      <c r="CM505" s="282">
        <f t="shared" si="166"/>
        <v>0</v>
      </c>
    </row>
    <row r="506" spans="4:91" ht="15" x14ac:dyDescent="0.25">
      <c r="D506" s="455" t="str">
        <f>IF(DATA6!$C$43="","",U506&amp;":"&amp;V506)</f>
        <v/>
      </c>
      <c r="E506" s="523" t="str">
        <f>IF(DATA6!$D$43="","",W506&amp;":"&amp;X506)</f>
        <v/>
      </c>
      <c r="F506" s="523"/>
      <c r="G506" s="523"/>
      <c r="H506" s="524" t="e">
        <f t="shared" si="141"/>
        <v>#VALUE!</v>
      </c>
      <c r="I506" s="524"/>
      <c r="J506" s="524"/>
      <c r="K506" s="522" t="e">
        <f t="shared" si="145"/>
        <v>#VALUE!</v>
      </c>
      <c r="L506" s="522"/>
      <c r="M506" s="522"/>
      <c r="N506" s="525" t="e">
        <f t="shared" si="142"/>
        <v>#VALUE!</v>
      </c>
      <c r="O506" s="525"/>
      <c r="P506" s="525"/>
      <c r="Q506" s="523" t="e">
        <f t="shared" si="143"/>
        <v>#VALUE!</v>
      </c>
      <c r="R506" s="523"/>
      <c r="S506" s="523"/>
      <c r="T506" s="283">
        <v>35</v>
      </c>
      <c r="U506" s="456">
        <f>IF(HOUR(DATA6!$C$43)&lt;=6,HOUR(DATA6!$C$43)+12,HOUR(DATA6!$C$43))</f>
        <v>12</v>
      </c>
      <c r="V506" s="457" t="str">
        <f>IF(MINUTE(DATA6!$C$43)&lt;10,"0"&amp;MINUTE(DATA6!$C$43),MINUTE(DATA6!$C$43))</f>
        <v>00</v>
      </c>
      <c r="W506" s="456">
        <f>IF(HOUR(DATA6!$D$43)&lt;=6,HOUR(DATA6!$D$43)+12,HOUR(DATA6!$D$43))</f>
        <v>12</v>
      </c>
      <c r="X506" s="457" t="str">
        <f>IF(MINUTE(DATA6!$D$43)&lt;10,"0"&amp;MINUTE(DATA6!$D$43),MINUTE(DATA6!$D$43))</f>
        <v>00</v>
      </c>
      <c r="Y506" s="526" t="b">
        <f t="shared" si="139"/>
        <v>0</v>
      </c>
      <c r="Z506" s="526"/>
      <c r="AA506" s="520" t="b">
        <f t="shared" si="140"/>
        <v>0</v>
      </c>
      <c r="AB506" s="520"/>
      <c r="AC506" s="521" t="str">
        <f t="shared" si="144"/>
        <v/>
      </c>
      <c r="AD506" s="521"/>
      <c r="AE506" s="520" t="b">
        <f t="shared" si="138"/>
        <v>0</v>
      </c>
      <c r="AF506" s="520"/>
      <c r="AH506" s="422">
        <f>DATA6!$G$43</f>
        <v>0</v>
      </c>
      <c r="AI506" s="422">
        <f>DATA6!$L$43</f>
        <v>0</v>
      </c>
      <c r="AJ506" s="458">
        <f>DATA6!$Q$43</f>
        <v>0</v>
      </c>
      <c r="AK506" s="422">
        <f>DATA6!$V$43</f>
        <v>0</v>
      </c>
      <c r="AL506" s="422">
        <f>DATA6!$AA$43</f>
        <v>0</v>
      </c>
      <c r="AN506" s="522" t="str">
        <f>IF(AJ506="A",MAX($AN$221:AP505)+0.001,"")</f>
        <v/>
      </c>
      <c r="AO506" s="522"/>
      <c r="AP506" s="522"/>
      <c r="AQ506" s="282">
        <v>1.2849999999999999</v>
      </c>
      <c r="AR506" s="282" t="str">
        <f>IF($AQ$506&gt;$AN$973,"",LOOKUP($AQ$506,$AN$222:$AP$971,$AH$222:$AH$971))</f>
        <v/>
      </c>
      <c r="AS506" s="282" t="str">
        <f>IF($AQ$506&gt;$AN$973,"",LOOKUP($AQ$506,$AN$222:$AP$971,$AI$222:$AI$971))</f>
        <v/>
      </c>
      <c r="AT506" s="282" t="s">
        <v>28</v>
      </c>
      <c r="AU506" s="282" t="str">
        <f>IF($AQ$506&gt;$AN$973,"",LOOKUP($AQ$506,$AN$222:$AP$971,$AK$222:$AK$971))</f>
        <v/>
      </c>
      <c r="AV506" s="282" t="str">
        <f>IF($AQ$506&gt;$AN$973,"",LOOKUP($AQ$506,$AN$222:$AP$971,$AL$222:$AL$971))</f>
        <v/>
      </c>
      <c r="AX506" s="522" t="str">
        <f>IF(AJ506="B",MAX($AX$221:AX505)+0.001,"")</f>
        <v/>
      </c>
      <c r="AY506" s="522"/>
      <c r="AZ506" s="522"/>
      <c r="BA506" s="282">
        <v>1.2849999999999999</v>
      </c>
      <c r="BB506" s="282" t="str">
        <f t="shared" si="153"/>
        <v/>
      </c>
      <c r="BC506" s="282" t="str">
        <f t="shared" si="146"/>
        <v/>
      </c>
      <c r="BD506" s="282" t="s">
        <v>29</v>
      </c>
      <c r="BE506" s="282" t="str">
        <f t="shared" si="147"/>
        <v/>
      </c>
      <c r="BF506" s="282" t="str">
        <f t="shared" si="148"/>
        <v/>
      </c>
      <c r="BH506" s="522" t="str">
        <f>IF(AJ506="C",MAX($BH$221:BH505)+0.001,"")</f>
        <v/>
      </c>
      <c r="BI506" s="522"/>
      <c r="BJ506" s="522"/>
      <c r="BK506" s="282">
        <v>1.2849999999999999</v>
      </c>
      <c r="BL506" s="282" t="str">
        <f t="shared" si="149"/>
        <v/>
      </c>
      <c r="BM506" s="282" t="str">
        <f t="shared" si="150"/>
        <v/>
      </c>
      <c r="BN506" s="282" t="s">
        <v>30</v>
      </c>
      <c r="BO506" s="282" t="str">
        <f t="shared" si="151"/>
        <v/>
      </c>
      <c r="BP506" s="282" t="str">
        <f t="shared" si="152"/>
        <v/>
      </c>
      <c r="BT506" s="522" t="str">
        <f>IF(AL506="A",MAX($BT$221:BV505)+0.001,"")</f>
        <v/>
      </c>
      <c r="BU506" s="522"/>
      <c r="BV506" s="522"/>
      <c r="BW506" s="282">
        <v>1.2849999999999999</v>
      </c>
      <c r="BY506" s="454" t="s">
        <v>28</v>
      </c>
      <c r="BZ506" s="282" t="str">
        <f t="shared" si="154"/>
        <v/>
      </c>
      <c r="CB506" s="282">
        <f t="shared" si="155"/>
        <v>0</v>
      </c>
      <c r="CC506" s="282">
        <f t="shared" si="156"/>
        <v>0</v>
      </c>
      <c r="CD506" s="282">
        <f t="shared" si="157"/>
        <v>0</v>
      </c>
      <c r="CE506" s="282">
        <f t="shared" si="158"/>
        <v>0</v>
      </c>
      <c r="CF506" s="282">
        <f t="shared" si="159"/>
        <v>0</v>
      </c>
      <c r="CG506" s="282">
        <f t="shared" si="160"/>
        <v>0</v>
      </c>
      <c r="CH506" s="282">
        <f t="shared" si="161"/>
        <v>0</v>
      </c>
      <c r="CI506" s="282">
        <f t="shared" si="162"/>
        <v>0</v>
      </c>
      <c r="CJ506" s="282">
        <f t="shared" si="163"/>
        <v>0</v>
      </c>
      <c r="CK506" s="282">
        <f t="shared" si="164"/>
        <v>0</v>
      </c>
      <c r="CL506" s="282">
        <f t="shared" si="165"/>
        <v>0</v>
      </c>
      <c r="CM506" s="282">
        <f t="shared" si="166"/>
        <v>0</v>
      </c>
    </row>
    <row r="507" spans="4:91" ht="15" x14ac:dyDescent="0.25">
      <c r="D507" s="455" t="str">
        <f>IF(DATA6!$C$44="","",U507&amp;":"&amp;V507)</f>
        <v/>
      </c>
      <c r="E507" s="523" t="str">
        <f>IF(DATA6!$D$44="","",W507&amp;":"&amp;X507)</f>
        <v/>
      </c>
      <c r="F507" s="523"/>
      <c r="G507" s="523"/>
      <c r="H507" s="524" t="e">
        <f t="shared" si="141"/>
        <v>#VALUE!</v>
      </c>
      <c r="I507" s="524"/>
      <c r="J507" s="524"/>
      <c r="K507" s="522" t="e">
        <f t="shared" si="145"/>
        <v>#VALUE!</v>
      </c>
      <c r="L507" s="522"/>
      <c r="M507" s="522"/>
      <c r="N507" s="525" t="e">
        <f t="shared" si="142"/>
        <v>#VALUE!</v>
      </c>
      <c r="O507" s="525"/>
      <c r="P507" s="525"/>
      <c r="Q507" s="523" t="e">
        <f t="shared" si="143"/>
        <v>#VALUE!</v>
      </c>
      <c r="R507" s="523"/>
      <c r="S507" s="523"/>
      <c r="T507" s="283">
        <v>36</v>
      </c>
      <c r="U507" s="456">
        <f>IF(HOUR(DATA6!$C$44)&lt;=6,HOUR(DATA6!$C$44)+12,HOUR(DATA6!$C$44))</f>
        <v>12</v>
      </c>
      <c r="V507" s="457" t="str">
        <f>IF(MINUTE(DATA6!$C$44)&lt;10,"0"&amp;MINUTE(DATA6!$C$44),MINUTE(DATA6!$C$44))</f>
        <v>00</v>
      </c>
      <c r="W507" s="456">
        <f>IF(HOUR(DATA6!$D$44)&lt;=6,HOUR(DATA6!$D$44)+12,HOUR(DATA6!$D$44))</f>
        <v>12</v>
      </c>
      <c r="X507" s="457" t="str">
        <f>IF(MINUTE(DATA6!$D$44)&lt;10,"0"&amp;MINUTE(DATA6!$D$44),MINUTE(DATA6!$D$44))</f>
        <v>00</v>
      </c>
      <c r="Y507" s="526" t="b">
        <f t="shared" si="139"/>
        <v>0</v>
      </c>
      <c r="Z507" s="526"/>
      <c r="AA507" s="520" t="b">
        <f t="shared" si="140"/>
        <v>0</v>
      </c>
      <c r="AB507" s="520"/>
      <c r="AC507" s="521" t="str">
        <f t="shared" si="144"/>
        <v/>
      </c>
      <c r="AD507" s="521"/>
      <c r="AE507" s="520" t="b">
        <f t="shared" si="138"/>
        <v>0</v>
      </c>
      <c r="AF507" s="520"/>
      <c r="AH507" s="422">
        <f>DATA6!$G$44</f>
        <v>0</v>
      </c>
      <c r="AI507" s="422">
        <f>DATA6!$L$44</f>
        <v>0</v>
      </c>
      <c r="AJ507" s="458">
        <f>DATA6!$Q$44</f>
        <v>0</v>
      </c>
      <c r="AK507" s="422">
        <f>DATA6!$V$44</f>
        <v>0</v>
      </c>
      <c r="AL507" s="422">
        <f>DATA6!$AA$44</f>
        <v>0</v>
      </c>
      <c r="AN507" s="522" t="str">
        <f>IF(AJ507="A",MAX($AN$221:AP506)+0.001,"")</f>
        <v/>
      </c>
      <c r="AO507" s="522"/>
      <c r="AP507" s="522"/>
      <c r="AQ507" s="282">
        <v>1.286</v>
      </c>
      <c r="AR507" s="282" t="str">
        <f>IF($AQ$507&gt;$AN$973,"",LOOKUP($AQ$507,$AN$222:$AP$971,$AH$222:$AH$971))</f>
        <v/>
      </c>
      <c r="AS507" s="282" t="str">
        <f>IF($AQ$507&gt;$AN$973,"",LOOKUP($AQ$507,$AN$222:$AP$971,$AI$222:$AI$971))</f>
        <v/>
      </c>
      <c r="AT507" s="282" t="s">
        <v>28</v>
      </c>
      <c r="AU507" s="282" t="str">
        <f>IF($AQ$507&gt;$AN$973,"",LOOKUP($AQ$507,$AN$222:$AP$971,$AK$222:$AK$971))</f>
        <v/>
      </c>
      <c r="AV507" s="282" t="str">
        <f>IF($AQ$507&gt;$AN$973,"",LOOKUP($AQ$507,$AN$222:$AP$971,$AL$222:$AL$971))</f>
        <v/>
      </c>
      <c r="AX507" s="522" t="str">
        <f>IF(AJ507="B",MAX($AX$221:AX506)+0.001,"")</f>
        <v/>
      </c>
      <c r="AY507" s="522"/>
      <c r="AZ507" s="522"/>
      <c r="BA507" s="282">
        <v>1.286</v>
      </c>
      <c r="BB507" s="282" t="str">
        <f t="shared" si="153"/>
        <v/>
      </c>
      <c r="BC507" s="282" t="str">
        <f t="shared" si="146"/>
        <v/>
      </c>
      <c r="BD507" s="282" t="s">
        <v>29</v>
      </c>
      <c r="BE507" s="282" t="str">
        <f t="shared" si="147"/>
        <v/>
      </c>
      <c r="BF507" s="282" t="str">
        <f t="shared" si="148"/>
        <v/>
      </c>
      <c r="BH507" s="522" t="str">
        <f>IF(AJ507="C",MAX($BH$221:BH506)+0.001,"")</f>
        <v/>
      </c>
      <c r="BI507" s="522"/>
      <c r="BJ507" s="522"/>
      <c r="BK507" s="282">
        <v>1.286</v>
      </c>
      <c r="BL507" s="282" t="str">
        <f t="shared" si="149"/>
        <v/>
      </c>
      <c r="BM507" s="282" t="str">
        <f t="shared" si="150"/>
        <v/>
      </c>
      <c r="BN507" s="282" t="s">
        <v>30</v>
      </c>
      <c r="BO507" s="282" t="str">
        <f t="shared" si="151"/>
        <v/>
      </c>
      <c r="BP507" s="282" t="str">
        <f t="shared" si="152"/>
        <v/>
      </c>
      <c r="BT507" s="522" t="str">
        <f>IF(AL507="A",MAX($BT$221:BV506)+0.001,"")</f>
        <v/>
      </c>
      <c r="BU507" s="522"/>
      <c r="BV507" s="522"/>
      <c r="BW507" s="282">
        <v>1.286</v>
      </c>
      <c r="BY507" s="454" t="s">
        <v>28</v>
      </c>
      <c r="BZ507" s="282" t="str">
        <f t="shared" si="154"/>
        <v/>
      </c>
      <c r="CB507" s="282">
        <f t="shared" si="155"/>
        <v>0</v>
      </c>
      <c r="CC507" s="282">
        <f t="shared" si="156"/>
        <v>0</v>
      </c>
      <c r="CD507" s="282">
        <f t="shared" si="157"/>
        <v>0</v>
      </c>
      <c r="CE507" s="282">
        <f t="shared" si="158"/>
        <v>0</v>
      </c>
      <c r="CF507" s="282">
        <f t="shared" si="159"/>
        <v>0</v>
      </c>
      <c r="CG507" s="282">
        <f t="shared" si="160"/>
        <v>0</v>
      </c>
      <c r="CH507" s="282">
        <f t="shared" si="161"/>
        <v>0</v>
      </c>
      <c r="CI507" s="282">
        <f t="shared" si="162"/>
        <v>0</v>
      </c>
      <c r="CJ507" s="282">
        <f t="shared" si="163"/>
        <v>0</v>
      </c>
      <c r="CK507" s="282">
        <f t="shared" si="164"/>
        <v>0</v>
      </c>
      <c r="CL507" s="282">
        <f t="shared" si="165"/>
        <v>0</v>
      </c>
      <c r="CM507" s="282">
        <f t="shared" si="166"/>
        <v>0</v>
      </c>
    </row>
    <row r="508" spans="4:91" ht="15" x14ac:dyDescent="0.25">
      <c r="D508" s="455" t="str">
        <f>IF(DATA6!$C$45="","",U508&amp;":"&amp;V508)</f>
        <v/>
      </c>
      <c r="E508" s="523" t="str">
        <f>IF(DATA6!$D$45="","",W508&amp;":"&amp;X508)</f>
        <v/>
      </c>
      <c r="F508" s="523"/>
      <c r="G508" s="523"/>
      <c r="H508" s="524" t="e">
        <f t="shared" si="141"/>
        <v>#VALUE!</v>
      </c>
      <c r="I508" s="524"/>
      <c r="J508" s="524"/>
      <c r="K508" s="522" t="e">
        <f t="shared" si="145"/>
        <v>#VALUE!</v>
      </c>
      <c r="L508" s="522"/>
      <c r="M508" s="522"/>
      <c r="N508" s="525" t="e">
        <f t="shared" si="142"/>
        <v>#VALUE!</v>
      </c>
      <c r="O508" s="525"/>
      <c r="P508" s="525"/>
      <c r="Q508" s="523" t="e">
        <f t="shared" si="143"/>
        <v>#VALUE!</v>
      </c>
      <c r="R508" s="523"/>
      <c r="S508" s="523"/>
      <c r="T508" s="283">
        <v>37</v>
      </c>
      <c r="U508" s="456">
        <f>IF(HOUR(DATA6!$C$45)&lt;=6,HOUR(DATA6!$C$45)+12,HOUR(DATA6!$C$45))</f>
        <v>12</v>
      </c>
      <c r="V508" s="457" t="str">
        <f>IF(MINUTE(DATA6!$C$45)&lt;10,"0"&amp;MINUTE(DATA6!$C$45),MINUTE(DATA6!$C$45))</f>
        <v>00</v>
      </c>
      <c r="W508" s="456">
        <f>IF(HOUR(DATA6!$D$45)&lt;=6,HOUR(DATA6!$D$45)+12,HOUR(DATA6!$D$45))</f>
        <v>12</v>
      </c>
      <c r="X508" s="457" t="str">
        <f>IF(MINUTE(DATA6!$D$45)&lt;10,"0"&amp;MINUTE(DATA6!$D$45),MINUTE(DATA6!$D$45))</f>
        <v>00</v>
      </c>
      <c r="Y508" s="526" t="b">
        <f t="shared" si="139"/>
        <v>0</v>
      </c>
      <c r="Z508" s="526"/>
      <c r="AA508" s="520" t="b">
        <f t="shared" si="140"/>
        <v>0</v>
      </c>
      <c r="AB508" s="520"/>
      <c r="AC508" s="521" t="str">
        <f t="shared" si="144"/>
        <v/>
      </c>
      <c r="AD508" s="521"/>
      <c r="AE508" s="520" t="b">
        <f t="shared" si="138"/>
        <v>0</v>
      </c>
      <c r="AF508" s="520"/>
      <c r="AH508" s="422">
        <f>DATA6!$G$45</f>
        <v>0</v>
      </c>
      <c r="AI508" s="422">
        <f>DATA6!$L$45</f>
        <v>0</v>
      </c>
      <c r="AJ508" s="458">
        <f>DATA6!$Q$45</f>
        <v>0</v>
      </c>
      <c r="AK508" s="422">
        <f>DATA6!$V$45</f>
        <v>0</v>
      </c>
      <c r="AL508" s="422">
        <f>DATA6!$AA$45</f>
        <v>0</v>
      </c>
      <c r="AN508" s="522" t="str">
        <f>IF(AJ508="A",MAX($AN$221:AP507)+0.001,"")</f>
        <v/>
      </c>
      <c r="AO508" s="522"/>
      <c r="AP508" s="522"/>
      <c r="AQ508" s="282">
        <v>1.2869999999999999</v>
      </c>
      <c r="AR508" s="282" t="str">
        <f>IF($AQ$508&gt;$AN$973,"",LOOKUP($AQ$508,$AN$222:$AP$971,$AH$222:$AH$971))</f>
        <v/>
      </c>
      <c r="AS508" s="282" t="str">
        <f>IF($AQ$508&gt;$AN$973,"",LOOKUP($AQ$508,$AN$222:$AP$971,$AI$222:$AI$971))</f>
        <v/>
      </c>
      <c r="AT508" s="282" t="s">
        <v>28</v>
      </c>
      <c r="AU508" s="282" t="str">
        <f>IF($AQ$508&gt;$AN$973,"",LOOKUP($AQ$508,$AN$222:$AP$971,$AK$222:$AK$971))</f>
        <v/>
      </c>
      <c r="AV508" s="282" t="str">
        <f>IF($AQ$508&gt;$AN$973,"",LOOKUP($AQ$508,$AN$222:$AP$971,$AL$222:$AL$971))</f>
        <v/>
      </c>
      <c r="AX508" s="522" t="str">
        <f>IF(AJ508="B",MAX($AX$221:AX507)+0.001,"")</f>
        <v/>
      </c>
      <c r="AY508" s="522"/>
      <c r="AZ508" s="522"/>
      <c r="BA508" s="282">
        <v>1.2869999999999999</v>
      </c>
      <c r="BB508" s="282" t="str">
        <f t="shared" si="153"/>
        <v/>
      </c>
      <c r="BC508" s="282" t="str">
        <f t="shared" si="146"/>
        <v/>
      </c>
      <c r="BD508" s="282" t="s">
        <v>29</v>
      </c>
      <c r="BE508" s="282" t="str">
        <f t="shared" si="147"/>
        <v/>
      </c>
      <c r="BF508" s="282" t="str">
        <f t="shared" si="148"/>
        <v/>
      </c>
      <c r="BH508" s="522" t="str">
        <f>IF(AJ508="C",MAX($BH$221:BH507)+0.001,"")</f>
        <v/>
      </c>
      <c r="BI508" s="522"/>
      <c r="BJ508" s="522"/>
      <c r="BK508" s="282">
        <v>1.2869999999999999</v>
      </c>
      <c r="BL508" s="282" t="str">
        <f t="shared" si="149"/>
        <v/>
      </c>
      <c r="BM508" s="282" t="str">
        <f t="shared" si="150"/>
        <v/>
      </c>
      <c r="BN508" s="282" t="s">
        <v>30</v>
      </c>
      <c r="BO508" s="282" t="str">
        <f t="shared" si="151"/>
        <v/>
      </c>
      <c r="BP508" s="282" t="str">
        <f t="shared" si="152"/>
        <v/>
      </c>
      <c r="BT508" s="522" t="str">
        <f>IF(AL508="A",MAX($BT$221:BV507)+0.001,"")</f>
        <v/>
      </c>
      <c r="BU508" s="522"/>
      <c r="BV508" s="522"/>
      <c r="BW508" s="282">
        <v>1.2869999999999999</v>
      </c>
      <c r="BY508" s="454" t="s">
        <v>28</v>
      </c>
      <c r="BZ508" s="282" t="str">
        <f t="shared" si="154"/>
        <v/>
      </c>
      <c r="CB508" s="282">
        <f t="shared" si="155"/>
        <v>0</v>
      </c>
      <c r="CC508" s="282">
        <f t="shared" si="156"/>
        <v>0</v>
      </c>
      <c r="CD508" s="282">
        <f t="shared" si="157"/>
        <v>0</v>
      </c>
      <c r="CE508" s="282">
        <f t="shared" si="158"/>
        <v>0</v>
      </c>
      <c r="CF508" s="282">
        <f t="shared" si="159"/>
        <v>0</v>
      </c>
      <c r="CG508" s="282">
        <f t="shared" si="160"/>
        <v>0</v>
      </c>
      <c r="CH508" s="282">
        <f t="shared" si="161"/>
        <v>0</v>
      </c>
      <c r="CI508" s="282">
        <f t="shared" si="162"/>
        <v>0</v>
      </c>
      <c r="CJ508" s="282">
        <f t="shared" si="163"/>
        <v>0</v>
      </c>
      <c r="CK508" s="282">
        <f t="shared" si="164"/>
        <v>0</v>
      </c>
      <c r="CL508" s="282">
        <f t="shared" si="165"/>
        <v>0</v>
      </c>
      <c r="CM508" s="282">
        <f t="shared" si="166"/>
        <v>0</v>
      </c>
    </row>
    <row r="509" spans="4:91" ht="15" x14ac:dyDescent="0.25">
      <c r="D509" s="455" t="str">
        <f>IF(DATA6!$C$46="","",U509&amp;":"&amp;V509)</f>
        <v/>
      </c>
      <c r="E509" s="523" t="str">
        <f>IF(DATA6!$D$46="","",W509&amp;":"&amp;X509)</f>
        <v/>
      </c>
      <c r="F509" s="523"/>
      <c r="G509" s="523"/>
      <c r="H509" s="524" t="e">
        <f t="shared" si="141"/>
        <v>#VALUE!</v>
      </c>
      <c r="I509" s="524"/>
      <c r="J509" s="524"/>
      <c r="K509" s="522" t="e">
        <f t="shared" si="145"/>
        <v>#VALUE!</v>
      </c>
      <c r="L509" s="522"/>
      <c r="M509" s="522"/>
      <c r="N509" s="525" t="e">
        <f t="shared" si="142"/>
        <v>#VALUE!</v>
      </c>
      <c r="O509" s="525"/>
      <c r="P509" s="525"/>
      <c r="Q509" s="523" t="e">
        <f t="shared" si="143"/>
        <v>#VALUE!</v>
      </c>
      <c r="R509" s="523"/>
      <c r="S509" s="523"/>
      <c r="T509" s="283">
        <v>38</v>
      </c>
      <c r="U509" s="456">
        <f>IF(HOUR(DATA6!$C$46)&lt;=6,HOUR(DATA6!$C$46)+12,HOUR(DATA6!$C$46))</f>
        <v>12</v>
      </c>
      <c r="V509" s="457" t="str">
        <f>IF(MINUTE(DATA6!$C$46)&lt;10,"0"&amp;MINUTE(DATA6!$C$46),MINUTE(DATA6!$C$46))</f>
        <v>00</v>
      </c>
      <c r="W509" s="456">
        <f>IF(HOUR(DATA6!$D$46)&lt;=6,HOUR(DATA6!$D$46)+12,HOUR(DATA6!$D$46))</f>
        <v>12</v>
      </c>
      <c r="X509" s="457" t="str">
        <f>IF(MINUTE(DATA6!$D$46)&lt;10,"0"&amp;MINUTE(DATA6!$D$46),MINUTE(DATA6!$D$46))</f>
        <v>00</v>
      </c>
      <c r="Y509" s="526" t="b">
        <f t="shared" si="139"/>
        <v>0</v>
      </c>
      <c r="Z509" s="526"/>
      <c r="AA509" s="520" t="b">
        <f t="shared" si="140"/>
        <v>0</v>
      </c>
      <c r="AB509" s="520"/>
      <c r="AC509" s="521" t="str">
        <f t="shared" si="144"/>
        <v/>
      </c>
      <c r="AD509" s="521"/>
      <c r="AE509" s="520" t="b">
        <f t="shared" si="138"/>
        <v>0</v>
      </c>
      <c r="AF509" s="520"/>
      <c r="AH509" s="422">
        <f>DATA6!$G$46</f>
        <v>0</v>
      </c>
      <c r="AI509" s="422">
        <f>DATA6!$L$46</f>
        <v>0</v>
      </c>
      <c r="AJ509" s="458">
        <f>DATA6!$Q$46</f>
        <v>0</v>
      </c>
      <c r="AK509" s="422">
        <f>DATA6!$V$46</f>
        <v>0</v>
      </c>
      <c r="AL509" s="422">
        <f>DATA6!$AA$46</f>
        <v>0</v>
      </c>
      <c r="AN509" s="522" t="str">
        <f>IF(AJ509="A",MAX($AN$221:AP508)+0.001,"")</f>
        <v/>
      </c>
      <c r="AO509" s="522"/>
      <c r="AP509" s="522"/>
      <c r="AQ509" s="282">
        <v>1.2879999999999998</v>
      </c>
      <c r="AR509" s="282" t="str">
        <f>IF($AQ$509&gt;$AN$973,"",LOOKUP($AQ$509,$AN$222:$AP$971,$AH$222:$AH$971))</f>
        <v/>
      </c>
      <c r="AS509" s="282" t="str">
        <f>IF($AQ$509&gt;$AN$973,"",LOOKUP($AQ$509,$AN$222:$AP$971,$AI$222:$AI$971))</f>
        <v/>
      </c>
      <c r="AT509" s="282" t="s">
        <v>28</v>
      </c>
      <c r="AU509" s="282" t="str">
        <f>IF($AQ$509&gt;$AN$973,"",LOOKUP($AQ$509,$AN$222:$AP$971,$AK$222:$AK$971))</f>
        <v/>
      </c>
      <c r="AV509" s="282" t="str">
        <f>IF($AQ$509&gt;$AN$973,"",LOOKUP($AQ$509,$AN$222:$AP$971,$AL$222:$AL$971))</f>
        <v/>
      </c>
      <c r="AX509" s="522" t="str">
        <f>IF(AJ509="B",MAX($AX$221:AX508)+0.001,"")</f>
        <v/>
      </c>
      <c r="AY509" s="522"/>
      <c r="AZ509" s="522"/>
      <c r="BA509" s="282">
        <v>1.2879999999999998</v>
      </c>
      <c r="BB509" s="282" t="str">
        <f t="shared" si="153"/>
        <v/>
      </c>
      <c r="BC509" s="282" t="str">
        <f t="shared" si="146"/>
        <v/>
      </c>
      <c r="BD509" s="282" t="s">
        <v>29</v>
      </c>
      <c r="BE509" s="282" t="str">
        <f t="shared" si="147"/>
        <v/>
      </c>
      <c r="BF509" s="282" t="str">
        <f t="shared" si="148"/>
        <v/>
      </c>
      <c r="BH509" s="522" t="str">
        <f>IF(AJ509="C",MAX($BH$221:BH508)+0.001,"")</f>
        <v/>
      </c>
      <c r="BI509" s="522"/>
      <c r="BJ509" s="522"/>
      <c r="BK509" s="282">
        <v>1.2879999999999998</v>
      </c>
      <c r="BL509" s="282" t="str">
        <f t="shared" si="149"/>
        <v/>
      </c>
      <c r="BM509" s="282" t="str">
        <f t="shared" si="150"/>
        <v/>
      </c>
      <c r="BN509" s="282" t="s">
        <v>30</v>
      </c>
      <c r="BO509" s="282" t="str">
        <f t="shared" si="151"/>
        <v/>
      </c>
      <c r="BP509" s="282" t="str">
        <f t="shared" si="152"/>
        <v/>
      </c>
      <c r="BT509" s="522" t="str">
        <f>IF(AL509="A",MAX($BT$221:BV508)+0.001,"")</f>
        <v/>
      </c>
      <c r="BU509" s="522"/>
      <c r="BV509" s="522"/>
      <c r="BW509" s="282">
        <v>1.2879999999999998</v>
      </c>
      <c r="BY509" s="454" t="s">
        <v>28</v>
      </c>
      <c r="BZ509" s="282" t="str">
        <f t="shared" si="154"/>
        <v/>
      </c>
      <c r="CB509" s="282">
        <f t="shared" si="155"/>
        <v>0</v>
      </c>
      <c r="CC509" s="282">
        <f t="shared" si="156"/>
        <v>0</v>
      </c>
      <c r="CD509" s="282">
        <f t="shared" si="157"/>
        <v>0</v>
      </c>
      <c r="CE509" s="282">
        <f t="shared" si="158"/>
        <v>0</v>
      </c>
      <c r="CF509" s="282">
        <f t="shared" si="159"/>
        <v>0</v>
      </c>
      <c r="CG509" s="282">
        <f t="shared" si="160"/>
        <v>0</v>
      </c>
      <c r="CH509" s="282">
        <f t="shared" si="161"/>
        <v>0</v>
      </c>
      <c r="CI509" s="282">
        <f t="shared" si="162"/>
        <v>0</v>
      </c>
      <c r="CJ509" s="282">
        <f t="shared" si="163"/>
        <v>0</v>
      </c>
      <c r="CK509" s="282">
        <f t="shared" si="164"/>
        <v>0</v>
      </c>
      <c r="CL509" s="282">
        <f t="shared" si="165"/>
        <v>0</v>
      </c>
      <c r="CM509" s="282">
        <f t="shared" si="166"/>
        <v>0</v>
      </c>
    </row>
    <row r="510" spans="4:91" ht="15" x14ac:dyDescent="0.25">
      <c r="D510" s="455" t="str">
        <f>IF(DATA6!$C$47="","",U510&amp;":"&amp;V510)</f>
        <v/>
      </c>
      <c r="E510" s="523" t="str">
        <f>IF(DATA6!$D$47="","",W510&amp;":"&amp;X510)</f>
        <v/>
      </c>
      <c r="F510" s="523"/>
      <c r="G510" s="523"/>
      <c r="H510" s="524" t="e">
        <f t="shared" si="141"/>
        <v>#VALUE!</v>
      </c>
      <c r="I510" s="524"/>
      <c r="J510" s="524"/>
      <c r="K510" s="522" t="e">
        <f t="shared" si="145"/>
        <v>#VALUE!</v>
      </c>
      <c r="L510" s="522"/>
      <c r="M510" s="522"/>
      <c r="N510" s="525" t="e">
        <f t="shared" si="142"/>
        <v>#VALUE!</v>
      </c>
      <c r="O510" s="525"/>
      <c r="P510" s="525"/>
      <c r="Q510" s="523" t="e">
        <f t="shared" si="143"/>
        <v>#VALUE!</v>
      </c>
      <c r="R510" s="523"/>
      <c r="S510" s="523"/>
      <c r="T510" s="283">
        <v>39</v>
      </c>
      <c r="U510" s="456">
        <f>IF(HOUR(DATA6!$C$47)&lt;=6,HOUR(DATA6!$C$47)+12,HOUR(DATA6!$C$47))</f>
        <v>12</v>
      </c>
      <c r="V510" s="457" t="str">
        <f>IF(MINUTE(DATA6!$C$47)&lt;10,"0"&amp;MINUTE(DATA6!$C$47),MINUTE(DATA6!$C$47))</f>
        <v>00</v>
      </c>
      <c r="W510" s="456">
        <f>IF(HOUR(DATA6!$D$47)&lt;=6,HOUR(DATA6!$D$47)+12,HOUR(DATA6!$D$47))</f>
        <v>12</v>
      </c>
      <c r="X510" s="457" t="str">
        <f>IF(MINUTE(DATA6!$D$47)&lt;10,"0"&amp;MINUTE(DATA6!$D$47),MINUTE(DATA6!$D$47))</f>
        <v>00</v>
      </c>
      <c r="Y510" s="526" t="b">
        <f t="shared" si="139"/>
        <v>0</v>
      </c>
      <c r="Z510" s="526"/>
      <c r="AA510" s="520" t="b">
        <f t="shared" si="140"/>
        <v>0</v>
      </c>
      <c r="AB510" s="520"/>
      <c r="AC510" s="521" t="str">
        <f t="shared" si="144"/>
        <v/>
      </c>
      <c r="AD510" s="521"/>
      <c r="AE510" s="520" t="b">
        <f t="shared" si="138"/>
        <v>0</v>
      </c>
      <c r="AF510" s="520"/>
      <c r="AH510" s="422">
        <f>DATA6!$G$47</f>
        <v>0</v>
      </c>
      <c r="AI510" s="422">
        <f>DATA6!$L$47</f>
        <v>0</v>
      </c>
      <c r="AJ510" s="458">
        <f>DATA6!$Q$47</f>
        <v>0</v>
      </c>
      <c r="AK510" s="422">
        <f>DATA6!$V$47</f>
        <v>0</v>
      </c>
      <c r="AL510" s="422">
        <f>DATA6!$AA$47</f>
        <v>0</v>
      </c>
      <c r="AN510" s="522" t="str">
        <f>IF(AJ510="A",MAX($AN$221:AP509)+0.001,"")</f>
        <v/>
      </c>
      <c r="AO510" s="522"/>
      <c r="AP510" s="522"/>
      <c r="AQ510" s="282">
        <v>1.2889999999999999</v>
      </c>
      <c r="AR510" s="282" t="str">
        <f>IF($AQ$510&gt;$AN$973,"",LOOKUP($AQ$510,$AN$222:$AP$971,$AH$222:$AH$971))</f>
        <v/>
      </c>
      <c r="AS510" s="282" t="str">
        <f>IF($AQ$510&gt;$AN$973,"",LOOKUP($AQ$510,$AN$222:$AP$971,$AI$222:$AI$971))</f>
        <v/>
      </c>
      <c r="AT510" s="282" t="s">
        <v>28</v>
      </c>
      <c r="AU510" s="282" t="str">
        <f>IF($AQ$510&gt;$AN$973,"",LOOKUP($AQ$510,$AN$222:$AP$971,$AK$222:$AK$971))</f>
        <v/>
      </c>
      <c r="AV510" s="282" t="str">
        <f>IF($AQ$510&gt;$AN$973,"",LOOKUP($AQ$510,$AN$222:$AP$971,$AL$222:$AL$971))</f>
        <v/>
      </c>
      <c r="AX510" s="522" t="str">
        <f>IF(AJ510="B",MAX($AX$221:AX509)+0.001,"")</f>
        <v/>
      </c>
      <c r="AY510" s="522"/>
      <c r="AZ510" s="522"/>
      <c r="BA510" s="282">
        <v>1.2889999999999999</v>
      </c>
      <c r="BB510" s="282" t="str">
        <f t="shared" si="153"/>
        <v/>
      </c>
      <c r="BC510" s="282" t="str">
        <f t="shared" si="146"/>
        <v/>
      </c>
      <c r="BD510" s="282" t="s">
        <v>29</v>
      </c>
      <c r="BE510" s="282" t="str">
        <f t="shared" si="147"/>
        <v/>
      </c>
      <c r="BF510" s="282" t="str">
        <f t="shared" si="148"/>
        <v/>
      </c>
      <c r="BH510" s="522" t="str">
        <f>IF(AJ510="C",MAX($BH$221:BH509)+0.001,"")</f>
        <v/>
      </c>
      <c r="BI510" s="522"/>
      <c r="BJ510" s="522"/>
      <c r="BK510" s="282">
        <v>1.2889999999999999</v>
      </c>
      <c r="BL510" s="282" t="str">
        <f t="shared" si="149"/>
        <v/>
      </c>
      <c r="BM510" s="282" t="str">
        <f t="shared" si="150"/>
        <v/>
      </c>
      <c r="BN510" s="282" t="s">
        <v>30</v>
      </c>
      <c r="BO510" s="282" t="str">
        <f t="shared" si="151"/>
        <v/>
      </c>
      <c r="BP510" s="282" t="str">
        <f t="shared" si="152"/>
        <v/>
      </c>
      <c r="BT510" s="522" t="str">
        <f>IF(AL510="A",MAX($BT$221:BV509)+0.001,"")</f>
        <v/>
      </c>
      <c r="BU510" s="522"/>
      <c r="BV510" s="522"/>
      <c r="BW510" s="282">
        <v>1.2889999999999999</v>
      </c>
      <c r="BY510" s="454" t="s">
        <v>28</v>
      </c>
      <c r="BZ510" s="282" t="str">
        <f t="shared" si="154"/>
        <v/>
      </c>
      <c r="CB510" s="282">
        <f t="shared" si="155"/>
        <v>0</v>
      </c>
      <c r="CC510" s="282">
        <f t="shared" si="156"/>
        <v>0</v>
      </c>
      <c r="CD510" s="282">
        <f t="shared" si="157"/>
        <v>0</v>
      </c>
      <c r="CE510" s="282">
        <f t="shared" si="158"/>
        <v>0</v>
      </c>
      <c r="CF510" s="282">
        <f t="shared" si="159"/>
        <v>0</v>
      </c>
      <c r="CG510" s="282">
        <f t="shared" si="160"/>
        <v>0</v>
      </c>
      <c r="CH510" s="282">
        <f t="shared" si="161"/>
        <v>0</v>
      </c>
      <c r="CI510" s="282">
        <f t="shared" si="162"/>
        <v>0</v>
      </c>
      <c r="CJ510" s="282">
        <f t="shared" si="163"/>
        <v>0</v>
      </c>
      <c r="CK510" s="282">
        <f t="shared" si="164"/>
        <v>0</v>
      </c>
      <c r="CL510" s="282">
        <f t="shared" si="165"/>
        <v>0</v>
      </c>
      <c r="CM510" s="282">
        <f t="shared" si="166"/>
        <v>0</v>
      </c>
    </row>
    <row r="511" spans="4:91" ht="15" x14ac:dyDescent="0.25">
      <c r="D511" s="455" t="str">
        <f>IF(DATA6!$C$48="","",U511&amp;":"&amp;V511)</f>
        <v/>
      </c>
      <c r="E511" s="523" t="str">
        <f>IF(DATA6!$D$48="","",W511&amp;":"&amp;X511)</f>
        <v/>
      </c>
      <c r="F511" s="523"/>
      <c r="G511" s="523"/>
      <c r="H511" s="524" t="e">
        <f t="shared" si="141"/>
        <v>#VALUE!</v>
      </c>
      <c r="I511" s="524"/>
      <c r="J511" s="524"/>
      <c r="K511" s="522" t="e">
        <f t="shared" si="145"/>
        <v>#VALUE!</v>
      </c>
      <c r="L511" s="522"/>
      <c r="M511" s="522"/>
      <c r="N511" s="525" t="e">
        <f t="shared" si="142"/>
        <v>#VALUE!</v>
      </c>
      <c r="O511" s="525"/>
      <c r="P511" s="525"/>
      <c r="Q511" s="523" t="e">
        <f t="shared" si="143"/>
        <v>#VALUE!</v>
      </c>
      <c r="R511" s="523"/>
      <c r="S511" s="523"/>
      <c r="T511" s="283">
        <v>40</v>
      </c>
      <c r="U511" s="456">
        <f>IF(HOUR(DATA6!$C$48)&lt;=6,HOUR(DATA6!$C$48)+12,HOUR(DATA6!$C$48))</f>
        <v>12</v>
      </c>
      <c r="V511" s="457" t="str">
        <f>IF(MINUTE(DATA6!$C$48)&lt;10,"0"&amp;MINUTE(DATA6!$C$48),MINUTE(DATA6!$C$48))</f>
        <v>00</v>
      </c>
      <c r="W511" s="456">
        <f>IF(HOUR(DATA6!$D$48)&lt;=6,HOUR(DATA6!$D$48)+12,HOUR(DATA6!$D$48))</f>
        <v>12</v>
      </c>
      <c r="X511" s="457" t="str">
        <f>IF(MINUTE(DATA6!$D$48)&lt;10,"0"&amp;MINUTE(DATA6!$D$48),MINUTE(DATA6!$D$48))</f>
        <v>00</v>
      </c>
      <c r="Y511" s="526" t="b">
        <f t="shared" si="139"/>
        <v>0</v>
      </c>
      <c r="Z511" s="526"/>
      <c r="AA511" s="520" t="b">
        <f t="shared" si="140"/>
        <v>0</v>
      </c>
      <c r="AB511" s="520"/>
      <c r="AC511" s="521" t="str">
        <f t="shared" si="144"/>
        <v/>
      </c>
      <c r="AD511" s="521"/>
      <c r="AE511" s="520" t="b">
        <f t="shared" si="138"/>
        <v>0</v>
      </c>
      <c r="AF511" s="520"/>
      <c r="AH511" s="422">
        <f>DATA6!$G$48</f>
        <v>0</v>
      </c>
      <c r="AI511" s="422">
        <f>DATA6!$L$48</f>
        <v>0</v>
      </c>
      <c r="AJ511" s="458">
        <f>DATA6!$Q$48</f>
        <v>0</v>
      </c>
      <c r="AK511" s="422">
        <f>DATA6!$V$48</f>
        <v>0</v>
      </c>
      <c r="AL511" s="422">
        <f>DATA6!$AA$48</f>
        <v>0</v>
      </c>
      <c r="AN511" s="522" t="str">
        <f>IF(AJ511="A",MAX($AN$221:AP510)+0.001,"")</f>
        <v/>
      </c>
      <c r="AO511" s="522"/>
      <c r="AP511" s="522"/>
      <c r="AQ511" s="282">
        <v>1.29</v>
      </c>
      <c r="AR511" s="282" t="str">
        <f>IF($AQ$511&gt;$AN$973,"",LOOKUP($AQ$511,$AN$222:$AP$971,$AH$222:$AH$971))</f>
        <v/>
      </c>
      <c r="AS511" s="282" t="str">
        <f>IF($AQ$511&gt;$AN$973,"",LOOKUP($AQ$511,$AN$222:$AP$971,$AI$222:$AI$971))</f>
        <v/>
      </c>
      <c r="AT511" s="282" t="s">
        <v>28</v>
      </c>
      <c r="AU511" s="282" t="str">
        <f>IF($AQ$511&gt;$AN$973,"",LOOKUP($AQ$511,$AN$222:$AP$971,$AK$222:$AK$971))</f>
        <v/>
      </c>
      <c r="AV511" s="282" t="str">
        <f>IF($AQ$511&gt;$AN$973,"",LOOKUP($AQ$511,$AN$222:$AP$971,$AL$222:$AL$971))</f>
        <v/>
      </c>
      <c r="AX511" s="522" t="str">
        <f>IF(AJ511="B",MAX($AX$221:AX510)+0.001,"")</f>
        <v/>
      </c>
      <c r="AY511" s="522"/>
      <c r="AZ511" s="522"/>
      <c r="BA511" s="282">
        <v>1.29</v>
      </c>
      <c r="BB511" s="282" t="str">
        <f t="shared" si="153"/>
        <v/>
      </c>
      <c r="BC511" s="282" t="str">
        <f t="shared" si="146"/>
        <v/>
      </c>
      <c r="BD511" s="282" t="s">
        <v>29</v>
      </c>
      <c r="BE511" s="282" t="str">
        <f t="shared" si="147"/>
        <v/>
      </c>
      <c r="BF511" s="282" t="str">
        <f t="shared" si="148"/>
        <v/>
      </c>
      <c r="BH511" s="522" t="str">
        <f>IF(AJ511="C",MAX($BH$221:BH510)+0.001,"")</f>
        <v/>
      </c>
      <c r="BI511" s="522"/>
      <c r="BJ511" s="522"/>
      <c r="BK511" s="282">
        <v>1.29</v>
      </c>
      <c r="BL511" s="282" t="str">
        <f t="shared" si="149"/>
        <v/>
      </c>
      <c r="BM511" s="282" t="str">
        <f t="shared" si="150"/>
        <v/>
      </c>
      <c r="BN511" s="282" t="s">
        <v>30</v>
      </c>
      <c r="BO511" s="282" t="str">
        <f t="shared" si="151"/>
        <v/>
      </c>
      <c r="BP511" s="282" t="str">
        <f t="shared" si="152"/>
        <v/>
      </c>
      <c r="BT511" s="522" t="str">
        <f>IF(AL511="A",MAX($BT$221:BV510)+0.001,"")</f>
        <v/>
      </c>
      <c r="BU511" s="522"/>
      <c r="BV511" s="522"/>
      <c r="BW511" s="282">
        <v>1.29</v>
      </c>
      <c r="BY511" s="454" t="s">
        <v>28</v>
      </c>
      <c r="BZ511" s="282" t="str">
        <f t="shared" si="154"/>
        <v/>
      </c>
      <c r="CB511" s="282">
        <f t="shared" si="155"/>
        <v>0</v>
      </c>
      <c r="CC511" s="282">
        <f t="shared" si="156"/>
        <v>0</v>
      </c>
      <c r="CD511" s="282">
        <f t="shared" si="157"/>
        <v>0</v>
      </c>
      <c r="CE511" s="282">
        <f t="shared" si="158"/>
        <v>0</v>
      </c>
      <c r="CF511" s="282">
        <f t="shared" si="159"/>
        <v>0</v>
      </c>
      <c r="CG511" s="282">
        <f t="shared" si="160"/>
        <v>0</v>
      </c>
      <c r="CH511" s="282">
        <f t="shared" si="161"/>
        <v>0</v>
      </c>
      <c r="CI511" s="282">
        <f t="shared" si="162"/>
        <v>0</v>
      </c>
      <c r="CJ511" s="282">
        <f t="shared" si="163"/>
        <v>0</v>
      </c>
      <c r="CK511" s="282">
        <f t="shared" si="164"/>
        <v>0</v>
      </c>
      <c r="CL511" s="282">
        <f t="shared" si="165"/>
        <v>0</v>
      </c>
      <c r="CM511" s="282">
        <f t="shared" si="166"/>
        <v>0</v>
      </c>
    </row>
    <row r="512" spans="4:91" ht="15" x14ac:dyDescent="0.25">
      <c r="D512" s="455" t="str">
        <f>IF(DATA6!$C$49="","",U512&amp;":"&amp;V512)</f>
        <v/>
      </c>
      <c r="E512" s="523" t="str">
        <f>IF(DATA6!$D$49="","",W512&amp;":"&amp;X512)</f>
        <v/>
      </c>
      <c r="F512" s="523"/>
      <c r="G512" s="523"/>
      <c r="H512" s="524" t="e">
        <f t="shared" si="141"/>
        <v>#VALUE!</v>
      </c>
      <c r="I512" s="524"/>
      <c r="J512" s="524"/>
      <c r="K512" s="522" t="e">
        <f t="shared" si="145"/>
        <v>#VALUE!</v>
      </c>
      <c r="L512" s="522"/>
      <c r="M512" s="522"/>
      <c r="N512" s="525" t="e">
        <f t="shared" si="142"/>
        <v>#VALUE!</v>
      </c>
      <c r="O512" s="525"/>
      <c r="P512" s="525"/>
      <c r="Q512" s="523" t="e">
        <f t="shared" si="143"/>
        <v>#VALUE!</v>
      </c>
      <c r="R512" s="523"/>
      <c r="S512" s="523"/>
      <c r="T512" s="283">
        <v>41</v>
      </c>
      <c r="U512" s="456">
        <f>IF(HOUR(DATA6!$C$49)&lt;=6,HOUR(DATA6!$C$49)+12,HOUR(DATA6!$C$49))</f>
        <v>12</v>
      </c>
      <c r="V512" s="457" t="str">
        <f>IF(MINUTE(DATA6!$C$49)&lt;10,"0"&amp;MINUTE(DATA6!$C$49),MINUTE(DATA6!$C$49))</f>
        <v>00</v>
      </c>
      <c r="W512" s="456">
        <f>IF(HOUR(DATA6!$D$49)&lt;=6,HOUR(DATA6!$D$49)+12,HOUR(DATA6!$D$49))</f>
        <v>12</v>
      </c>
      <c r="X512" s="457" t="str">
        <f>IF(MINUTE(DATA6!$D$49)&lt;10,"0"&amp;MINUTE(DATA6!$D$49),MINUTE(DATA6!$D$49))</f>
        <v>00</v>
      </c>
      <c r="Y512" s="526" t="b">
        <f t="shared" si="139"/>
        <v>0</v>
      </c>
      <c r="Z512" s="526"/>
      <c r="AA512" s="520" t="b">
        <f t="shared" si="140"/>
        <v>0</v>
      </c>
      <c r="AB512" s="520"/>
      <c r="AC512" s="521" t="str">
        <f t="shared" si="144"/>
        <v/>
      </c>
      <c r="AD512" s="521"/>
      <c r="AE512" s="520" t="b">
        <f t="shared" si="138"/>
        <v>0</v>
      </c>
      <c r="AF512" s="520"/>
      <c r="AH512" s="422">
        <f>DATA6!$G$49</f>
        <v>0</v>
      </c>
      <c r="AI512" s="422">
        <f>DATA6!$L$49</f>
        <v>0</v>
      </c>
      <c r="AJ512" s="458">
        <f>DATA6!$Q$49</f>
        <v>0</v>
      </c>
      <c r="AK512" s="422">
        <f>DATA6!$V$49</f>
        <v>0</v>
      </c>
      <c r="AL512" s="422">
        <f>DATA6!$AA$49</f>
        <v>0</v>
      </c>
      <c r="AN512" s="522" t="str">
        <f>IF(AJ512="A",MAX($AN$221:AP511)+0.001,"")</f>
        <v/>
      </c>
      <c r="AO512" s="522"/>
      <c r="AP512" s="522"/>
      <c r="AQ512" s="282">
        <v>1.2909999999999999</v>
      </c>
      <c r="AR512" s="282" t="str">
        <f>IF($AQ$512&gt;$AN$973,"",LOOKUP($AQ$512,$AN$222:$AP$971,$AH$222:$AH$971))</f>
        <v/>
      </c>
      <c r="AS512" s="282" t="str">
        <f>IF($AQ$512&gt;$AN$973,"",LOOKUP($AQ$512,$AN$222:$AP$971,$AI$222:$AI$971))</f>
        <v/>
      </c>
      <c r="AT512" s="282" t="s">
        <v>28</v>
      </c>
      <c r="AU512" s="282" t="str">
        <f>IF($AQ$512&gt;$AN$973,"",LOOKUP($AQ$512,$AN$222:$AP$971,$AK$222:$AK$971))</f>
        <v/>
      </c>
      <c r="AV512" s="282" t="str">
        <f>IF($AQ$512&gt;$AN$973,"",LOOKUP($AQ$512,$AN$222:$AP$971,$AL$222:$AL$971))</f>
        <v/>
      </c>
      <c r="AX512" s="522" t="str">
        <f>IF(AJ512="B",MAX($AX$221:AX511)+0.001,"")</f>
        <v/>
      </c>
      <c r="AY512" s="522"/>
      <c r="AZ512" s="522"/>
      <c r="BA512" s="282">
        <v>1.2909999999999999</v>
      </c>
      <c r="BB512" s="282" t="str">
        <f t="shared" si="153"/>
        <v/>
      </c>
      <c r="BC512" s="282" t="str">
        <f t="shared" si="146"/>
        <v/>
      </c>
      <c r="BD512" s="282" t="s">
        <v>29</v>
      </c>
      <c r="BE512" s="282" t="str">
        <f t="shared" si="147"/>
        <v/>
      </c>
      <c r="BF512" s="282" t="str">
        <f t="shared" si="148"/>
        <v/>
      </c>
      <c r="BH512" s="522" t="str">
        <f>IF(AJ512="C",MAX($BH$221:BH511)+0.001,"")</f>
        <v/>
      </c>
      <c r="BI512" s="522"/>
      <c r="BJ512" s="522"/>
      <c r="BK512" s="282">
        <v>1.2909999999999999</v>
      </c>
      <c r="BL512" s="282" t="str">
        <f t="shared" si="149"/>
        <v/>
      </c>
      <c r="BM512" s="282" t="str">
        <f t="shared" si="150"/>
        <v/>
      </c>
      <c r="BN512" s="282" t="s">
        <v>30</v>
      </c>
      <c r="BO512" s="282" t="str">
        <f t="shared" si="151"/>
        <v/>
      </c>
      <c r="BP512" s="282" t="str">
        <f t="shared" si="152"/>
        <v/>
      </c>
      <c r="BT512" s="522" t="str">
        <f>IF(AL512="A",MAX($BT$221:BV511)+0.001,"")</f>
        <v/>
      </c>
      <c r="BU512" s="522"/>
      <c r="BV512" s="522"/>
      <c r="BW512" s="282">
        <v>1.2909999999999999</v>
      </c>
      <c r="BY512" s="454" t="s">
        <v>28</v>
      </c>
      <c r="BZ512" s="282" t="str">
        <f t="shared" si="154"/>
        <v/>
      </c>
      <c r="CB512" s="282">
        <f t="shared" si="155"/>
        <v>0</v>
      </c>
      <c r="CC512" s="282">
        <f t="shared" si="156"/>
        <v>0</v>
      </c>
      <c r="CD512" s="282">
        <f t="shared" si="157"/>
        <v>0</v>
      </c>
      <c r="CE512" s="282">
        <f t="shared" si="158"/>
        <v>0</v>
      </c>
      <c r="CF512" s="282">
        <f t="shared" si="159"/>
        <v>0</v>
      </c>
      <c r="CG512" s="282">
        <f t="shared" si="160"/>
        <v>0</v>
      </c>
      <c r="CH512" s="282">
        <f t="shared" si="161"/>
        <v>0</v>
      </c>
      <c r="CI512" s="282">
        <f t="shared" si="162"/>
        <v>0</v>
      </c>
      <c r="CJ512" s="282">
        <f t="shared" si="163"/>
        <v>0</v>
      </c>
      <c r="CK512" s="282">
        <f t="shared" si="164"/>
        <v>0</v>
      </c>
      <c r="CL512" s="282">
        <f t="shared" si="165"/>
        <v>0</v>
      </c>
      <c r="CM512" s="282">
        <f t="shared" si="166"/>
        <v>0</v>
      </c>
    </row>
    <row r="513" spans="1:91" ht="15" x14ac:dyDescent="0.25">
      <c r="D513" s="455" t="str">
        <f>IF(DATA6!$C$50="","",U513&amp;":"&amp;V513)</f>
        <v/>
      </c>
      <c r="E513" s="523" t="str">
        <f>IF(DATA6!$D$50="","",W513&amp;":"&amp;X513)</f>
        <v/>
      </c>
      <c r="F513" s="523"/>
      <c r="G513" s="523"/>
      <c r="H513" s="524" t="e">
        <f t="shared" si="141"/>
        <v>#VALUE!</v>
      </c>
      <c r="I513" s="524"/>
      <c r="J513" s="524"/>
      <c r="K513" s="522" t="e">
        <f t="shared" si="145"/>
        <v>#VALUE!</v>
      </c>
      <c r="L513" s="522"/>
      <c r="M513" s="522"/>
      <c r="N513" s="525" t="e">
        <f t="shared" si="142"/>
        <v>#VALUE!</v>
      </c>
      <c r="O513" s="525"/>
      <c r="P513" s="525"/>
      <c r="Q513" s="523" t="e">
        <f t="shared" si="143"/>
        <v>#VALUE!</v>
      </c>
      <c r="R513" s="523"/>
      <c r="S513" s="523"/>
      <c r="T513" s="283">
        <v>42</v>
      </c>
      <c r="U513" s="456">
        <f>IF(HOUR(DATA6!$C$50)&lt;=6,HOUR(DATA6!$C$50)+12,HOUR(DATA6!$C$50))</f>
        <v>12</v>
      </c>
      <c r="V513" s="457" t="str">
        <f>IF(MINUTE(DATA6!$C$50)&lt;10,"0"&amp;MINUTE(DATA6!$C$50),MINUTE(DATA6!$C$50))</f>
        <v>00</v>
      </c>
      <c r="W513" s="456">
        <f>IF(HOUR(DATA6!$D$50)&lt;=6,HOUR(DATA6!$D$50)+12,HOUR(DATA6!$D$50))</f>
        <v>12</v>
      </c>
      <c r="X513" s="457" t="str">
        <f>IF(MINUTE(DATA6!$D$50)&lt;10,"0"&amp;MINUTE(DATA6!$D$50),MINUTE(DATA6!$D$50))</f>
        <v>00</v>
      </c>
      <c r="Y513" s="526" t="b">
        <f t="shared" si="139"/>
        <v>0</v>
      </c>
      <c r="Z513" s="526"/>
      <c r="AA513" s="520" t="b">
        <f t="shared" si="140"/>
        <v>0</v>
      </c>
      <c r="AB513" s="520"/>
      <c r="AC513" s="521" t="str">
        <f t="shared" si="144"/>
        <v/>
      </c>
      <c r="AD513" s="521"/>
      <c r="AE513" s="520" t="b">
        <f t="shared" si="138"/>
        <v>0</v>
      </c>
      <c r="AF513" s="520"/>
      <c r="AH513" s="422">
        <f>DATA6!$G$50</f>
        <v>0</v>
      </c>
      <c r="AI513" s="422">
        <f>DATA6!$L$50</f>
        <v>0</v>
      </c>
      <c r="AJ513" s="458">
        <f>DATA6!$Q$50</f>
        <v>0</v>
      </c>
      <c r="AK513" s="422">
        <f>DATA6!$V$50</f>
        <v>0</v>
      </c>
      <c r="AL513" s="422">
        <f>DATA6!$AA$50</f>
        <v>0</v>
      </c>
      <c r="AN513" s="522" t="str">
        <f>IF(AJ513="A",MAX($AN$221:AP512)+0.001,"")</f>
        <v/>
      </c>
      <c r="AO513" s="522"/>
      <c r="AP513" s="522"/>
      <c r="AQ513" s="282">
        <v>1.2919999999999998</v>
      </c>
      <c r="AR513" s="282" t="str">
        <f>IF($AQ$513&gt;$AN$973,"",LOOKUP($AQ$513,$AN$222:$AP$971,$AH$222:$AH$971))</f>
        <v/>
      </c>
      <c r="AS513" s="282" t="str">
        <f>IF($AQ$513&gt;$AN$973,"",LOOKUP($AQ$513,$AN$222:$AP$971,$AI$222:$AI$971))</f>
        <v/>
      </c>
      <c r="AT513" s="282" t="s">
        <v>28</v>
      </c>
      <c r="AU513" s="282" t="str">
        <f>IF($AQ$513&gt;$AN$973,"",LOOKUP($AQ$513,$AN$222:$AP$971,$AK$222:$AK$971))</f>
        <v/>
      </c>
      <c r="AV513" s="282" t="str">
        <f>IF($AQ$513&gt;$AN$973,"",LOOKUP($AQ$513,$AN$222:$AP$971,$AL$222:$AL$971))</f>
        <v/>
      </c>
      <c r="AX513" s="522" t="str">
        <f>IF(AJ513="B",MAX($AX$221:AX512)+0.001,"")</f>
        <v/>
      </c>
      <c r="AY513" s="522"/>
      <c r="AZ513" s="522"/>
      <c r="BA513" s="282">
        <v>1.2919999999999998</v>
      </c>
      <c r="BB513" s="282" t="str">
        <f t="shared" si="153"/>
        <v/>
      </c>
      <c r="BC513" s="282" t="str">
        <f t="shared" si="146"/>
        <v/>
      </c>
      <c r="BD513" s="282" t="s">
        <v>29</v>
      </c>
      <c r="BE513" s="282" t="str">
        <f t="shared" si="147"/>
        <v/>
      </c>
      <c r="BF513" s="282" t="str">
        <f t="shared" si="148"/>
        <v/>
      </c>
      <c r="BH513" s="522" t="str">
        <f>IF(AJ513="C",MAX($BH$221:BH512)+0.001,"")</f>
        <v/>
      </c>
      <c r="BI513" s="522"/>
      <c r="BJ513" s="522"/>
      <c r="BK513" s="282">
        <v>1.2919999999999998</v>
      </c>
      <c r="BL513" s="282" t="str">
        <f t="shared" si="149"/>
        <v/>
      </c>
      <c r="BM513" s="282" t="str">
        <f t="shared" si="150"/>
        <v/>
      </c>
      <c r="BN513" s="282" t="s">
        <v>30</v>
      </c>
      <c r="BO513" s="282" t="str">
        <f t="shared" si="151"/>
        <v/>
      </c>
      <c r="BP513" s="282" t="str">
        <f t="shared" si="152"/>
        <v/>
      </c>
      <c r="BT513" s="522" t="str">
        <f>IF(AL513="A",MAX($BT$221:BV512)+0.001,"")</f>
        <v/>
      </c>
      <c r="BU513" s="522"/>
      <c r="BV513" s="522"/>
      <c r="BW513" s="282">
        <v>1.2919999999999998</v>
      </c>
      <c r="BY513" s="454" t="s">
        <v>28</v>
      </c>
      <c r="BZ513" s="282" t="str">
        <f t="shared" si="154"/>
        <v/>
      </c>
      <c r="CB513" s="282">
        <f t="shared" si="155"/>
        <v>0</v>
      </c>
      <c r="CC513" s="282">
        <f t="shared" si="156"/>
        <v>0</v>
      </c>
      <c r="CD513" s="282">
        <f t="shared" si="157"/>
        <v>0</v>
      </c>
      <c r="CE513" s="282">
        <f t="shared" si="158"/>
        <v>0</v>
      </c>
      <c r="CF513" s="282">
        <f t="shared" si="159"/>
        <v>0</v>
      </c>
      <c r="CG513" s="282">
        <f t="shared" si="160"/>
        <v>0</v>
      </c>
      <c r="CH513" s="282">
        <f t="shared" si="161"/>
        <v>0</v>
      </c>
      <c r="CI513" s="282">
        <f t="shared" si="162"/>
        <v>0</v>
      </c>
      <c r="CJ513" s="282">
        <f t="shared" si="163"/>
        <v>0</v>
      </c>
      <c r="CK513" s="282">
        <f t="shared" si="164"/>
        <v>0</v>
      </c>
      <c r="CL513" s="282">
        <f t="shared" si="165"/>
        <v>0</v>
      </c>
      <c r="CM513" s="282">
        <f t="shared" si="166"/>
        <v>0</v>
      </c>
    </row>
    <row r="514" spans="1:91" ht="15" x14ac:dyDescent="0.25">
      <c r="D514" s="455" t="str">
        <f>IF(DATA6!$C$51="","",U514&amp;":"&amp;V514)</f>
        <v/>
      </c>
      <c r="E514" s="523" t="str">
        <f>IF(DATA6!$D$51="","",W514&amp;":"&amp;X514)</f>
        <v/>
      </c>
      <c r="F514" s="523"/>
      <c r="G514" s="523"/>
      <c r="H514" s="524" t="e">
        <f t="shared" si="141"/>
        <v>#VALUE!</v>
      </c>
      <c r="I514" s="524"/>
      <c r="J514" s="524"/>
      <c r="K514" s="522" t="e">
        <f t="shared" si="145"/>
        <v>#VALUE!</v>
      </c>
      <c r="L514" s="522"/>
      <c r="M514" s="522"/>
      <c r="N514" s="525" t="e">
        <f t="shared" si="142"/>
        <v>#VALUE!</v>
      </c>
      <c r="O514" s="525"/>
      <c r="P514" s="525"/>
      <c r="Q514" s="523" t="e">
        <f t="shared" si="143"/>
        <v>#VALUE!</v>
      </c>
      <c r="R514" s="523"/>
      <c r="S514" s="523"/>
      <c r="T514" s="283">
        <v>43</v>
      </c>
      <c r="U514" s="456">
        <f>IF(HOUR(DATA6!$C$51)&lt;=6,HOUR(DATA6!$C$51)+12,HOUR(DATA6!$C$51))</f>
        <v>12</v>
      </c>
      <c r="V514" s="457" t="str">
        <f>IF(MINUTE(DATA6!$C$51)&lt;10,"0"&amp;MINUTE(DATA6!$C$51),MINUTE(DATA6!$C$51))</f>
        <v>00</v>
      </c>
      <c r="W514" s="456">
        <f>IF(HOUR(DATA6!$D$51)&lt;=6,HOUR(DATA6!$D$51)+12,HOUR(DATA6!$D$51))</f>
        <v>12</v>
      </c>
      <c r="X514" s="457" t="str">
        <f>IF(MINUTE(DATA6!$D$51)&lt;10,"0"&amp;MINUTE(DATA6!$D$51),MINUTE(DATA6!$D$51))</f>
        <v>00</v>
      </c>
      <c r="Y514" s="526" t="b">
        <f t="shared" si="139"/>
        <v>0</v>
      </c>
      <c r="Z514" s="526"/>
      <c r="AA514" s="520" t="b">
        <f t="shared" si="140"/>
        <v>0</v>
      </c>
      <c r="AB514" s="520"/>
      <c r="AC514" s="521" t="str">
        <f t="shared" si="144"/>
        <v/>
      </c>
      <c r="AD514" s="521"/>
      <c r="AE514" s="520" t="b">
        <f t="shared" si="138"/>
        <v>0</v>
      </c>
      <c r="AF514" s="520"/>
      <c r="AH514" s="422">
        <f>DATA6!$G$51</f>
        <v>0</v>
      </c>
      <c r="AI514" s="422">
        <f>DATA6!$L$51</f>
        <v>0</v>
      </c>
      <c r="AJ514" s="458">
        <f>DATA6!$Q$51</f>
        <v>0</v>
      </c>
      <c r="AK514" s="422">
        <f>DATA6!$V$51</f>
        <v>0</v>
      </c>
      <c r="AL514" s="422">
        <f>DATA6!$AA$51</f>
        <v>0</v>
      </c>
      <c r="AN514" s="522" t="str">
        <f>IF(AJ514="A",MAX($AN$221:AP513)+0.001,"")</f>
        <v/>
      </c>
      <c r="AO514" s="522"/>
      <c r="AP514" s="522"/>
      <c r="AQ514" s="282">
        <v>1.2929999999999999</v>
      </c>
      <c r="AR514" s="282" t="str">
        <f>IF($AQ$514&gt;$AN$973,"",LOOKUP($AQ$514,$AN$222:$AP$971,$AH$222:$AH$971))</f>
        <v/>
      </c>
      <c r="AS514" s="282" t="str">
        <f>IF($AQ$514&gt;$AN$973,"",LOOKUP($AQ$514,$AN$222:$AP$971,$AI$222:$AI$971))</f>
        <v/>
      </c>
      <c r="AT514" s="282" t="s">
        <v>28</v>
      </c>
      <c r="AU514" s="282" t="str">
        <f>IF($AQ$514&gt;$AN$973,"",LOOKUP($AQ$514,$AN$222:$AP$971,$AK$222:$AK$971))</f>
        <v/>
      </c>
      <c r="AV514" s="282" t="str">
        <f>IF($AQ$514&gt;$AN$973,"",LOOKUP($AQ$514,$AN$222:$AP$971,$AL$222:$AL$971))</f>
        <v/>
      </c>
      <c r="AX514" s="522" t="str">
        <f>IF(AJ514="B",MAX($AX$221:AX513)+0.001,"")</f>
        <v/>
      </c>
      <c r="AY514" s="522"/>
      <c r="AZ514" s="522"/>
      <c r="BA514" s="282">
        <v>1.2929999999999999</v>
      </c>
      <c r="BB514" s="282" t="str">
        <f t="shared" si="153"/>
        <v/>
      </c>
      <c r="BC514" s="282" t="str">
        <f t="shared" si="146"/>
        <v/>
      </c>
      <c r="BD514" s="282" t="s">
        <v>29</v>
      </c>
      <c r="BE514" s="282" t="str">
        <f t="shared" si="147"/>
        <v/>
      </c>
      <c r="BF514" s="282" t="str">
        <f t="shared" si="148"/>
        <v/>
      </c>
      <c r="BH514" s="522" t="str">
        <f>IF(AJ514="C",MAX($BH$221:BH513)+0.001,"")</f>
        <v/>
      </c>
      <c r="BI514" s="522"/>
      <c r="BJ514" s="522"/>
      <c r="BK514" s="282">
        <v>1.2929999999999999</v>
      </c>
      <c r="BL514" s="282" t="str">
        <f t="shared" si="149"/>
        <v/>
      </c>
      <c r="BM514" s="282" t="str">
        <f t="shared" si="150"/>
        <v/>
      </c>
      <c r="BN514" s="282" t="s">
        <v>30</v>
      </c>
      <c r="BO514" s="282" t="str">
        <f t="shared" si="151"/>
        <v/>
      </c>
      <c r="BP514" s="282" t="str">
        <f t="shared" si="152"/>
        <v/>
      </c>
      <c r="BT514" s="522" t="str">
        <f>IF(AL514="A",MAX($BT$221:BV513)+0.001,"")</f>
        <v/>
      </c>
      <c r="BU514" s="522"/>
      <c r="BV514" s="522"/>
      <c r="BW514" s="282">
        <v>1.2929999999999999</v>
      </c>
      <c r="BY514" s="454" t="s">
        <v>28</v>
      </c>
      <c r="BZ514" s="282" t="str">
        <f t="shared" si="154"/>
        <v/>
      </c>
      <c r="CB514" s="282">
        <f t="shared" si="155"/>
        <v>0</v>
      </c>
      <c r="CC514" s="282">
        <f t="shared" si="156"/>
        <v>0</v>
      </c>
      <c r="CD514" s="282">
        <f t="shared" si="157"/>
        <v>0</v>
      </c>
      <c r="CE514" s="282">
        <f t="shared" si="158"/>
        <v>0</v>
      </c>
      <c r="CF514" s="282">
        <f t="shared" si="159"/>
        <v>0</v>
      </c>
      <c r="CG514" s="282">
        <f t="shared" si="160"/>
        <v>0</v>
      </c>
      <c r="CH514" s="282">
        <f t="shared" si="161"/>
        <v>0</v>
      </c>
      <c r="CI514" s="282">
        <f t="shared" si="162"/>
        <v>0</v>
      </c>
      <c r="CJ514" s="282">
        <f t="shared" si="163"/>
        <v>0</v>
      </c>
      <c r="CK514" s="282">
        <f t="shared" si="164"/>
        <v>0</v>
      </c>
      <c r="CL514" s="282">
        <f t="shared" si="165"/>
        <v>0</v>
      </c>
      <c r="CM514" s="282">
        <f t="shared" si="166"/>
        <v>0</v>
      </c>
    </row>
    <row r="515" spans="1:91" ht="15" x14ac:dyDescent="0.25">
      <c r="D515" s="455" t="str">
        <f>IF(DATA6!$C$52="","",U515&amp;":"&amp;V515)</f>
        <v/>
      </c>
      <c r="E515" s="523" t="str">
        <f>IF(DATA6!$D$52="","",W515&amp;":"&amp;X515)</f>
        <v/>
      </c>
      <c r="F515" s="523"/>
      <c r="G515" s="523"/>
      <c r="H515" s="524" t="e">
        <f t="shared" si="141"/>
        <v>#VALUE!</v>
      </c>
      <c r="I515" s="524"/>
      <c r="J515" s="524"/>
      <c r="K515" s="522" t="e">
        <f t="shared" si="145"/>
        <v>#VALUE!</v>
      </c>
      <c r="L515" s="522"/>
      <c r="M515" s="522"/>
      <c r="N515" s="525" t="e">
        <f t="shared" si="142"/>
        <v>#VALUE!</v>
      </c>
      <c r="O515" s="525"/>
      <c r="P515" s="525"/>
      <c r="Q515" s="523" t="e">
        <f t="shared" si="143"/>
        <v>#VALUE!</v>
      </c>
      <c r="R515" s="523"/>
      <c r="S515" s="523"/>
      <c r="T515" s="283">
        <v>44</v>
      </c>
      <c r="U515" s="456">
        <f>IF(HOUR(DATA6!$C$52)&lt;=6,HOUR(DATA6!$C$52)+12,HOUR(DATA6!$C$52))</f>
        <v>12</v>
      </c>
      <c r="V515" s="457" t="str">
        <f>IF(MINUTE(DATA6!$C$52)&lt;10,"0"&amp;MINUTE(DATA6!$C$52),MINUTE(DATA6!$C$52))</f>
        <v>00</v>
      </c>
      <c r="W515" s="456">
        <f>IF(HOUR(DATA6!$D$52)&lt;=6,HOUR(DATA6!$D$52)+12,HOUR(DATA6!$D$52))</f>
        <v>12</v>
      </c>
      <c r="X515" s="457" t="str">
        <f>IF(MINUTE(DATA6!$D$52)&lt;10,"0"&amp;MINUTE(DATA6!$D$52),MINUTE(DATA6!$D$52))</f>
        <v>00</v>
      </c>
      <c r="Y515" s="526" t="b">
        <f t="shared" si="139"/>
        <v>0</v>
      </c>
      <c r="Z515" s="526"/>
      <c r="AA515" s="520" t="b">
        <f t="shared" si="140"/>
        <v>0</v>
      </c>
      <c r="AB515" s="520"/>
      <c r="AC515" s="521" t="str">
        <f t="shared" si="144"/>
        <v/>
      </c>
      <c r="AD515" s="521"/>
      <c r="AE515" s="520" t="b">
        <f t="shared" si="138"/>
        <v>0</v>
      </c>
      <c r="AF515" s="520"/>
      <c r="AH515" s="422">
        <f>DATA6!$G$52</f>
        <v>0</v>
      </c>
      <c r="AI515" s="422">
        <f>DATA6!$L$52</f>
        <v>0</v>
      </c>
      <c r="AJ515" s="458">
        <f>DATA6!$Q$52</f>
        <v>0</v>
      </c>
      <c r="AK515" s="422">
        <f>DATA6!$V$52</f>
        <v>0</v>
      </c>
      <c r="AL515" s="422">
        <f>DATA6!$AA$52</f>
        <v>0</v>
      </c>
      <c r="AN515" s="522" t="str">
        <f>IF(AJ515="A",MAX($AN$221:AP514)+0.001,"")</f>
        <v/>
      </c>
      <c r="AO515" s="522"/>
      <c r="AP515" s="522"/>
      <c r="AQ515" s="282">
        <v>1.2939999999999998</v>
      </c>
      <c r="AR515" s="282" t="str">
        <f>IF($AQ$515&gt;$AN$973,"",LOOKUP($AQ$515,$AN$222:$AP$971,$AH$222:$AH$971))</f>
        <v/>
      </c>
      <c r="AS515" s="282" t="str">
        <f>IF($AQ$515&gt;$AN$973,"",LOOKUP($AQ$515,$AN$222:$AP$971,$AI$222:$AI$971))</f>
        <v/>
      </c>
      <c r="AT515" s="282" t="s">
        <v>28</v>
      </c>
      <c r="AU515" s="282" t="str">
        <f>IF($AQ$515&gt;$AN$973,"",LOOKUP($AQ$515,$AN$222:$AP$971,$AK$222:$AK$971))</f>
        <v/>
      </c>
      <c r="AV515" s="282" t="str">
        <f>IF($AQ$515&gt;$AN$973,"",LOOKUP($AQ$515,$AN$222:$AP$971,$AL$222:$AL$971))</f>
        <v/>
      </c>
      <c r="AX515" s="522" t="str">
        <f>IF(AJ515="B",MAX($AX$221:AX514)+0.001,"")</f>
        <v/>
      </c>
      <c r="AY515" s="522"/>
      <c r="AZ515" s="522"/>
      <c r="BA515" s="282">
        <v>1.2939999999999998</v>
      </c>
      <c r="BB515" s="282" t="str">
        <f t="shared" si="153"/>
        <v/>
      </c>
      <c r="BC515" s="282" t="str">
        <f t="shared" si="146"/>
        <v/>
      </c>
      <c r="BD515" s="282" t="s">
        <v>29</v>
      </c>
      <c r="BE515" s="282" t="str">
        <f t="shared" si="147"/>
        <v/>
      </c>
      <c r="BF515" s="282" t="str">
        <f t="shared" si="148"/>
        <v/>
      </c>
      <c r="BH515" s="522" t="str">
        <f>IF(AJ515="C",MAX($BH$221:BH514)+0.001,"")</f>
        <v/>
      </c>
      <c r="BI515" s="522"/>
      <c r="BJ515" s="522"/>
      <c r="BK515" s="282">
        <v>1.2939999999999998</v>
      </c>
      <c r="BL515" s="282" t="str">
        <f t="shared" si="149"/>
        <v/>
      </c>
      <c r="BM515" s="282" t="str">
        <f t="shared" si="150"/>
        <v/>
      </c>
      <c r="BN515" s="282" t="s">
        <v>30</v>
      </c>
      <c r="BO515" s="282" t="str">
        <f t="shared" si="151"/>
        <v/>
      </c>
      <c r="BP515" s="282" t="str">
        <f t="shared" si="152"/>
        <v/>
      </c>
      <c r="BT515" s="522" t="str">
        <f>IF(AL515="A",MAX($BT$221:BV514)+0.001,"")</f>
        <v/>
      </c>
      <c r="BU515" s="522"/>
      <c r="BV515" s="522"/>
      <c r="BW515" s="282">
        <v>1.2939999999999998</v>
      </c>
      <c r="BY515" s="454" t="s">
        <v>28</v>
      </c>
      <c r="BZ515" s="282" t="str">
        <f t="shared" si="154"/>
        <v/>
      </c>
      <c r="CB515" s="282">
        <f t="shared" si="155"/>
        <v>0</v>
      </c>
      <c r="CC515" s="282">
        <f t="shared" si="156"/>
        <v>0</v>
      </c>
      <c r="CD515" s="282">
        <f t="shared" si="157"/>
        <v>0</v>
      </c>
      <c r="CE515" s="282">
        <f t="shared" si="158"/>
        <v>0</v>
      </c>
      <c r="CF515" s="282">
        <f t="shared" si="159"/>
        <v>0</v>
      </c>
      <c r="CG515" s="282">
        <f t="shared" si="160"/>
        <v>0</v>
      </c>
      <c r="CH515" s="282">
        <f t="shared" si="161"/>
        <v>0</v>
      </c>
      <c r="CI515" s="282">
        <f t="shared" si="162"/>
        <v>0</v>
      </c>
      <c r="CJ515" s="282">
        <f t="shared" si="163"/>
        <v>0</v>
      </c>
      <c r="CK515" s="282">
        <f t="shared" si="164"/>
        <v>0</v>
      </c>
      <c r="CL515" s="282">
        <f t="shared" si="165"/>
        <v>0</v>
      </c>
      <c r="CM515" s="282">
        <f t="shared" si="166"/>
        <v>0</v>
      </c>
    </row>
    <row r="516" spans="1:91" ht="15" x14ac:dyDescent="0.25">
      <c r="D516" s="455" t="str">
        <f>IF(DATA6!$C$53="","",U516&amp;":"&amp;V516)</f>
        <v/>
      </c>
      <c r="E516" s="523" t="str">
        <f>IF(DATA6!$D$53="","",W516&amp;":"&amp;X516)</f>
        <v/>
      </c>
      <c r="F516" s="523"/>
      <c r="G516" s="523"/>
      <c r="H516" s="524" t="e">
        <f t="shared" si="141"/>
        <v>#VALUE!</v>
      </c>
      <c r="I516" s="524"/>
      <c r="J516" s="524"/>
      <c r="K516" s="522" t="e">
        <f t="shared" si="145"/>
        <v>#VALUE!</v>
      </c>
      <c r="L516" s="522"/>
      <c r="M516" s="522"/>
      <c r="N516" s="525" t="e">
        <f t="shared" si="142"/>
        <v>#VALUE!</v>
      </c>
      <c r="O516" s="525"/>
      <c r="P516" s="525"/>
      <c r="Q516" s="523" t="e">
        <f t="shared" si="143"/>
        <v>#VALUE!</v>
      </c>
      <c r="R516" s="523"/>
      <c r="S516" s="523"/>
      <c r="T516" s="283">
        <v>45</v>
      </c>
      <c r="U516" s="456">
        <f>IF(HOUR(DATA6!$C$53)&lt;=6,HOUR(DATA6!$C$53)+12,HOUR(DATA6!$C$53))</f>
        <v>12</v>
      </c>
      <c r="V516" s="457" t="str">
        <f>IF(MINUTE(DATA6!$C$53)&lt;10,"0"&amp;MINUTE(DATA6!$C$53),MINUTE(DATA6!$C$53))</f>
        <v>00</v>
      </c>
      <c r="W516" s="456">
        <f>IF(HOUR(DATA6!$D$53)&lt;=6,HOUR(DATA6!$D$53)+12,HOUR(DATA6!$D$53))</f>
        <v>12</v>
      </c>
      <c r="X516" s="457" t="str">
        <f>IF(MINUTE(DATA6!$D$53)&lt;10,"0"&amp;MINUTE(DATA6!$D$53),MINUTE(DATA6!$D$53))</f>
        <v>00</v>
      </c>
      <c r="Y516" s="526" t="b">
        <f t="shared" si="139"/>
        <v>0</v>
      </c>
      <c r="Z516" s="526"/>
      <c r="AA516" s="520" t="b">
        <f t="shared" si="140"/>
        <v>0</v>
      </c>
      <c r="AB516" s="520"/>
      <c r="AC516" s="521" t="str">
        <f t="shared" si="144"/>
        <v/>
      </c>
      <c r="AD516" s="521"/>
      <c r="AE516" s="520" t="b">
        <f t="shared" si="138"/>
        <v>0</v>
      </c>
      <c r="AF516" s="520"/>
      <c r="AH516" s="422">
        <f>DATA6!$G$53</f>
        <v>0</v>
      </c>
      <c r="AI516" s="422">
        <f>DATA6!$L$53</f>
        <v>0</v>
      </c>
      <c r="AJ516" s="458">
        <f>DATA6!$Q$53</f>
        <v>0</v>
      </c>
      <c r="AK516" s="422">
        <f>DATA6!$V$53</f>
        <v>0</v>
      </c>
      <c r="AL516" s="422">
        <f>DATA6!$AA$53</f>
        <v>0</v>
      </c>
      <c r="AN516" s="522" t="str">
        <f>IF(AJ516="A",MAX($AN$221:AP515)+0.001,"")</f>
        <v/>
      </c>
      <c r="AO516" s="522"/>
      <c r="AP516" s="522"/>
      <c r="AQ516" s="282">
        <v>1.2949999999999999</v>
      </c>
      <c r="AR516" s="282" t="str">
        <f>IF($AQ$516&gt;$AN$973,"",LOOKUP($AQ$516,$AN$222:$AP$971,$AH$222:$AH$971))</f>
        <v/>
      </c>
      <c r="AS516" s="282" t="str">
        <f>IF($AQ$516&gt;$AN$973,"",LOOKUP($AQ$516,$AN$222:$AP$971,$AI$222:$AI$971))</f>
        <v/>
      </c>
      <c r="AT516" s="282" t="s">
        <v>28</v>
      </c>
      <c r="AU516" s="282" t="str">
        <f>IF($AQ$516&gt;$AN$973,"",LOOKUP($AQ$516,$AN$222:$AP$971,$AK$222:$AK$971))</f>
        <v/>
      </c>
      <c r="AV516" s="282" t="str">
        <f>IF($AQ$516&gt;$AN$973,"",LOOKUP($AQ$516,$AN$222:$AP$971,$AL$222:$AL$971))</f>
        <v/>
      </c>
      <c r="AX516" s="522" t="str">
        <f>IF(AJ516="B",MAX($AX$221:AX515)+0.001,"")</f>
        <v/>
      </c>
      <c r="AY516" s="522"/>
      <c r="AZ516" s="522"/>
      <c r="BA516" s="282">
        <v>1.2949999999999999</v>
      </c>
      <c r="BB516" s="282" t="str">
        <f t="shared" si="153"/>
        <v/>
      </c>
      <c r="BC516" s="282" t="str">
        <f t="shared" si="146"/>
        <v/>
      </c>
      <c r="BD516" s="282" t="s">
        <v>29</v>
      </c>
      <c r="BE516" s="282" t="str">
        <f t="shared" si="147"/>
        <v/>
      </c>
      <c r="BF516" s="282" t="str">
        <f t="shared" si="148"/>
        <v/>
      </c>
      <c r="BH516" s="522" t="str">
        <f>IF(AJ516="C",MAX($BH$221:BH515)+0.001,"")</f>
        <v/>
      </c>
      <c r="BI516" s="522"/>
      <c r="BJ516" s="522"/>
      <c r="BK516" s="282">
        <v>1.2949999999999999</v>
      </c>
      <c r="BL516" s="282" t="str">
        <f t="shared" si="149"/>
        <v/>
      </c>
      <c r="BM516" s="282" t="str">
        <f t="shared" si="150"/>
        <v/>
      </c>
      <c r="BN516" s="282" t="s">
        <v>30</v>
      </c>
      <c r="BO516" s="282" t="str">
        <f t="shared" si="151"/>
        <v/>
      </c>
      <c r="BP516" s="282" t="str">
        <f t="shared" si="152"/>
        <v/>
      </c>
      <c r="BT516" s="522" t="str">
        <f>IF(AL516="A",MAX($BT$221:BV515)+0.001,"")</f>
        <v/>
      </c>
      <c r="BU516" s="522"/>
      <c r="BV516" s="522"/>
      <c r="BW516" s="282">
        <v>1.2949999999999999</v>
      </c>
      <c r="BY516" s="454" t="s">
        <v>28</v>
      </c>
      <c r="BZ516" s="282" t="str">
        <f t="shared" si="154"/>
        <v/>
      </c>
      <c r="CB516" s="282">
        <f t="shared" si="155"/>
        <v>0</v>
      </c>
      <c r="CC516" s="282">
        <f t="shared" si="156"/>
        <v>0</v>
      </c>
      <c r="CD516" s="282">
        <f t="shared" si="157"/>
        <v>0</v>
      </c>
      <c r="CE516" s="282">
        <f t="shared" si="158"/>
        <v>0</v>
      </c>
      <c r="CF516" s="282">
        <f t="shared" si="159"/>
        <v>0</v>
      </c>
      <c r="CG516" s="282">
        <f t="shared" si="160"/>
        <v>0</v>
      </c>
      <c r="CH516" s="282">
        <f t="shared" si="161"/>
        <v>0</v>
      </c>
      <c r="CI516" s="282">
        <f t="shared" si="162"/>
        <v>0</v>
      </c>
      <c r="CJ516" s="282">
        <f t="shared" si="163"/>
        <v>0</v>
      </c>
      <c r="CK516" s="282">
        <f t="shared" si="164"/>
        <v>0</v>
      </c>
      <c r="CL516" s="282">
        <f t="shared" si="165"/>
        <v>0</v>
      </c>
      <c r="CM516" s="282">
        <f t="shared" si="166"/>
        <v>0</v>
      </c>
    </row>
    <row r="517" spans="1:91" ht="15" x14ac:dyDescent="0.25">
      <c r="D517" s="455" t="str">
        <f>IF(DATA6!$C$54="","",U517&amp;":"&amp;V517)</f>
        <v/>
      </c>
      <c r="E517" s="523" t="str">
        <f>IF(DATA6!$D$54="","",W517&amp;":"&amp;X517)</f>
        <v/>
      </c>
      <c r="F517" s="523"/>
      <c r="G517" s="523"/>
      <c r="H517" s="524" t="e">
        <f t="shared" si="141"/>
        <v>#VALUE!</v>
      </c>
      <c r="I517" s="524"/>
      <c r="J517" s="524"/>
      <c r="K517" s="522" t="e">
        <f t="shared" si="145"/>
        <v>#VALUE!</v>
      </c>
      <c r="L517" s="522"/>
      <c r="M517" s="522"/>
      <c r="N517" s="525" t="e">
        <f t="shared" si="142"/>
        <v>#VALUE!</v>
      </c>
      <c r="O517" s="525"/>
      <c r="P517" s="525"/>
      <c r="Q517" s="523" t="e">
        <f t="shared" si="143"/>
        <v>#VALUE!</v>
      </c>
      <c r="R517" s="523"/>
      <c r="S517" s="523"/>
      <c r="T517" s="283">
        <v>46</v>
      </c>
      <c r="U517" s="456">
        <f>IF(HOUR(DATA6!$C$54)&lt;=6,HOUR(DATA6!$C$54)+12,HOUR(DATA6!$C$54))</f>
        <v>12</v>
      </c>
      <c r="V517" s="457" t="str">
        <f>IF(MINUTE(DATA6!$C$54)&lt;10,"0"&amp;MINUTE(DATA6!$C$54),MINUTE(DATA6!$C$54))</f>
        <v>00</v>
      </c>
      <c r="W517" s="456">
        <f>IF(HOUR(DATA6!$D$54)&lt;=6,HOUR(DATA6!$D$54)+12,HOUR(DATA6!$D$54))</f>
        <v>12</v>
      </c>
      <c r="X517" s="457" t="str">
        <f>IF(MINUTE(DATA6!$D$54)&lt;10,"0"&amp;MINUTE(DATA6!$D$54),MINUTE(DATA6!$D$54))</f>
        <v>00</v>
      </c>
      <c r="Y517" s="526" t="b">
        <f t="shared" si="139"/>
        <v>0</v>
      </c>
      <c r="Z517" s="526"/>
      <c r="AA517" s="520" t="b">
        <f t="shared" si="140"/>
        <v>0</v>
      </c>
      <c r="AB517" s="520"/>
      <c r="AC517" s="521" t="str">
        <f t="shared" si="144"/>
        <v/>
      </c>
      <c r="AD517" s="521"/>
      <c r="AE517" s="520" t="b">
        <f t="shared" si="138"/>
        <v>0</v>
      </c>
      <c r="AF517" s="520"/>
      <c r="AH517" s="422">
        <f>DATA6!$G$54</f>
        <v>0</v>
      </c>
      <c r="AI517" s="422">
        <f>DATA6!$L$54</f>
        <v>0</v>
      </c>
      <c r="AJ517" s="458">
        <f>DATA6!$Q$54</f>
        <v>0</v>
      </c>
      <c r="AK517" s="422">
        <f>DATA6!$V$54</f>
        <v>0</v>
      </c>
      <c r="AL517" s="422">
        <f>DATA6!$AA$54</f>
        <v>0</v>
      </c>
      <c r="AN517" s="522" t="str">
        <f>IF(AJ517="A",MAX($AN$221:AP516)+0.001,"")</f>
        <v/>
      </c>
      <c r="AO517" s="522"/>
      <c r="AP517" s="522"/>
      <c r="AQ517" s="282">
        <v>1.2959999999999998</v>
      </c>
      <c r="AR517" s="282" t="str">
        <f>IF($AQ$517&gt;$AN$973,"",LOOKUP($AQ$517,$AN$222:$AP$971,$AH$222:$AH$971))</f>
        <v/>
      </c>
      <c r="AS517" s="282" t="str">
        <f>IF($AQ$517&gt;$AN$973,"",LOOKUP($AQ$517,$AN$222:$AP$971,$AI$222:$AI$971))</f>
        <v/>
      </c>
      <c r="AT517" s="282" t="s">
        <v>28</v>
      </c>
      <c r="AU517" s="282" t="str">
        <f>IF($AQ$517&gt;$AN$973,"",LOOKUP($AQ$517,$AN$222:$AP$971,$AK$222:$AK$971))</f>
        <v/>
      </c>
      <c r="AV517" s="282" t="str">
        <f>IF($AQ$517&gt;$AN$973,"",LOOKUP($AQ$517,$AN$222:$AP$971,$AL$222:$AL$971))</f>
        <v/>
      </c>
      <c r="AX517" s="522" t="str">
        <f>IF(AJ517="B",MAX($AX$221:AX516)+0.001,"")</f>
        <v/>
      </c>
      <c r="AY517" s="522"/>
      <c r="AZ517" s="522"/>
      <c r="BA517" s="282">
        <v>1.2959999999999998</v>
      </c>
      <c r="BB517" s="282" t="str">
        <f t="shared" si="153"/>
        <v/>
      </c>
      <c r="BC517" s="282" t="str">
        <f t="shared" si="146"/>
        <v/>
      </c>
      <c r="BD517" s="282" t="s">
        <v>29</v>
      </c>
      <c r="BE517" s="282" t="str">
        <f t="shared" si="147"/>
        <v/>
      </c>
      <c r="BF517" s="282" t="str">
        <f t="shared" si="148"/>
        <v/>
      </c>
      <c r="BH517" s="522" t="str">
        <f>IF(AJ517="C",MAX($BH$221:BH516)+0.001,"")</f>
        <v/>
      </c>
      <c r="BI517" s="522"/>
      <c r="BJ517" s="522"/>
      <c r="BK517" s="282">
        <v>1.2959999999999998</v>
      </c>
      <c r="BL517" s="282" t="str">
        <f t="shared" si="149"/>
        <v/>
      </c>
      <c r="BM517" s="282" t="str">
        <f t="shared" si="150"/>
        <v/>
      </c>
      <c r="BN517" s="282" t="s">
        <v>30</v>
      </c>
      <c r="BO517" s="282" t="str">
        <f t="shared" si="151"/>
        <v/>
      </c>
      <c r="BP517" s="282" t="str">
        <f t="shared" si="152"/>
        <v/>
      </c>
      <c r="BT517" s="522" t="str">
        <f>IF(AL517="A",MAX($BT$221:BV516)+0.001,"")</f>
        <v/>
      </c>
      <c r="BU517" s="522"/>
      <c r="BV517" s="522"/>
      <c r="BW517" s="282">
        <v>1.2959999999999998</v>
      </c>
      <c r="BY517" s="454" t="s">
        <v>28</v>
      </c>
      <c r="BZ517" s="282" t="str">
        <f t="shared" si="154"/>
        <v/>
      </c>
      <c r="CB517" s="282">
        <f t="shared" si="155"/>
        <v>0</v>
      </c>
      <c r="CC517" s="282">
        <f t="shared" si="156"/>
        <v>0</v>
      </c>
      <c r="CD517" s="282">
        <f t="shared" si="157"/>
        <v>0</v>
      </c>
      <c r="CE517" s="282">
        <f t="shared" si="158"/>
        <v>0</v>
      </c>
      <c r="CF517" s="282">
        <f t="shared" si="159"/>
        <v>0</v>
      </c>
      <c r="CG517" s="282">
        <f t="shared" si="160"/>
        <v>0</v>
      </c>
      <c r="CH517" s="282">
        <f t="shared" si="161"/>
        <v>0</v>
      </c>
      <c r="CI517" s="282">
        <f t="shared" si="162"/>
        <v>0</v>
      </c>
      <c r="CJ517" s="282">
        <f t="shared" si="163"/>
        <v>0</v>
      </c>
      <c r="CK517" s="282">
        <f t="shared" si="164"/>
        <v>0</v>
      </c>
      <c r="CL517" s="282">
        <f t="shared" si="165"/>
        <v>0</v>
      </c>
      <c r="CM517" s="282">
        <f t="shared" si="166"/>
        <v>0</v>
      </c>
    </row>
    <row r="518" spans="1:91" ht="15" x14ac:dyDescent="0.25">
      <c r="D518" s="455" t="str">
        <f>IF(DATA6!$C$55="","",U518&amp;":"&amp;V518)</f>
        <v/>
      </c>
      <c r="E518" s="523" t="str">
        <f>IF(DATA6!$D$55="","",W518&amp;":"&amp;X518)</f>
        <v/>
      </c>
      <c r="F518" s="523"/>
      <c r="G518" s="523"/>
      <c r="H518" s="524" t="e">
        <f t="shared" si="141"/>
        <v>#VALUE!</v>
      </c>
      <c r="I518" s="524"/>
      <c r="J518" s="524"/>
      <c r="K518" s="522" t="e">
        <f t="shared" si="145"/>
        <v>#VALUE!</v>
      </c>
      <c r="L518" s="522"/>
      <c r="M518" s="522"/>
      <c r="N518" s="525" t="e">
        <f t="shared" si="142"/>
        <v>#VALUE!</v>
      </c>
      <c r="O518" s="525"/>
      <c r="P518" s="525"/>
      <c r="Q518" s="523" t="e">
        <f t="shared" si="143"/>
        <v>#VALUE!</v>
      </c>
      <c r="R518" s="523"/>
      <c r="S518" s="523"/>
      <c r="T518" s="283">
        <v>47</v>
      </c>
      <c r="U518" s="456">
        <f>IF(HOUR(DATA6!$C$55)&lt;=6,HOUR(DATA6!$C$55)+12,HOUR(DATA6!$C$55))</f>
        <v>12</v>
      </c>
      <c r="V518" s="457" t="str">
        <f>IF(MINUTE(DATA6!$C$55)&lt;10,"0"&amp;MINUTE(DATA6!$C$55),MINUTE(DATA6!$C$55))</f>
        <v>00</v>
      </c>
      <c r="W518" s="456">
        <f>IF(HOUR(DATA6!$D$55)&lt;=6,HOUR(DATA6!$D$55)+12,HOUR(DATA6!$D$55))</f>
        <v>12</v>
      </c>
      <c r="X518" s="457" t="str">
        <f>IF(MINUTE(DATA6!$D$55)&lt;10,"0"&amp;MINUTE(DATA6!$D$55),MINUTE(DATA6!$D$55))</f>
        <v>00</v>
      </c>
      <c r="Y518" s="526" t="b">
        <f t="shared" si="139"/>
        <v>0</v>
      </c>
      <c r="Z518" s="526"/>
      <c r="AA518" s="520" t="b">
        <f t="shared" si="140"/>
        <v>0</v>
      </c>
      <c r="AB518" s="520"/>
      <c r="AC518" s="521" t="str">
        <f t="shared" si="144"/>
        <v/>
      </c>
      <c r="AD518" s="521"/>
      <c r="AE518" s="520" t="b">
        <f t="shared" si="138"/>
        <v>0</v>
      </c>
      <c r="AF518" s="520"/>
      <c r="AH518" s="422">
        <f>DATA6!$G$55</f>
        <v>0</v>
      </c>
      <c r="AI518" s="422">
        <f>DATA6!$L$55</f>
        <v>0</v>
      </c>
      <c r="AJ518" s="458">
        <f>DATA6!$Q$55</f>
        <v>0</v>
      </c>
      <c r="AK518" s="422">
        <f>DATA6!$V$55</f>
        <v>0</v>
      </c>
      <c r="AL518" s="422">
        <f>DATA6!$AA$55</f>
        <v>0</v>
      </c>
      <c r="AN518" s="522" t="str">
        <f>IF(AJ518="A",MAX($AN$221:AP517)+0.001,"")</f>
        <v/>
      </c>
      <c r="AO518" s="522"/>
      <c r="AP518" s="522"/>
      <c r="AQ518" s="282">
        <v>1.2969999999999999</v>
      </c>
      <c r="AR518" s="282" t="str">
        <f>IF($AQ$518&gt;$AN$973,"",LOOKUP($AQ$518,$AN$222:$AP$971,$AH$222:$AH$971))</f>
        <v/>
      </c>
      <c r="AS518" s="282" t="str">
        <f>IF($AQ$518&gt;$AN$973,"",LOOKUP($AQ$518,$AN$222:$AP$971,$AI$222:$AI$971))</f>
        <v/>
      </c>
      <c r="AT518" s="282" t="s">
        <v>28</v>
      </c>
      <c r="AU518" s="282" t="str">
        <f>IF($AQ$518&gt;$AN$973,"",LOOKUP($AQ$518,$AN$222:$AP$971,$AK$222:$AK$971))</f>
        <v/>
      </c>
      <c r="AV518" s="282" t="str">
        <f>IF($AQ$518&gt;$AN$973,"",LOOKUP($AQ$518,$AN$222:$AP$971,$AL$222:$AL$971))</f>
        <v/>
      </c>
      <c r="AX518" s="522" t="str">
        <f>IF(AJ518="B",MAX($AX$221:AX517)+0.001,"")</f>
        <v/>
      </c>
      <c r="AY518" s="522"/>
      <c r="AZ518" s="522"/>
      <c r="BA518" s="282">
        <v>1.2969999999999999</v>
      </c>
      <c r="BB518" s="282" t="str">
        <f t="shared" si="153"/>
        <v/>
      </c>
      <c r="BC518" s="282" t="str">
        <f t="shared" si="146"/>
        <v/>
      </c>
      <c r="BD518" s="282" t="s">
        <v>29</v>
      </c>
      <c r="BE518" s="282" t="str">
        <f t="shared" si="147"/>
        <v/>
      </c>
      <c r="BF518" s="282" t="str">
        <f t="shared" si="148"/>
        <v/>
      </c>
      <c r="BH518" s="522" t="str">
        <f>IF(AJ518="C",MAX($BH$221:BH517)+0.001,"")</f>
        <v/>
      </c>
      <c r="BI518" s="522"/>
      <c r="BJ518" s="522"/>
      <c r="BK518" s="282">
        <v>1.2969999999999999</v>
      </c>
      <c r="BL518" s="282" t="str">
        <f t="shared" si="149"/>
        <v/>
      </c>
      <c r="BM518" s="282" t="str">
        <f t="shared" si="150"/>
        <v/>
      </c>
      <c r="BN518" s="282" t="s">
        <v>30</v>
      </c>
      <c r="BO518" s="282" t="str">
        <f t="shared" si="151"/>
        <v/>
      </c>
      <c r="BP518" s="282" t="str">
        <f t="shared" si="152"/>
        <v/>
      </c>
      <c r="BT518" s="522" t="str">
        <f>IF(AL518="A",MAX($BT$221:BV517)+0.001,"")</f>
        <v/>
      </c>
      <c r="BU518" s="522"/>
      <c r="BV518" s="522"/>
      <c r="BW518" s="282">
        <v>1.2969999999999999</v>
      </c>
      <c r="BY518" s="454" t="s">
        <v>28</v>
      </c>
      <c r="BZ518" s="282" t="str">
        <f t="shared" si="154"/>
        <v/>
      </c>
      <c r="CB518" s="282">
        <f t="shared" si="155"/>
        <v>0</v>
      </c>
      <c r="CC518" s="282">
        <f t="shared" si="156"/>
        <v>0</v>
      </c>
      <c r="CD518" s="282">
        <f t="shared" si="157"/>
        <v>0</v>
      </c>
      <c r="CE518" s="282">
        <f t="shared" si="158"/>
        <v>0</v>
      </c>
      <c r="CF518" s="282">
        <f t="shared" si="159"/>
        <v>0</v>
      </c>
      <c r="CG518" s="282">
        <f t="shared" si="160"/>
        <v>0</v>
      </c>
      <c r="CH518" s="282">
        <f t="shared" si="161"/>
        <v>0</v>
      </c>
      <c r="CI518" s="282">
        <f t="shared" si="162"/>
        <v>0</v>
      </c>
      <c r="CJ518" s="282">
        <f t="shared" si="163"/>
        <v>0</v>
      </c>
      <c r="CK518" s="282">
        <f t="shared" si="164"/>
        <v>0</v>
      </c>
      <c r="CL518" s="282">
        <f t="shared" si="165"/>
        <v>0</v>
      </c>
      <c r="CM518" s="282">
        <f t="shared" si="166"/>
        <v>0</v>
      </c>
    </row>
    <row r="519" spans="1:91" ht="15" x14ac:dyDescent="0.25">
      <c r="D519" s="455" t="str">
        <f>IF(DATA6!$C$56="","",U519&amp;":"&amp;V519)</f>
        <v/>
      </c>
      <c r="E519" s="523" t="str">
        <f>IF(DATA6!$D$56="","",W519&amp;":"&amp;X519)</f>
        <v/>
      </c>
      <c r="F519" s="523"/>
      <c r="G519" s="523"/>
      <c r="H519" s="524" t="e">
        <f t="shared" si="141"/>
        <v>#VALUE!</v>
      </c>
      <c r="I519" s="524"/>
      <c r="J519" s="524"/>
      <c r="K519" s="522" t="e">
        <f t="shared" si="145"/>
        <v>#VALUE!</v>
      </c>
      <c r="L519" s="522"/>
      <c r="M519" s="522"/>
      <c r="N519" s="525" t="e">
        <f t="shared" si="142"/>
        <v>#VALUE!</v>
      </c>
      <c r="O519" s="525"/>
      <c r="P519" s="525"/>
      <c r="Q519" s="523" t="e">
        <f t="shared" si="143"/>
        <v>#VALUE!</v>
      </c>
      <c r="R519" s="523"/>
      <c r="S519" s="523"/>
      <c r="T519" s="283">
        <v>48</v>
      </c>
      <c r="U519" s="456">
        <f>IF(HOUR(DATA6!$C$56)&lt;=6,HOUR(DATA6!$C$56)+12,HOUR(DATA6!$C$56))</f>
        <v>12</v>
      </c>
      <c r="V519" s="457" t="str">
        <f>IF(MINUTE(DATA6!$C$56)&lt;10,"0"&amp;MINUTE(DATA6!$C$56),MINUTE(DATA6!$C$56))</f>
        <v>00</v>
      </c>
      <c r="W519" s="456">
        <f>IF(HOUR(DATA6!$D$56)&lt;=6,HOUR(DATA6!$D$56)+12,HOUR(DATA6!$D$56))</f>
        <v>12</v>
      </c>
      <c r="X519" s="457" t="str">
        <f>IF(MINUTE(DATA6!$D$56)&lt;10,"0"&amp;MINUTE(DATA6!$D$56),MINUTE(DATA6!$D$56))</f>
        <v>00</v>
      </c>
      <c r="Y519" s="526" t="b">
        <f t="shared" si="139"/>
        <v>0</v>
      </c>
      <c r="Z519" s="526"/>
      <c r="AA519" s="520" t="b">
        <f t="shared" si="140"/>
        <v>0</v>
      </c>
      <c r="AB519" s="520"/>
      <c r="AC519" s="521" t="str">
        <f t="shared" si="144"/>
        <v/>
      </c>
      <c r="AD519" s="521"/>
      <c r="AE519" s="520" t="b">
        <f t="shared" si="138"/>
        <v>0</v>
      </c>
      <c r="AF519" s="520"/>
      <c r="AH519" s="422">
        <f>DATA6!$G$56</f>
        <v>0</v>
      </c>
      <c r="AI519" s="422">
        <f>DATA6!$L$56</f>
        <v>0</v>
      </c>
      <c r="AJ519" s="458">
        <f>DATA6!$Q$56</f>
        <v>0</v>
      </c>
      <c r="AK519" s="422">
        <f>DATA6!$V$56</f>
        <v>0</v>
      </c>
      <c r="AL519" s="422">
        <f>DATA6!$AA$56</f>
        <v>0</v>
      </c>
      <c r="AN519" s="522" t="str">
        <f>IF(AJ519="A",MAX($AN$221:AP518)+0.001,"")</f>
        <v/>
      </c>
      <c r="AO519" s="522"/>
      <c r="AP519" s="522"/>
      <c r="AQ519" s="282">
        <v>1.2979999999999998</v>
      </c>
      <c r="AR519" s="282" t="str">
        <f>IF($AQ$519&gt;$AN$973,"",LOOKUP($AQ$519,$AN$222:$AP$971,$AH$222:$AH$971))</f>
        <v/>
      </c>
      <c r="AS519" s="282" t="str">
        <f>IF($AQ$519&gt;$AN$973,"",LOOKUP($AQ$519,$AN$222:$AP$971,$AI$222:$AI$971))</f>
        <v/>
      </c>
      <c r="AT519" s="282" t="s">
        <v>28</v>
      </c>
      <c r="AU519" s="282" t="str">
        <f>IF($AQ$519&gt;$AN$973,"",LOOKUP($AQ$519,$AN$222:$AP$971,$AK$222:$AK$971))</f>
        <v/>
      </c>
      <c r="AV519" s="282" t="str">
        <f>IF($AQ$519&gt;$AN$973,"",LOOKUP($AQ$519,$AN$222:$AP$971,$AL$222:$AL$971))</f>
        <v/>
      </c>
      <c r="AX519" s="522" t="str">
        <f>IF(AJ519="B",MAX($AX$221:AX518)+0.001,"")</f>
        <v/>
      </c>
      <c r="AY519" s="522"/>
      <c r="AZ519" s="522"/>
      <c r="BA519" s="282">
        <v>1.2979999999999998</v>
      </c>
      <c r="BB519" s="282" t="str">
        <f t="shared" si="153"/>
        <v/>
      </c>
      <c r="BC519" s="282" t="str">
        <f t="shared" si="146"/>
        <v/>
      </c>
      <c r="BD519" s="282" t="s">
        <v>29</v>
      </c>
      <c r="BE519" s="282" t="str">
        <f t="shared" si="147"/>
        <v/>
      </c>
      <c r="BF519" s="282" t="str">
        <f t="shared" si="148"/>
        <v/>
      </c>
      <c r="BH519" s="522" t="str">
        <f>IF(AJ519="C",MAX($BH$221:BH518)+0.001,"")</f>
        <v/>
      </c>
      <c r="BI519" s="522"/>
      <c r="BJ519" s="522"/>
      <c r="BK519" s="282">
        <v>1.2979999999999998</v>
      </c>
      <c r="BL519" s="282" t="str">
        <f t="shared" si="149"/>
        <v/>
      </c>
      <c r="BM519" s="282" t="str">
        <f t="shared" si="150"/>
        <v/>
      </c>
      <c r="BN519" s="282" t="s">
        <v>30</v>
      </c>
      <c r="BO519" s="282" t="str">
        <f t="shared" si="151"/>
        <v/>
      </c>
      <c r="BP519" s="282" t="str">
        <f t="shared" si="152"/>
        <v/>
      </c>
      <c r="BT519" s="522" t="str">
        <f>IF(AL519="A",MAX($BT$221:BV518)+0.001,"")</f>
        <v/>
      </c>
      <c r="BU519" s="522"/>
      <c r="BV519" s="522"/>
      <c r="BW519" s="282">
        <v>1.2979999999999998</v>
      </c>
      <c r="BY519" s="454" t="s">
        <v>28</v>
      </c>
      <c r="BZ519" s="282" t="str">
        <f t="shared" si="154"/>
        <v/>
      </c>
      <c r="CB519" s="282">
        <f t="shared" si="155"/>
        <v>0</v>
      </c>
      <c r="CC519" s="282">
        <f t="shared" si="156"/>
        <v>0</v>
      </c>
      <c r="CD519" s="282">
        <f t="shared" si="157"/>
        <v>0</v>
      </c>
      <c r="CE519" s="282">
        <f t="shared" si="158"/>
        <v>0</v>
      </c>
      <c r="CF519" s="282">
        <f t="shared" si="159"/>
        <v>0</v>
      </c>
      <c r="CG519" s="282">
        <f t="shared" si="160"/>
        <v>0</v>
      </c>
      <c r="CH519" s="282">
        <f t="shared" si="161"/>
        <v>0</v>
      </c>
      <c r="CI519" s="282">
        <f t="shared" si="162"/>
        <v>0</v>
      </c>
      <c r="CJ519" s="282">
        <f t="shared" si="163"/>
        <v>0</v>
      </c>
      <c r="CK519" s="282">
        <f t="shared" si="164"/>
        <v>0</v>
      </c>
      <c r="CL519" s="282">
        <f t="shared" si="165"/>
        <v>0</v>
      </c>
      <c r="CM519" s="282">
        <f t="shared" si="166"/>
        <v>0</v>
      </c>
    </row>
    <row r="520" spans="1:91" ht="15" x14ac:dyDescent="0.25">
      <c r="D520" s="455" t="str">
        <f>IF(DATA6!$C$57="","",U520&amp;":"&amp;V520)</f>
        <v/>
      </c>
      <c r="E520" s="523" t="str">
        <f>IF(DATA6!$D$57="","",W520&amp;":"&amp;X520)</f>
        <v/>
      </c>
      <c r="F520" s="523"/>
      <c r="G520" s="523"/>
      <c r="H520" s="524" t="e">
        <f t="shared" si="141"/>
        <v>#VALUE!</v>
      </c>
      <c r="I520" s="524"/>
      <c r="J520" s="524"/>
      <c r="K520" s="522" t="e">
        <f t="shared" si="145"/>
        <v>#VALUE!</v>
      </c>
      <c r="L520" s="522"/>
      <c r="M520" s="522"/>
      <c r="N520" s="525" t="e">
        <f t="shared" si="142"/>
        <v>#VALUE!</v>
      </c>
      <c r="O520" s="525"/>
      <c r="P520" s="525"/>
      <c r="Q520" s="523" t="e">
        <f t="shared" si="143"/>
        <v>#VALUE!</v>
      </c>
      <c r="R520" s="523"/>
      <c r="S520" s="523"/>
      <c r="T520" s="283">
        <v>49</v>
      </c>
      <c r="U520" s="456">
        <f>IF(HOUR(DATA6!$C$57)&lt;=6,HOUR(DATA6!$C$57)+12,HOUR(DATA6!$C$57))</f>
        <v>12</v>
      </c>
      <c r="V520" s="457" t="str">
        <f>IF(MINUTE(DATA6!$C$57)&lt;10,"0"&amp;MINUTE(DATA6!$C$57),MINUTE(DATA6!$C$57))</f>
        <v>00</v>
      </c>
      <c r="W520" s="456">
        <f>IF(HOUR(DATA6!$D$57)&lt;=6,HOUR(DATA6!$D$57)+12,HOUR(DATA6!$D$57))</f>
        <v>12</v>
      </c>
      <c r="X520" s="457" t="str">
        <f>IF(MINUTE(DATA6!$D$57)&lt;10,"0"&amp;MINUTE(DATA6!$D$57),MINUTE(DATA6!$D$57))</f>
        <v>00</v>
      </c>
      <c r="Y520" s="526" t="b">
        <f t="shared" si="139"/>
        <v>0</v>
      </c>
      <c r="Z520" s="526"/>
      <c r="AA520" s="520" t="b">
        <f t="shared" si="140"/>
        <v>0</v>
      </c>
      <c r="AB520" s="520"/>
      <c r="AC520" s="521" t="str">
        <f t="shared" si="144"/>
        <v/>
      </c>
      <c r="AD520" s="521"/>
      <c r="AE520" s="520" t="b">
        <f t="shared" si="138"/>
        <v>0</v>
      </c>
      <c r="AF520" s="520"/>
      <c r="AH520" s="422">
        <f>DATA6!$G$57</f>
        <v>0</v>
      </c>
      <c r="AI520" s="422">
        <f>DATA6!$L$57</f>
        <v>0</v>
      </c>
      <c r="AJ520" s="458">
        <f>DATA6!$Q$57</f>
        <v>0</v>
      </c>
      <c r="AK520" s="422">
        <f>DATA6!$V$57</f>
        <v>0</v>
      </c>
      <c r="AL520" s="422">
        <f>DATA6!$AA$57</f>
        <v>0</v>
      </c>
      <c r="AN520" s="522" t="str">
        <f>IF(AJ520="A",MAX($AN$221:AP519)+0.001,"")</f>
        <v/>
      </c>
      <c r="AO520" s="522"/>
      <c r="AP520" s="522"/>
      <c r="AQ520" s="282">
        <v>1.2989999999999999</v>
      </c>
      <c r="AR520" s="282" t="str">
        <f>IF($AQ$520&gt;$AN$973,"",LOOKUP($AQ$520,$AN$222:$AP$971,$AH$222:$AH$971))</f>
        <v/>
      </c>
      <c r="AS520" s="282" t="str">
        <f>IF($AQ$520&gt;$AN$973,"",LOOKUP($AQ$520,$AN$222:$AP$971,$AI$222:$AI$971))</f>
        <v/>
      </c>
      <c r="AT520" s="282" t="s">
        <v>28</v>
      </c>
      <c r="AU520" s="282" t="str">
        <f>IF($AQ$520&gt;$AN$973,"",LOOKUP($AQ$520,$AN$222:$AP$971,$AK$222:$AK$971))</f>
        <v/>
      </c>
      <c r="AV520" s="282" t="str">
        <f>IF($AQ$520&gt;$AN$973,"",LOOKUP($AQ$520,$AN$222:$AP$971,$AL$222:$AL$971))</f>
        <v/>
      </c>
      <c r="AX520" s="522" t="str">
        <f>IF(AJ520="B",MAX($AX$221:AX519)+0.001,"")</f>
        <v/>
      </c>
      <c r="AY520" s="522"/>
      <c r="AZ520" s="522"/>
      <c r="BA520" s="282">
        <v>1.2989999999999999</v>
      </c>
      <c r="BB520" s="282" t="str">
        <f t="shared" si="153"/>
        <v/>
      </c>
      <c r="BC520" s="282" t="str">
        <f t="shared" si="146"/>
        <v/>
      </c>
      <c r="BD520" s="282" t="s">
        <v>29</v>
      </c>
      <c r="BE520" s="282" t="str">
        <f t="shared" si="147"/>
        <v/>
      </c>
      <c r="BF520" s="282" t="str">
        <f t="shared" si="148"/>
        <v/>
      </c>
      <c r="BH520" s="522" t="str">
        <f>IF(AJ520="C",MAX($BH$221:BH519)+0.001,"")</f>
        <v/>
      </c>
      <c r="BI520" s="522"/>
      <c r="BJ520" s="522"/>
      <c r="BK520" s="282">
        <v>1.2989999999999999</v>
      </c>
      <c r="BL520" s="282" t="str">
        <f t="shared" si="149"/>
        <v/>
      </c>
      <c r="BM520" s="282" t="str">
        <f t="shared" si="150"/>
        <v/>
      </c>
      <c r="BN520" s="282" t="s">
        <v>30</v>
      </c>
      <c r="BO520" s="282" t="str">
        <f t="shared" si="151"/>
        <v/>
      </c>
      <c r="BP520" s="282" t="str">
        <f t="shared" si="152"/>
        <v/>
      </c>
      <c r="BT520" s="522" t="str">
        <f>IF(AL520="A",MAX($BT$221:BV519)+0.001,"")</f>
        <v/>
      </c>
      <c r="BU520" s="522"/>
      <c r="BV520" s="522"/>
      <c r="BW520" s="282">
        <v>1.2989999999999999</v>
      </c>
      <c r="BY520" s="454" t="s">
        <v>28</v>
      </c>
      <c r="BZ520" s="282" t="str">
        <f t="shared" si="154"/>
        <v/>
      </c>
      <c r="CB520" s="282">
        <f t="shared" si="155"/>
        <v>0</v>
      </c>
      <c r="CC520" s="282">
        <f t="shared" si="156"/>
        <v>0</v>
      </c>
      <c r="CD520" s="282">
        <f t="shared" si="157"/>
        <v>0</v>
      </c>
      <c r="CE520" s="282">
        <f t="shared" si="158"/>
        <v>0</v>
      </c>
      <c r="CF520" s="282">
        <f t="shared" si="159"/>
        <v>0</v>
      </c>
      <c r="CG520" s="282">
        <f t="shared" si="160"/>
        <v>0</v>
      </c>
      <c r="CH520" s="282">
        <f t="shared" si="161"/>
        <v>0</v>
      </c>
      <c r="CI520" s="282">
        <f t="shared" si="162"/>
        <v>0</v>
      </c>
      <c r="CJ520" s="282">
        <f t="shared" si="163"/>
        <v>0</v>
      </c>
      <c r="CK520" s="282">
        <f t="shared" si="164"/>
        <v>0</v>
      </c>
      <c r="CL520" s="282">
        <f t="shared" si="165"/>
        <v>0</v>
      </c>
      <c r="CM520" s="282">
        <f t="shared" si="166"/>
        <v>0</v>
      </c>
    </row>
    <row r="521" spans="1:91" ht="15" x14ac:dyDescent="0.25">
      <c r="D521" s="455" t="str">
        <f>IF(DATA6!$C$58="","",U522&amp;":"&amp;V522)</f>
        <v/>
      </c>
      <c r="E521" s="523" t="str">
        <f>IF(DATA6!$D$58="","",W522&amp;":"&amp;X522)</f>
        <v/>
      </c>
      <c r="F521" s="523"/>
      <c r="G521" s="523"/>
      <c r="H521" s="528" t="e">
        <f t="shared" si="141"/>
        <v>#VALUE!</v>
      </c>
      <c r="I521" s="528"/>
      <c r="J521" s="528"/>
      <c r="K521" s="529" t="e">
        <f t="shared" si="145"/>
        <v>#VALUE!</v>
      </c>
      <c r="L521" s="529"/>
      <c r="M521" s="529"/>
      <c r="N521" s="530" t="e">
        <f t="shared" si="142"/>
        <v>#VALUE!</v>
      </c>
      <c r="O521" s="530"/>
      <c r="P521" s="530"/>
      <c r="Q521" s="531" t="e">
        <f t="shared" si="143"/>
        <v>#VALUE!</v>
      </c>
      <c r="R521" s="531"/>
      <c r="S521" s="531"/>
      <c r="T521" s="283">
        <v>50</v>
      </c>
      <c r="U521" s="456">
        <f>IF(HOUR(DATA6!$C$58)&lt;=6,HOUR(DATA6!$C$58)+12,HOUR(DATA6!$C$58))</f>
        <v>12</v>
      </c>
      <c r="V521" s="457" t="str">
        <f>IF(MINUTE(DATA6!$C$57)&lt;10,"0"&amp;MINUTE(DATA6!$C$57),MINUTE(DATA6!$C$57))</f>
        <v>00</v>
      </c>
      <c r="W521" s="456">
        <f>IF(HOUR(DATA6!$D$57)&lt;=6,HOUR(DATA6!$D$57)+12,HOUR(DATA6!$D$57))</f>
        <v>12</v>
      </c>
      <c r="X521" s="457" t="str">
        <f>IF(MINUTE(DATA6!$D$57)&lt;10,"0"&amp;MINUTE(DATA6!$D$57),MINUTE(DATA6!$D$57))</f>
        <v>00</v>
      </c>
      <c r="Y521" s="526" t="b">
        <f t="shared" si="139"/>
        <v>0</v>
      </c>
      <c r="Z521" s="526"/>
      <c r="AA521" s="520" t="b">
        <f t="shared" si="140"/>
        <v>0</v>
      </c>
      <c r="AB521" s="520"/>
      <c r="AC521" s="521" t="str">
        <f t="shared" si="144"/>
        <v/>
      </c>
      <c r="AD521" s="521"/>
      <c r="AE521" s="520" t="b">
        <f t="shared" si="138"/>
        <v>0</v>
      </c>
      <c r="AF521" s="520"/>
      <c r="AH521" s="422">
        <f>DATA6!$G$58</f>
        <v>0</v>
      </c>
      <c r="AI521" s="422">
        <f>DATA6!$L$58</f>
        <v>0</v>
      </c>
      <c r="AJ521" s="458">
        <f>DATA6!$Q$58</f>
        <v>0</v>
      </c>
      <c r="AK521" s="422">
        <f>DATA6!$V$58</f>
        <v>0</v>
      </c>
      <c r="AL521" s="422">
        <f>DATA6!$AA$58</f>
        <v>0</v>
      </c>
      <c r="AN521" s="522" t="str">
        <f>IF(AJ521="A",MAX($AN$221:AP520)+0.001,"")</f>
        <v/>
      </c>
      <c r="AO521" s="522"/>
      <c r="AP521" s="522"/>
      <c r="AQ521" s="282">
        <v>1.3</v>
      </c>
      <c r="AR521" s="282" t="str">
        <f>IF($AQ$521&gt;$AN$973,"",LOOKUP($AQ$521,$AN$222:$AP$971,$AH$222:$AH$971))</f>
        <v/>
      </c>
      <c r="AS521" s="282" t="str">
        <f>IF($AQ$521&gt;$AN$973,"",LOOKUP($AQ$521,$AN$222:$AP$971,$AI$222:$AI$971))</f>
        <v/>
      </c>
      <c r="AT521" s="282" t="s">
        <v>28</v>
      </c>
      <c r="AU521" s="282" t="str">
        <f>IF($AQ$521&gt;$AN$973,"",LOOKUP($AQ$521,$AN$222:$AP$971,$AK$222:$AK$971))</f>
        <v/>
      </c>
      <c r="AV521" s="282" t="str">
        <f>IF($AQ$521&gt;$AN$973,"",LOOKUP($AQ$521,$AN$222:$AP$971,$AL$222:$AL$971))</f>
        <v/>
      </c>
      <c r="AX521" s="522" t="str">
        <f>IF(AJ521="B",MAX($AX$221:AX520)+0.001,"")</f>
        <v/>
      </c>
      <c r="AY521" s="522"/>
      <c r="AZ521" s="522"/>
      <c r="BA521" s="282">
        <v>1.3</v>
      </c>
      <c r="BB521" s="282" t="str">
        <f t="shared" si="153"/>
        <v/>
      </c>
      <c r="BC521" s="282" t="str">
        <f t="shared" si="146"/>
        <v/>
      </c>
      <c r="BD521" s="282" t="s">
        <v>29</v>
      </c>
      <c r="BE521" s="282" t="str">
        <f t="shared" si="147"/>
        <v/>
      </c>
      <c r="BF521" s="282" t="str">
        <f t="shared" si="148"/>
        <v/>
      </c>
      <c r="BH521" s="522" t="str">
        <f>IF(AJ521="C",MAX($BH$221:BH520)+0.001,"")</f>
        <v/>
      </c>
      <c r="BI521" s="522"/>
      <c r="BJ521" s="522"/>
      <c r="BK521" s="282">
        <v>1.3</v>
      </c>
      <c r="BL521" s="282" t="str">
        <f t="shared" si="149"/>
        <v/>
      </c>
      <c r="BM521" s="282" t="str">
        <f t="shared" si="150"/>
        <v/>
      </c>
      <c r="BN521" s="282" t="s">
        <v>30</v>
      </c>
      <c r="BO521" s="282" t="str">
        <f t="shared" si="151"/>
        <v/>
      </c>
      <c r="BP521" s="282" t="str">
        <f t="shared" si="152"/>
        <v/>
      </c>
      <c r="BT521" s="522" t="str">
        <f>IF(AL521="A",MAX($BT$221:BV520)+0.001,"")</f>
        <v/>
      </c>
      <c r="BU521" s="522"/>
      <c r="BV521" s="522"/>
      <c r="BW521" s="282">
        <v>1.3</v>
      </c>
      <c r="BY521" s="454" t="s">
        <v>28</v>
      </c>
      <c r="BZ521" s="282" t="str">
        <f t="shared" si="154"/>
        <v/>
      </c>
      <c r="CB521" s="282">
        <f t="shared" si="155"/>
        <v>0</v>
      </c>
      <c r="CC521" s="282">
        <f t="shared" si="156"/>
        <v>0</v>
      </c>
      <c r="CD521" s="282">
        <f t="shared" si="157"/>
        <v>0</v>
      </c>
      <c r="CE521" s="282">
        <f t="shared" si="158"/>
        <v>0</v>
      </c>
      <c r="CF521" s="282">
        <f t="shared" si="159"/>
        <v>0</v>
      </c>
      <c r="CG521" s="282">
        <f t="shared" si="160"/>
        <v>0</v>
      </c>
      <c r="CH521" s="282">
        <f t="shared" si="161"/>
        <v>0</v>
      </c>
      <c r="CI521" s="282">
        <f t="shared" si="162"/>
        <v>0</v>
      </c>
      <c r="CJ521" s="282">
        <f t="shared" si="163"/>
        <v>0</v>
      </c>
      <c r="CK521" s="282">
        <f t="shared" si="164"/>
        <v>0</v>
      </c>
      <c r="CL521" s="282">
        <f t="shared" si="165"/>
        <v>0</v>
      </c>
      <c r="CM521" s="282">
        <f t="shared" si="166"/>
        <v>0</v>
      </c>
    </row>
    <row r="522" spans="1:91" ht="15" x14ac:dyDescent="0.25">
      <c r="A522" s="522" t="s">
        <v>139</v>
      </c>
      <c r="B522" s="522"/>
      <c r="D522" s="455" t="str">
        <f>IF(DATA7!$C$9="","",U522&amp;":"&amp;V522)</f>
        <v/>
      </c>
      <c r="E522" s="523" t="str">
        <f>IF(DATA7!$D$9="","",W522&amp;":"&amp;X522)</f>
        <v/>
      </c>
      <c r="F522" s="523"/>
      <c r="G522" s="523"/>
      <c r="H522" s="524" t="e">
        <f t="shared" si="141"/>
        <v>#VALUE!</v>
      </c>
      <c r="I522" s="524"/>
      <c r="J522" s="524"/>
      <c r="K522" s="522" t="e">
        <f t="shared" si="145"/>
        <v>#VALUE!</v>
      </c>
      <c r="L522" s="522"/>
      <c r="M522" s="522"/>
      <c r="N522" s="525" t="e">
        <f t="shared" si="142"/>
        <v>#VALUE!</v>
      </c>
      <c r="O522" s="525"/>
      <c r="P522" s="525"/>
      <c r="Q522" s="523" t="e">
        <f t="shared" si="143"/>
        <v>#VALUE!</v>
      </c>
      <c r="R522" s="523"/>
      <c r="S522" s="523"/>
      <c r="T522" s="283">
        <v>1</v>
      </c>
      <c r="U522" s="456">
        <f>IF(HOUR(DATA7!$C$9)&lt;=6,HOUR(DATA7!$C$9)+12,HOUR(DATA7!$C$9))</f>
        <v>12</v>
      </c>
      <c r="V522" s="457" t="str">
        <f>IF(MINUTE(DATA7!$C$9)&lt;10,"0"&amp;MINUTE(DATA7!$C$9),MINUTE(DATA7!$C$9))</f>
        <v>00</v>
      </c>
      <c r="W522" s="456">
        <f>IF(HOUR(DATA7!$D$9)&lt;=6,HOUR(DATA7!$D$9)+12,HOUR(DATA7!$D$9))</f>
        <v>12</v>
      </c>
      <c r="X522" s="457" t="str">
        <f>IF(MINUTE(DATA7!$D$9)&lt;10,"0"&amp;MINUTE(DATA7!$D$9),MINUTE(DATA7!$D$9))</f>
        <v>00</v>
      </c>
      <c r="Y522" s="526" t="b">
        <f t="shared" si="139"/>
        <v>0</v>
      </c>
      <c r="Z522" s="526"/>
      <c r="AA522" s="520" t="b">
        <f t="shared" si="140"/>
        <v>0</v>
      </c>
      <c r="AB522" s="520"/>
      <c r="AC522" s="521" t="str">
        <f t="shared" si="144"/>
        <v/>
      </c>
      <c r="AD522" s="521"/>
      <c r="AE522" s="520" t="b">
        <f t="shared" si="138"/>
        <v>0</v>
      </c>
      <c r="AF522" s="520"/>
      <c r="AH522" s="422">
        <f>DATA7!$G$9</f>
        <v>0</v>
      </c>
      <c r="AI522" s="422">
        <f>DATA7!$L$9</f>
        <v>0</v>
      </c>
      <c r="AJ522" s="458">
        <f>DATA7!$Q$9</f>
        <v>0</v>
      </c>
      <c r="AK522" s="422">
        <f>DATA7!$V$9</f>
        <v>0</v>
      </c>
      <c r="AL522" s="422">
        <f>DATA7!$AA$9</f>
        <v>0</v>
      </c>
      <c r="AN522" s="522" t="str">
        <f>IF(AJ522="A",MAX($AN$221:AP521)+0.001,"")</f>
        <v/>
      </c>
      <c r="AO522" s="522"/>
      <c r="AP522" s="522"/>
      <c r="AQ522" s="282">
        <v>1.3009999999999999</v>
      </c>
      <c r="AR522" s="282" t="str">
        <f>IF($AQ$522&gt;$AN$973,"",LOOKUP($AQ$522,$AN$222:$AP$971,$AH$222:$AH$971))</f>
        <v/>
      </c>
      <c r="AS522" s="282" t="str">
        <f>IF($AQ$522&gt;$AN$973,"",LOOKUP($AQ$522,$AN$222:$AP$971,$AI$222:$AI$971))</f>
        <v/>
      </c>
      <c r="AT522" s="282" t="s">
        <v>28</v>
      </c>
      <c r="AU522" s="282" t="str">
        <f>IF($AQ$522&gt;$AN$973,"",LOOKUP($AQ$522,$AN$222:$AP$971,$AK$222:$AK$971))</f>
        <v/>
      </c>
      <c r="AV522" s="282" t="str">
        <f>IF($AQ$522&gt;$AN$973,"",LOOKUP($AQ$522,$AN$222:$AP$971,$AL$222:$AL$971))</f>
        <v/>
      </c>
      <c r="AX522" s="522" t="str">
        <f>IF(AJ522="B",MAX($AX$221:AX521)+0.001,"")</f>
        <v/>
      </c>
      <c r="AY522" s="522"/>
      <c r="AZ522" s="522"/>
      <c r="BA522" s="282">
        <v>1.3009999999999999</v>
      </c>
      <c r="BB522" s="282" t="str">
        <f t="shared" si="153"/>
        <v/>
      </c>
      <c r="BC522" s="282" t="str">
        <f t="shared" si="146"/>
        <v/>
      </c>
      <c r="BD522" s="282" t="s">
        <v>29</v>
      </c>
      <c r="BE522" s="282" t="str">
        <f t="shared" si="147"/>
        <v/>
      </c>
      <c r="BF522" s="282" t="str">
        <f t="shared" si="148"/>
        <v/>
      </c>
      <c r="BH522" s="522" t="str">
        <f>IF(AJ522="C",MAX($BH$221:BH521)+0.001,"")</f>
        <v/>
      </c>
      <c r="BI522" s="522"/>
      <c r="BJ522" s="522"/>
      <c r="BK522" s="282">
        <v>1.3009999999999999</v>
      </c>
      <c r="BL522" s="282" t="str">
        <f t="shared" si="149"/>
        <v/>
      </c>
      <c r="BM522" s="282" t="str">
        <f t="shared" si="150"/>
        <v/>
      </c>
      <c r="BN522" s="282" t="s">
        <v>30</v>
      </c>
      <c r="BO522" s="282" t="str">
        <f t="shared" si="151"/>
        <v/>
      </c>
      <c r="BP522" s="282" t="str">
        <f t="shared" si="152"/>
        <v/>
      </c>
      <c r="BT522" s="522" t="str">
        <f>IF(AL522="A",MAX($BT$221:BV521)+0.001,"")</f>
        <v/>
      </c>
      <c r="BU522" s="522"/>
      <c r="BV522" s="522"/>
      <c r="BW522" s="282">
        <v>1.3009999999999999</v>
      </c>
      <c r="BY522" s="454" t="s">
        <v>28</v>
      </c>
      <c r="BZ522" s="282" t="str">
        <f t="shared" si="154"/>
        <v/>
      </c>
      <c r="CB522" s="282">
        <f t="shared" si="155"/>
        <v>0</v>
      </c>
      <c r="CC522" s="282">
        <f t="shared" si="156"/>
        <v>0</v>
      </c>
      <c r="CD522" s="282">
        <f t="shared" si="157"/>
        <v>0</v>
      </c>
      <c r="CE522" s="282">
        <f t="shared" si="158"/>
        <v>0</v>
      </c>
      <c r="CF522" s="282">
        <f t="shared" si="159"/>
        <v>0</v>
      </c>
      <c r="CG522" s="282">
        <f t="shared" si="160"/>
        <v>0</v>
      </c>
      <c r="CH522" s="282">
        <f t="shared" si="161"/>
        <v>0</v>
      </c>
      <c r="CI522" s="282">
        <f t="shared" si="162"/>
        <v>0</v>
      </c>
      <c r="CJ522" s="282">
        <f t="shared" si="163"/>
        <v>0</v>
      </c>
      <c r="CK522" s="282">
        <f t="shared" si="164"/>
        <v>0</v>
      </c>
      <c r="CL522" s="282">
        <f t="shared" si="165"/>
        <v>0</v>
      </c>
      <c r="CM522" s="282">
        <f t="shared" si="166"/>
        <v>0</v>
      </c>
    </row>
    <row r="523" spans="1:91" ht="15" x14ac:dyDescent="0.25">
      <c r="D523" s="455" t="str">
        <f>IF(DATA7!$C$10="","",U523&amp;":"&amp;V523)</f>
        <v/>
      </c>
      <c r="E523" s="523" t="str">
        <f>IF(DATA7!$D$10="","",W523&amp;":"&amp;X523)</f>
        <v/>
      </c>
      <c r="F523" s="523"/>
      <c r="G523" s="523"/>
      <c r="H523" s="524" t="e">
        <f t="shared" si="141"/>
        <v>#VALUE!</v>
      </c>
      <c r="I523" s="524"/>
      <c r="J523" s="524"/>
      <c r="K523" s="522" t="e">
        <f t="shared" si="145"/>
        <v>#VALUE!</v>
      </c>
      <c r="L523" s="522"/>
      <c r="M523" s="522"/>
      <c r="N523" s="525" t="e">
        <f t="shared" si="142"/>
        <v>#VALUE!</v>
      </c>
      <c r="O523" s="525"/>
      <c r="P523" s="525"/>
      <c r="Q523" s="523" t="e">
        <f t="shared" si="143"/>
        <v>#VALUE!</v>
      </c>
      <c r="R523" s="523"/>
      <c r="S523" s="523"/>
      <c r="T523" s="283">
        <v>2</v>
      </c>
      <c r="U523" s="456">
        <f>IF(HOUR(DATA7!$C$10)&lt;=6,HOUR(DATA7!$C$10)+12,HOUR(DATA7!$C$10))</f>
        <v>12</v>
      </c>
      <c r="V523" s="457" t="str">
        <f>IF(MINUTE(DATA7!$C$10)&lt;10,"0"&amp;MINUTE(DATA7!$C$10),MINUTE(DATA7!$C$10))</f>
        <v>00</v>
      </c>
      <c r="W523" s="456">
        <f>IF(HOUR(DATA7!$D$10)&lt;=6,HOUR(DATA7!$D$10)+12,HOUR(DATA7!$D$10))</f>
        <v>12</v>
      </c>
      <c r="X523" s="457" t="str">
        <f>IF(MINUTE(DATA7!$D$10)&lt;10,"0"&amp;MINUTE(DATA7!$D$10),MINUTE(DATA7!$D$10))</f>
        <v>00</v>
      </c>
      <c r="Y523" s="526" t="b">
        <f t="shared" si="139"/>
        <v>0</v>
      </c>
      <c r="Z523" s="526"/>
      <c r="AA523" s="520" t="b">
        <f t="shared" si="140"/>
        <v>0</v>
      </c>
      <c r="AB523" s="520"/>
      <c r="AC523" s="521" t="str">
        <f t="shared" si="144"/>
        <v/>
      </c>
      <c r="AD523" s="521"/>
      <c r="AE523" s="520" t="b">
        <f t="shared" si="138"/>
        <v>0</v>
      </c>
      <c r="AF523" s="520"/>
      <c r="AH523" s="422">
        <f>DATA7!$G$10</f>
        <v>0</v>
      </c>
      <c r="AI523" s="422">
        <f>DATA7!$L$10</f>
        <v>0</v>
      </c>
      <c r="AJ523" s="458">
        <f>DATA7!$Q$10</f>
        <v>0</v>
      </c>
      <c r="AK523" s="422">
        <f>DATA7!$V$10</f>
        <v>0</v>
      </c>
      <c r="AL523" s="422">
        <f>DATA7!$AA$10</f>
        <v>0</v>
      </c>
      <c r="AN523" s="522" t="str">
        <f>IF(AJ523="A",MAX($AN$221:AP522)+0.001,"")</f>
        <v/>
      </c>
      <c r="AO523" s="522"/>
      <c r="AP523" s="522"/>
      <c r="AQ523" s="282">
        <v>1.3019999999999998</v>
      </c>
      <c r="AR523" s="282" t="str">
        <f>IF($AQ$523&gt;$AN$973,"",LOOKUP($AQ$523,$AN$222:$AP$971,$AH$222:$AH$971))</f>
        <v/>
      </c>
      <c r="AS523" s="282" t="str">
        <f>IF($AQ$523&gt;$AN$973,"",LOOKUP($AQ$523,$AN$222:$AP$971,$AI$222:$AI$971))</f>
        <v/>
      </c>
      <c r="AT523" s="282" t="s">
        <v>28</v>
      </c>
      <c r="AU523" s="282" t="str">
        <f>IF($AQ$523&gt;$AN$973,"",LOOKUP($AQ$523,$AN$222:$AP$971,$AK$222:$AK$971))</f>
        <v/>
      </c>
      <c r="AV523" s="282" t="str">
        <f>IF($AQ$523&gt;$AN$973,"",LOOKUP($AQ$523,$AN$222:$AP$971,$AL$222:$AL$971))</f>
        <v/>
      </c>
      <c r="AX523" s="522" t="str">
        <f>IF(AJ523="B",MAX($AX$221:AX522)+0.001,"")</f>
        <v/>
      </c>
      <c r="AY523" s="522"/>
      <c r="AZ523" s="522"/>
      <c r="BA523" s="282">
        <v>1.3019999999999998</v>
      </c>
      <c r="BB523" s="282" t="str">
        <f t="shared" si="153"/>
        <v/>
      </c>
      <c r="BC523" s="282" t="str">
        <f t="shared" si="146"/>
        <v/>
      </c>
      <c r="BD523" s="282" t="s">
        <v>29</v>
      </c>
      <c r="BE523" s="282" t="str">
        <f t="shared" si="147"/>
        <v/>
      </c>
      <c r="BF523" s="282" t="str">
        <f t="shared" si="148"/>
        <v/>
      </c>
      <c r="BH523" s="522" t="str">
        <f>IF(AJ523="C",MAX($BH$221:BH522)+0.001,"")</f>
        <v/>
      </c>
      <c r="BI523" s="522"/>
      <c r="BJ523" s="522"/>
      <c r="BK523" s="282">
        <v>1.3019999999999998</v>
      </c>
      <c r="BL523" s="282" t="str">
        <f t="shared" si="149"/>
        <v/>
      </c>
      <c r="BM523" s="282" t="str">
        <f t="shared" si="150"/>
        <v/>
      </c>
      <c r="BN523" s="282" t="s">
        <v>30</v>
      </c>
      <c r="BO523" s="282" t="str">
        <f t="shared" si="151"/>
        <v/>
      </c>
      <c r="BP523" s="282" t="str">
        <f t="shared" si="152"/>
        <v/>
      </c>
      <c r="BT523" s="522" t="str">
        <f>IF(AL523="A",MAX($BT$221:BV522)+0.001,"")</f>
        <v/>
      </c>
      <c r="BU523" s="522"/>
      <c r="BV523" s="522"/>
      <c r="BW523" s="282">
        <v>1.3019999999999998</v>
      </c>
      <c r="BY523" s="454" t="s">
        <v>28</v>
      </c>
      <c r="BZ523" s="282" t="str">
        <f t="shared" si="154"/>
        <v/>
      </c>
      <c r="CB523" s="282">
        <f t="shared" si="155"/>
        <v>0</v>
      </c>
      <c r="CC523" s="282">
        <f t="shared" si="156"/>
        <v>0</v>
      </c>
      <c r="CD523" s="282">
        <f t="shared" si="157"/>
        <v>0</v>
      </c>
      <c r="CE523" s="282">
        <f t="shared" si="158"/>
        <v>0</v>
      </c>
      <c r="CF523" s="282">
        <f t="shared" si="159"/>
        <v>0</v>
      </c>
      <c r="CG523" s="282">
        <f t="shared" si="160"/>
        <v>0</v>
      </c>
      <c r="CH523" s="282">
        <f t="shared" si="161"/>
        <v>0</v>
      </c>
      <c r="CI523" s="282">
        <f t="shared" si="162"/>
        <v>0</v>
      </c>
      <c r="CJ523" s="282">
        <f t="shared" si="163"/>
        <v>0</v>
      </c>
      <c r="CK523" s="282">
        <f t="shared" si="164"/>
        <v>0</v>
      </c>
      <c r="CL523" s="282">
        <f t="shared" si="165"/>
        <v>0</v>
      </c>
      <c r="CM523" s="282">
        <f t="shared" si="166"/>
        <v>0</v>
      </c>
    </row>
    <row r="524" spans="1:91" ht="15" x14ac:dyDescent="0.25">
      <c r="D524" s="455" t="str">
        <f>IF(DATA7!$C$11="","",U524&amp;":"&amp;V524)</f>
        <v/>
      </c>
      <c r="E524" s="523" t="str">
        <f>IF(DATA7!$D$11="","",W524&amp;":"&amp;X524)</f>
        <v/>
      </c>
      <c r="F524" s="523"/>
      <c r="G524" s="523"/>
      <c r="H524" s="524" t="e">
        <f t="shared" si="141"/>
        <v>#VALUE!</v>
      </c>
      <c r="I524" s="524"/>
      <c r="J524" s="524"/>
      <c r="K524" s="522" t="e">
        <f t="shared" si="145"/>
        <v>#VALUE!</v>
      </c>
      <c r="L524" s="522"/>
      <c r="M524" s="522"/>
      <c r="N524" s="525" t="e">
        <f t="shared" si="142"/>
        <v>#VALUE!</v>
      </c>
      <c r="O524" s="525"/>
      <c r="P524" s="525"/>
      <c r="Q524" s="523" t="e">
        <f t="shared" si="143"/>
        <v>#VALUE!</v>
      </c>
      <c r="R524" s="523"/>
      <c r="S524" s="523"/>
      <c r="T524" s="283">
        <v>3</v>
      </c>
      <c r="U524" s="456">
        <f>IF(HOUR(DATA7!$C$11)&lt;=6,HOUR(DATA7!$C$11)+12,HOUR(DATA7!$C$11))</f>
        <v>12</v>
      </c>
      <c r="V524" s="457" t="str">
        <f>IF(MINUTE(DATA7!$C$11)&lt;10,"0"&amp;MINUTE(DATA7!$C$11),MINUTE(DATA7!$C$11))</f>
        <v>00</v>
      </c>
      <c r="W524" s="456">
        <f>IF(HOUR(DATA7!$D$11)&lt;=6,HOUR(DATA7!$D$11)+12,HOUR(DATA7!$D$11))</f>
        <v>12</v>
      </c>
      <c r="X524" s="457" t="str">
        <f>IF(MINUTE(DATA7!$D$11)&lt;10,"0"&amp;MINUTE(DATA7!$D$11),MINUTE(DATA7!$D$11))</f>
        <v>00</v>
      </c>
      <c r="Y524" s="526" t="b">
        <f t="shared" si="139"/>
        <v>0</v>
      </c>
      <c r="Z524" s="526"/>
      <c r="AA524" s="520" t="b">
        <f t="shared" si="140"/>
        <v>0</v>
      </c>
      <c r="AB524" s="520"/>
      <c r="AC524" s="521" t="str">
        <f t="shared" si="144"/>
        <v/>
      </c>
      <c r="AD524" s="521"/>
      <c r="AE524" s="520" t="b">
        <f t="shared" si="138"/>
        <v>0</v>
      </c>
      <c r="AF524" s="520"/>
      <c r="AH524" s="422">
        <f>DATA7!$G$11</f>
        <v>0</v>
      </c>
      <c r="AI524" s="422">
        <f>DATA7!$L$11</f>
        <v>0</v>
      </c>
      <c r="AJ524" s="458">
        <f>DATA7!$Q$11</f>
        <v>0</v>
      </c>
      <c r="AK524" s="422">
        <f>DATA7!$V$11</f>
        <v>0</v>
      </c>
      <c r="AL524" s="422">
        <f>DATA7!$AA$11</f>
        <v>0</v>
      </c>
      <c r="AN524" s="522" t="str">
        <f>IF(AJ524="A",MAX($AN$221:AP523)+0.001,"")</f>
        <v/>
      </c>
      <c r="AO524" s="522"/>
      <c r="AP524" s="522"/>
      <c r="AQ524" s="282">
        <v>1.3029999999999999</v>
      </c>
      <c r="AR524" s="282" t="str">
        <f>IF($AQ$524&gt;$AN$973,"",LOOKUP($AQ$524,$AN$222:$AP$971,$AH$222:$AH$971))</f>
        <v/>
      </c>
      <c r="AS524" s="282" t="str">
        <f>IF($AQ$524&gt;$AN$973,"",LOOKUP($AQ$524,$AN$222:$AP$971,$AI$222:$AI$971))</f>
        <v/>
      </c>
      <c r="AT524" s="282" t="s">
        <v>28</v>
      </c>
      <c r="AU524" s="282" t="str">
        <f>IF($AQ$524&gt;$AN$973,"",LOOKUP($AQ$524,$AN$222:$AP$971,$AK$222:$AK$971))</f>
        <v/>
      </c>
      <c r="AV524" s="282" t="str">
        <f>IF($AQ$524&gt;$AN$973,"",LOOKUP($AQ$524,$AN$222:$AP$971,$AL$222:$AL$971))</f>
        <v/>
      </c>
      <c r="AX524" s="522" t="str">
        <f>IF(AJ524="B",MAX($AX$221:AX523)+0.001,"")</f>
        <v/>
      </c>
      <c r="AY524" s="522"/>
      <c r="AZ524" s="522"/>
      <c r="BA524" s="282">
        <v>1.3029999999999999</v>
      </c>
      <c r="BB524" s="282" t="str">
        <f t="shared" si="153"/>
        <v/>
      </c>
      <c r="BC524" s="282" t="str">
        <f t="shared" si="146"/>
        <v/>
      </c>
      <c r="BD524" s="282" t="s">
        <v>29</v>
      </c>
      <c r="BE524" s="282" t="str">
        <f t="shared" si="147"/>
        <v/>
      </c>
      <c r="BF524" s="282" t="str">
        <f t="shared" si="148"/>
        <v/>
      </c>
      <c r="BH524" s="522" t="str">
        <f>IF(AJ524="C",MAX($BH$221:BH523)+0.001,"")</f>
        <v/>
      </c>
      <c r="BI524" s="522"/>
      <c r="BJ524" s="522"/>
      <c r="BK524" s="282">
        <v>1.3029999999999999</v>
      </c>
      <c r="BL524" s="282" t="str">
        <f t="shared" si="149"/>
        <v/>
      </c>
      <c r="BM524" s="282" t="str">
        <f t="shared" si="150"/>
        <v/>
      </c>
      <c r="BN524" s="282" t="s">
        <v>30</v>
      </c>
      <c r="BO524" s="282" t="str">
        <f t="shared" si="151"/>
        <v/>
      </c>
      <c r="BP524" s="282" t="str">
        <f t="shared" si="152"/>
        <v/>
      </c>
      <c r="BT524" s="522" t="str">
        <f>IF(AL524="A",MAX($BT$221:BV523)+0.001,"")</f>
        <v/>
      </c>
      <c r="BU524" s="522"/>
      <c r="BV524" s="522"/>
      <c r="BW524" s="282">
        <v>1.3029999999999999</v>
      </c>
      <c r="BY524" s="454" t="s">
        <v>28</v>
      </c>
      <c r="BZ524" s="282" t="str">
        <f t="shared" si="154"/>
        <v/>
      </c>
      <c r="CB524" s="282">
        <f t="shared" si="155"/>
        <v>0</v>
      </c>
      <c r="CC524" s="282">
        <f t="shared" si="156"/>
        <v>0</v>
      </c>
      <c r="CD524" s="282">
        <f t="shared" si="157"/>
        <v>0</v>
      </c>
      <c r="CE524" s="282">
        <f t="shared" si="158"/>
        <v>0</v>
      </c>
      <c r="CF524" s="282">
        <f t="shared" si="159"/>
        <v>0</v>
      </c>
      <c r="CG524" s="282">
        <f t="shared" si="160"/>
        <v>0</v>
      </c>
      <c r="CH524" s="282">
        <f t="shared" si="161"/>
        <v>0</v>
      </c>
      <c r="CI524" s="282">
        <f t="shared" si="162"/>
        <v>0</v>
      </c>
      <c r="CJ524" s="282">
        <f t="shared" si="163"/>
        <v>0</v>
      </c>
      <c r="CK524" s="282">
        <f t="shared" si="164"/>
        <v>0</v>
      </c>
      <c r="CL524" s="282">
        <f t="shared" si="165"/>
        <v>0</v>
      </c>
      <c r="CM524" s="282">
        <f t="shared" si="166"/>
        <v>0</v>
      </c>
    </row>
    <row r="525" spans="1:91" ht="15" x14ac:dyDescent="0.25">
      <c r="D525" s="455" t="str">
        <f>IF(DATA7!$C$12="","",U525&amp;":"&amp;V525)</f>
        <v/>
      </c>
      <c r="E525" s="523" t="str">
        <f>IF(DATA7!$D$12="","",W525&amp;":"&amp;X525)</f>
        <v/>
      </c>
      <c r="F525" s="523"/>
      <c r="G525" s="523"/>
      <c r="H525" s="524" t="e">
        <f t="shared" si="141"/>
        <v>#VALUE!</v>
      </c>
      <c r="I525" s="524"/>
      <c r="J525" s="524"/>
      <c r="K525" s="522" t="e">
        <f t="shared" si="145"/>
        <v>#VALUE!</v>
      </c>
      <c r="L525" s="522"/>
      <c r="M525" s="522"/>
      <c r="N525" s="525" t="e">
        <f t="shared" si="142"/>
        <v>#VALUE!</v>
      </c>
      <c r="O525" s="525"/>
      <c r="P525" s="525"/>
      <c r="Q525" s="523" t="e">
        <f t="shared" si="143"/>
        <v>#VALUE!</v>
      </c>
      <c r="R525" s="523"/>
      <c r="S525" s="523"/>
      <c r="T525" s="283">
        <v>4</v>
      </c>
      <c r="U525" s="456">
        <f>IF(HOUR(DATA7!$C$12)&lt;=6,HOUR(DATA7!$C$12)+12,HOUR(DATA7!$C$12))</f>
        <v>12</v>
      </c>
      <c r="V525" s="457" t="str">
        <f>IF(MINUTE(DATA7!$C$12)&lt;10,"0"&amp;MINUTE(DATA7!$C$12),MINUTE(DATA7!$C$12))</f>
        <v>00</v>
      </c>
      <c r="W525" s="456">
        <f>IF(HOUR(DATA7!$D$12)&lt;=6,HOUR(DATA7!$D$12)+12,HOUR(DATA7!$D$12))</f>
        <v>12</v>
      </c>
      <c r="X525" s="457" t="str">
        <f>IF(MINUTE(DATA7!$D$12)&lt;10,"0"&amp;MINUTE(DATA7!$D$12),MINUTE(DATA7!$D$12))</f>
        <v>00</v>
      </c>
      <c r="Y525" s="526" t="b">
        <f t="shared" si="139"/>
        <v>0</v>
      </c>
      <c r="Z525" s="526"/>
      <c r="AA525" s="520" t="b">
        <f t="shared" si="140"/>
        <v>0</v>
      </c>
      <c r="AB525" s="520"/>
      <c r="AC525" s="521" t="str">
        <f t="shared" si="144"/>
        <v/>
      </c>
      <c r="AD525" s="521"/>
      <c r="AE525" s="520" t="b">
        <f t="shared" si="138"/>
        <v>0</v>
      </c>
      <c r="AF525" s="520"/>
      <c r="AH525" s="422">
        <f>DATA7!$G$12</f>
        <v>0</v>
      </c>
      <c r="AI525" s="422">
        <f>DATA7!$L$12</f>
        <v>0</v>
      </c>
      <c r="AJ525" s="458">
        <f>DATA7!$Q$12</f>
        <v>0</v>
      </c>
      <c r="AK525" s="422">
        <f>DATA7!$V$12</f>
        <v>0</v>
      </c>
      <c r="AL525" s="422">
        <f>DATA7!$AA$12</f>
        <v>0</v>
      </c>
      <c r="AN525" s="522" t="str">
        <f>IF(AJ525="A",MAX($AN$221:AP524)+0.001,"")</f>
        <v/>
      </c>
      <c r="AO525" s="522"/>
      <c r="AP525" s="522"/>
      <c r="AQ525" s="282">
        <v>1.3039999999999998</v>
      </c>
      <c r="AR525" s="282" t="str">
        <f>IF($AQ$525&gt;$AN$973,"",LOOKUP($AQ$525,$AN$222:$AP$971,$AH$222:$AH$971))</f>
        <v/>
      </c>
      <c r="AS525" s="282" t="str">
        <f>IF($AQ$525&gt;$AN$973,"",LOOKUP($AQ$525,$AN$222:$AP$971,$AI$222:$AI$971))</f>
        <v/>
      </c>
      <c r="AT525" s="282" t="s">
        <v>28</v>
      </c>
      <c r="AU525" s="282" t="str">
        <f>IF($AQ$525&gt;$AN$973,"",LOOKUP($AQ$525,$AN$222:$AP$971,$AK$222:$AK$971))</f>
        <v/>
      </c>
      <c r="AV525" s="282" t="str">
        <f>IF($AQ$525&gt;$AN$973,"",LOOKUP($AQ$525,$AN$222:$AP$971,$AL$222:$AL$971))</f>
        <v/>
      </c>
      <c r="AX525" s="522" t="str">
        <f>IF(AJ525="B",MAX($AX$221:AX524)+0.001,"")</f>
        <v/>
      </c>
      <c r="AY525" s="522"/>
      <c r="AZ525" s="522"/>
      <c r="BA525" s="282">
        <v>1.3039999999999998</v>
      </c>
      <c r="BB525" s="282" t="str">
        <f t="shared" si="153"/>
        <v/>
      </c>
      <c r="BC525" s="282" t="str">
        <f t="shared" si="146"/>
        <v/>
      </c>
      <c r="BD525" s="282" t="s">
        <v>29</v>
      </c>
      <c r="BE525" s="282" t="str">
        <f t="shared" si="147"/>
        <v/>
      </c>
      <c r="BF525" s="282" t="str">
        <f t="shared" si="148"/>
        <v/>
      </c>
      <c r="BH525" s="522" t="str">
        <f>IF(AJ525="C",MAX($BH$221:BH524)+0.001,"")</f>
        <v/>
      </c>
      <c r="BI525" s="522"/>
      <c r="BJ525" s="522"/>
      <c r="BK525" s="282">
        <v>1.3039999999999998</v>
      </c>
      <c r="BL525" s="282" t="str">
        <f t="shared" si="149"/>
        <v/>
      </c>
      <c r="BM525" s="282" t="str">
        <f t="shared" si="150"/>
        <v/>
      </c>
      <c r="BN525" s="282" t="s">
        <v>30</v>
      </c>
      <c r="BO525" s="282" t="str">
        <f t="shared" si="151"/>
        <v/>
      </c>
      <c r="BP525" s="282" t="str">
        <f t="shared" si="152"/>
        <v/>
      </c>
      <c r="BT525" s="522" t="str">
        <f>IF(AL525="A",MAX($BT$221:BV524)+0.001,"")</f>
        <v/>
      </c>
      <c r="BU525" s="522"/>
      <c r="BV525" s="522"/>
      <c r="BW525" s="282">
        <v>1.3039999999999998</v>
      </c>
      <c r="BY525" s="454" t="s">
        <v>28</v>
      </c>
      <c r="BZ525" s="282" t="str">
        <f t="shared" si="154"/>
        <v/>
      </c>
      <c r="CB525" s="282">
        <f t="shared" si="155"/>
        <v>0</v>
      </c>
      <c r="CC525" s="282">
        <f t="shared" si="156"/>
        <v>0</v>
      </c>
      <c r="CD525" s="282">
        <f t="shared" si="157"/>
        <v>0</v>
      </c>
      <c r="CE525" s="282">
        <f t="shared" si="158"/>
        <v>0</v>
      </c>
      <c r="CF525" s="282">
        <f t="shared" si="159"/>
        <v>0</v>
      </c>
      <c r="CG525" s="282">
        <f t="shared" si="160"/>
        <v>0</v>
      </c>
      <c r="CH525" s="282">
        <f t="shared" si="161"/>
        <v>0</v>
      </c>
      <c r="CI525" s="282">
        <f t="shared" si="162"/>
        <v>0</v>
      </c>
      <c r="CJ525" s="282">
        <f t="shared" si="163"/>
        <v>0</v>
      </c>
      <c r="CK525" s="282">
        <f t="shared" si="164"/>
        <v>0</v>
      </c>
      <c r="CL525" s="282">
        <f t="shared" si="165"/>
        <v>0</v>
      </c>
      <c r="CM525" s="282">
        <f t="shared" si="166"/>
        <v>0</v>
      </c>
    </row>
    <row r="526" spans="1:91" ht="15" x14ac:dyDescent="0.25">
      <c r="D526" s="455" t="str">
        <f>IF(DATA7!$C$13="","",U526&amp;":"&amp;V526)</f>
        <v/>
      </c>
      <c r="E526" s="523" t="str">
        <f>IF(DATA7!$D$13="","",W526&amp;":"&amp;X526)</f>
        <v/>
      </c>
      <c r="F526" s="523"/>
      <c r="G526" s="523"/>
      <c r="H526" s="524" t="e">
        <f t="shared" si="141"/>
        <v>#VALUE!</v>
      </c>
      <c r="I526" s="524"/>
      <c r="J526" s="524"/>
      <c r="K526" s="522" t="e">
        <f t="shared" si="145"/>
        <v>#VALUE!</v>
      </c>
      <c r="L526" s="522"/>
      <c r="M526" s="522"/>
      <c r="N526" s="525" t="e">
        <f t="shared" si="142"/>
        <v>#VALUE!</v>
      </c>
      <c r="O526" s="525"/>
      <c r="P526" s="525"/>
      <c r="Q526" s="523" t="e">
        <f t="shared" si="143"/>
        <v>#VALUE!</v>
      </c>
      <c r="R526" s="523"/>
      <c r="S526" s="523"/>
      <c r="T526" s="283">
        <v>5</v>
      </c>
      <c r="U526" s="456">
        <f>IF(HOUR(DATA7!$C$13)&lt;=6,HOUR(DATA7!$C$13)+12,HOUR(DATA7!$C$13))</f>
        <v>12</v>
      </c>
      <c r="V526" s="457" t="str">
        <f>IF(MINUTE(DATA7!$C$13)&lt;10,"0"&amp;MINUTE(DATA7!$C$13),MINUTE(DATA7!$C$13))</f>
        <v>00</v>
      </c>
      <c r="W526" s="456">
        <f>IF(HOUR(DATA7!$D$13)&lt;=6,HOUR(DATA7!$D$13)+12,HOUR(DATA7!$D$13))</f>
        <v>12</v>
      </c>
      <c r="X526" s="457" t="str">
        <f>IF(MINUTE(DATA7!$D$13)&lt;10,"0"&amp;MINUTE(DATA7!$D$13),MINUTE(DATA7!$D$13))</f>
        <v>00</v>
      </c>
      <c r="Y526" s="526" t="b">
        <f t="shared" si="139"/>
        <v>0</v>
      </c>
      <c r="Z526" s="526"/>
      <c r="AA526" s="520" t="b">
        <f t="shared" si="140"/>
        <v>0</v>
      </c>
      <c r="AB526" s="520"/>
      <c r="AC526" s="521" t="str">
        <f t="shared" si="144"/>
        <v/>
      </c>
      <c r="AD526" s="521"/>
      <c r="AE526" s="520" t="b">
        <f t="shared" si="138"/>
        <v>0</v>
      </c>
      <c r="AF526" s="520"/>
      <c r="AH526" s="422">
        <f>DATA7!$G$13</f>
        <v>0</v>
      </c>
      <c r="AI526" s="422">
        <f>DATA7!$L$13</f>
        <v>0</v>
      </c>
      <c r="AJ526" s="458">
        <f>DATA7!$Q$13</f>
        <v>0</v>
      </c>
      <c r="AK526" s="422">
        <f>DATA7!$V$13</f>
        <v>0</v>
      </c>
      <c r="AL526" s="422">
        <f>DATA7!$AA$13</f>
        <v>0</v>
      </c>
      <c r="AN526" s="522" t="str">
        <f>IF(AJ526="A",MAX($AN$221:AP525)+0.001,"")</f>
        <v/>
      </c>
      <c r="AO526" s="522"/>
      <c r="AP526" s="522"/>
      <c r="AQ526" s="282">
        <v>1.3049999999999999</v>
      </c>
      <c r="AR526" s="282" t="str">
        <f>IF($AQ$526&gt;$AN$973,"",LOOKUP($AQ$526,$AN$222:$AP$971,$AH$222:$AH$971))</f>
        <v/>
      </c>
      <c r="AS526" s="282" t="str">
        <f>IF($AQ$526&gt;$AN$973,"",LOOKUP($AQ$526,$AN$222:$AP$971,$AI$222:$AI$971))</f>
        <v/>
      </c>
      <c r="AT526" s="282" t="s">
        <v>28</v>
      </c>
      <c r="AU526" s="282" t="str">
        <f>IF($AQ$526&gt;$AN$973,"",LOOKUP($AQ$526,$AN$222:$AP$971,$AK$222:$AK$971))</f>
        <v/>
      </c>
      <c r="AV526" s="282" t="str">
        <f>IF($AQ$526&gt;$AN$973,"",LOOKUP($AQ$526,$AN$222:$AP$971,$AL$222:$AL$971))</f>
        <v/>
      </c>
      <c r="AX526" s="522" t="str">
        <f>IF(AJ526="B",MAX($AX$221:AX525)+0.001,"")</f>
        <v/>
      </c>
      <c r="AY526" s="522"/>
      <c r="AZ526" s="522"/>
      <c r="BA526" s="282">
        <v>1.3049999999999999</v>
      </c>
      <c r="BB526" s="282" t="str">
        <f t="shared" si="153"/>
        <v/>
      </c>
      <c r="BC526" s="282" t="str">
        <f t="shared" si="146"/>
        <v/>
      </c>
      <c r="BD526" s="282" t="s">
        <v>29</v>
      </c>
      <c r="BE526" s="282" t="str">
        <f t="shared" si="147"/>
        <v/>
      </c>
      <c r="BF526" s="282" t="str">
        <f t="shared" si="148"/>
        <v/>
      </c>
      <c r="BH526" s="522" t="str">
        <f>IF(AJ526="C",MAX($BH$221:BH525)+0.001,"")</f>
        <v/>
      </c>
      <c r="BI526" s="522"/>
      <c r="BJ526" s="522"/>
      <c r="BK526" s="282">
        <v>1.3049999999999999</v>
      </c>
      <c r="BL526" s="282" t="str">
        <f t="shared" si="149"/>
        <v/>
      </c>
      <c r="BM526" s="282" t="str">
        <f t="shared" si="150"/>
        <v/>
      </c>
      <c r="BN526" s="282" t="s">
        <v>30</v>
      </c>
      <c r="BO526" s="282" t="str">
        <f t="shared" si="151"/>
        <v/>
      </c>
      <c r="BP526" s="282" t="str">
        <f t="shared" si="152"/>
        <v/>
      </c>
      <c r="BT526" s="522" t="str">
        <f>IF(AL526="A",MAX($BT$221:BV525)+0.001,"")</f>
        <v/>
      </c>
      <c r="BU526" s="522"/>
      <c r="BV526" s="522"/>
      <c r="BW526" s="282">
        <v>1.3049999999999999</v>
      </c>
      <c r="BY526" s="454" t="s">
        <v>28</v>
      </c>
      <c r="BZ526" s="282" t="str">
        <f t="shared" si="154"/>
        <v/>
      </c>
      <c r="CB526" s="282">
        <f t="shared" si="155"/>
        <v>0</v>
      </c>
      <c r="CC526" s="282">
        <f t="shared" si="156"/>
        <v>0</v>
      </c>
      <c r="CD526" s="282">
        <f t="shared" si="157"/>
        <v>0</v>
      </c>
      <c r="CE526" s="282">
        <f t="shared" si="158"/>
        <v>0</v>
      </c>
      <c r="CF526" s="282">
        <f t="shared" si="159"/>
        <v>0</v>
      </c>
      <c r="CG526" s="282">
        <f t="shared" si="160"/>
        <v>0</v>
      </c>
      <c r="CH526" s="282">
        <f t="shared" si="161"/>
        <v>0</v>
      </c>
      <c r="CI526" s="282">
        <f t="shared" si="162"/>
        <v>0</v>
      </c>
      <c r="CJ526" s="282">
        <f t="shared" si="163"/>
        <v>0</v>
      </c>
      <c r="CK526" s="282">
        <f t="shared" si="164"/>
        <v>0</v>
      </c>
      <c r="CL526" s="282">
        <f t="shared" si="165"/>
        <v>0</v>
      </c>
      <c r="CM526" s="282">
        <f t="shared" si="166"/>
        <v>0</v>
      </c>
    </row>
    <row r="527" spans="1:91" ht="15" x14ac:dyDescent="0.25">
      <c r="D527" s="455" t="str">
        <f>IF(DATA7!$C$14="","",U527&amp;":"&amp;V527)</f>
        <v/>
      </c>
      <c r="E527" s="523" t="str">
        <f>IF(DATA7!$D$14="","",W527&amp;":"&amp;X527)</f>
        <v/>
      </c>
      <c r="F527" s="523"/>
      <c r="G527" s="523"/>
      <c r="H527" s="524" t="e">
        <f t="shared" si="141"/>
        <v>#VALUE!</v>
      </c>
      <c r="I527" s="524"/>
      <c r="J527" s="524"/>
      <c r="K527" s="522" t="e">
        <f t="shared" si="145"/>
        <v>#VALUE!</v>
      </c>
      <c r="L527" s="522"/>
      <c r="M527" s="522"/>
      <c r="N527" s="525" t="e">
        <f t="shared" si="142"/>
        <v>#VALUE!</v>
      </c>
      <c r="O527" s="525"/>
      <c r="P527" s="525"/>
      <c r="Q527" s="523" t="e">
        <f t="shared" si="143"/>
        <v>#VALUE!</v>
      </c>
      <c r="R527" s="523"/>
      <c r="S527" s="523"/>
      <c r="T527" s="283">
        <v>6</v>
      </c>
      <c r="U527" s="456">
        <f>IF(HOUR(DATA7!$C$14)&lt;=6,HOUR(DATA7!$C$14)+12,HOUR(DATA7!$C$14))</f>
        <v>12</v>
      </c>
      <c r="V527" s="457" t="str">
        <f>IF(MINUTE(DATA7!$C$14)&lt;10,"0"&amp;MINUTE(DATA7!$C$14),MINUTE(DATA7!$C$14))</f>
        <v>00</v>
      </c>
      <c r="W527" s="456">
        <f>IF(HOUR(DATA7!$D$14)&lt;=6,HOUR(DATA7!$D$14)+12,HOUR(DATA7!$D$14))</f>
        <v>12</v>
      </c>
      <c r="X527" s="457" t="str">
        <f>IF(MINUTE(DATA7!$D$14)&lt;10,"0"&amp;MINUTE(DATA7!$D$14),MINUTE(DATA7!$D$14))</f>
        <v>00</v>
      </c>
      <c r="Y527" s="526" t="b">
        <f t="shared" si="139"/>
        <v>0</v>
      </c>
      <c r="Z527" s="526"/>
      <c r="AA527" s="520" t="b">
        <f t="shared" si="140"/>
        <v>0</v>
      </c>
      <c r="AB527" s="520"/>
      <c r="AC527" s="521" t="str">
        <f t="shared" si="144"/>
        <v/>
      </c>
      <c r="AD527" s="521"/>
      <c r="AE527" s="520" t="b">
        <f t="shared" si="138"/>
        <v>0</v>
      </c>
      <c r="AF527" s="520"/>
      <c r="AH527" s="422">
        <f>DATA7!$G$14</f>
        <v>0</v>
      </c>
      <c r="AI527" s="422">
        <f>DATA7!$L$14</f>
        <v>0</v>
      </c>
      <c r="AJ527" s="458">
        <f>DATA7!$Q$14</f>
        <v>0</v>
      </c>
      <c r="AK527" s="422">
        <f>DATA7!$V$14</f>
        <v>0</v>
      </c>
      <c r="AL527" s="422">
        <f>DATA7!$AA$14</f>
        <v>0</v>
      </c>
      <c r="AN527" s="522" t="str">
        <f>IF(AJ527="A",MAX($AN$221:AP526)+0.001,"")</f>
        <v/>
      </c>
      <c r="AO527" s="522"/>
      <c r="AP527" s="522"/>
      <c r="AQ527" s="282">
        <v>1.3059999999999998</v>
      </c>
      <c r="AR527" s="282" t="str">
        <f>IF($AQ$527&gt;$AN$973,"",LOOKUP($AQ$527,$AN$222:$AP$971,$AH$222:$AH$971))</f>
        <v/>
      </c>
      <c r="AS527" s="282" t="str">
        <f>IF($AQ$527&gt;$AN$973,"",LOOKUP($AQ$527,$AN$222:$AP$971,$AI$222:$AI$971))</f>
        <v/>
      </c>
      <c r="AT527" s="282" t="s">
        <v>28</v>
      </c>
      <c r="AU527" s="282" t="str">
        <f>IF($AQ$527&gt;$AN$973,"",LOOKUP($AQ$527,$AN$222:$AP$971,$AK$222:$AK$971))</f>
        <v/>
      </c>
      <c r="AV527" s="282" t="str">
        <f>IF($AQ$527&gt;$AN$973,"",LOOKUP($AQ$527,$AN$222:$AP$971,$AL$222:$AL$971))</f>
        <v/>
      </c>
      <c r="AX527" s="522" t="str">
        <f>IF(AJ527="B",MAX($AX$221:AX526)+0.001,"")</f>
        <v/>
      </c>
      <c r="AY527" s="522"/>
      <c r="AZ527" s="522"/>
      <c r="BA527" s="282">
        <v>1.3059999999999998</v>
      </c>
      <c r="BB527" s="282" t="str">
        <f t="shared" si="153"/>
        <v/>
      </c>
      <c r="BC527" s="282" t="str">
        <f t="shared" si="146"/>
        <v/>
      </c>
      <c r="BD527" s="282" t="s">
        <v>29</v>
      </c>
      <c r="BE527" s="282" t="str">
        <f t="shared" si="147"/>
        <v/>
      </c>
      <c r="BF527" s="282" t="str">
        <f t="shared" si="148"/>
        <v/>
      </c>
      <c r="BH527" s="522" t="str">
        <f>IF(AJ527="C",MAX($BH$221:BH526)+0.001,"")</f>
        <v/>
      </c>
      <c r="BI527" s="522"/>
      <c r="BJ527" s="522"/>
      <c r="BK527" s="282">
        <v>1.3059999999999998</v>
      </c>
      <c r="BL527" s="282" t="str">
        <f t="shared" si="149"/>
        <v/>
      </c>
      <c r="BM527" s="282" t="str">
        <f t="shared" si="150"/>
        <v/>
      </c>
      <c r="BN527" s="282" t="s">
        <v>30</v>
      </c>
      <c r="BO527" s="282" t="str">
        <f t="shared" si="151"/>
        <v/>
      </c>
      <c r="BP527" s="282" t="str">
        <f t="shared" si="152"/>
        <v/>
      </c>
      <c r="BT527" s="522" t="str">
        <f>IF(AL527="A",MAX($BT$221:BV526)+0.001,"")</f>
        <v/>
      </c>
      <c r="BU527" s="522"/>
      <c r="BV527" s="522"/>
      <c r="BW527" s="282">
        <v>1.3059999999999998</v>
      </c>
      <c r="BY527" s="454" t="s">
        <v>28</v>
      </c>
      <c r="BZ527" s="282" t="str">
        <f t="shared" si="154"/>
        <v/>
      </c>
      <c r="CB527" s="282">
        <f t="shared" si="155"/>
        <v>0</v>
      </c>
      <c r="CC527" s="282">
        <f t="shared" si="156"/>
        <v>0</v>
      </c>
      <c r="CD527" s="282">
        <f t="shared" si="157"/>
        <v>0</v>
      </c>
      <c r="CE527" s="282">
        <f t="shared" si="158"/>
        <v>0</v>
      </c>
      <c r="CF527" s="282">
        <f t="shared" si="159"/>
        <v>0</v>
      </c>
      <c r="CG527" s="282">
        <f t="shared" si="160"/>
        <v>0</v>
      </c>
      <c r="CH527" s="282">
        <f t="shared" si="161"/>
        <v>0</v>
      </c>
      <c r="CI527" s="282">
        <f t="shared" si="162"/>
        <v>0</v>
      </c>
      <c r="CJ527" s="282">
        <f t="shared" si="163"/>
        <v>0</v>
      </c>
      <c r="CK527" s="282">
        <f t="shared" si="164"/>
        <v>0</v>
      </c>
      <c r="CL527" s="282">
        <f t="shared" si="165"/>
        <v>0</v>
      </c>
      <c r="CM527" s="282">
        <f t="shared" si="166"/>
        <v>0</v>
      </c>
    </row>
    <row r="528" spans="1:91" ht="15" x14ac:dyDescent="0.25">
      <c r="D528" s="455" t="str">
        <f>IF(DATA7!$C$15="","",U528&amp;":"&amp;V528)</f>
        <v/>
      </c>
      <c r="E528" s="523" t="str">
        <f>IF(DATA7!$D$15="","",W528&amp;":"&amp;X528)</f>
        <v/>
      </c>
      <c r="F528" s="523"/>
      <c r="G528" s="523"/>
      <c r="H528" s="524" t="e">
        <f t="shared" si="141"/>
        <v>#VALUE!</v>
      </c>
      <c r="I528" s="524"/>
      <c r="J528" s="524"/>
      <c r="K528" s="522" t="e">
        <f t="shared" si="145"/>
        <v>#VALUE!</v>
      </c>
      <c r="L528" s="522"/>
      <c r="M528" s="522"/>
      <c r="N528" s="525" t="e">
        <f t="shared" si="142"/>
        <v>#VALUE!</v>
      </c>
      <c r="O528" s="525"/>
      <c r="P528" s="525"/>
      <c r="Q528" s="523" t="e">
        <f t="shared" si="143"/>
        <v>#VALUE!</v>
      </c>
      <c r="R528" s="523"/>
      <c r="S528" s="523"/>
      <c r="T528" s="283">
        <v>7</v>
      </c>
      <c r="U528" s="456">
        <f>IF(HOUR(DATA7!$C$15)&lt;=6,HOUR(DATA7!$C$15)+12,HOUR(DATA7!$C$15))</f>
        <v>12</v>
      </c>
      <c r="V528" s="457" t="str">
        <f>IF(MINUTE(DATA7!$C$15)&lt;10,"0"&amp;MINUTE(DATA7!$C$15),MINUTE(DATA7!$C$15))</f>
        <v>00</v>
      </c>
      <c r="W528" s="456">
        <f>IF(HOUR(DATA7!$D$15)&lt;=6,HOUR(DATA7!$D$15)+12,HOUR(DATA7!$D$15))</f>
        <v>12</v>
      </c>
      <c r="X528" s="457" t="str">
        <f>IF(MINUTE(DATA7!$D$15)&lt;10,"0"&amp;MINUTE(DATA7!$D$15),MINUTE(DATA7!$D$15))</f>
        <v>00</v>
      </c>
      <c r="Y528" s="526" t="b">
        <f t="shared" si="139"/>
        <v>0</v>
      </c>
      <c r="Z528" s="526"/>
      <c r="AA528" s="520" t="b">
        <f t="shared" si="140"/>
        <v>0</v>
      </c>
      <c r="AB528" s="520"/>
      <c r="AC528" s="521" t="str">
        <f t="shared" si="144"/>
        <v/>
      </c>
      <c r="AD528" s="521"/>
      <c r="AE528" s="520" t="b">
        <f t="shared" si="138"/>
        <v>0</v>
      </c>
      <c r="AF528" s="520"/>
      <c r="AH528" s="422">
        <f>DATA7!$G$15</f>
        <v>0</v>
      </c>
      <c r="AI528" s="422">
        <f>DATA7!$L$15</f>
        <v>0</v>
      </c>
      <c r="AJ528" s="458">
        <f>DATA7!$Q$15</f>
        <v>0</v>
      </c>
      <c r="AK528" s="422">
        <f>DATA7!$V$15</f>
        <v>0</v>
      </c>
      <c r="AL528" s="422">
        <f>DATA7!$AA$15</f>
        <v>0</v>
      </c>
      <c r="AN528" s="522" t="str">
        <f>IF(AJ528="A",MAX($AN$221:AP527)+0.001,"")</f>
        <v/>
      </c>
      <c r="AO528" s="522"/>
      <c r="AP528" s="522"/>
      <c r="AQ528" s="282">
        <v>1.3069999999999999</v>
      </c>
      <c r="AR528" s="282" t="str">
        <f>IF($AQ$528&gt;$AN$973,"",LOOKUP($AQ$528,$AN$222:$AP$971,$AH$222:$AH$971))</f>
        <v/>
      </c>
      <c r="AS528" s="282" t="str">
        <f>IF($AQ$528&gt;$AN$973,"",LOOKUP($AQ$528,$AN$222:$AP$971,$AI$222:$AI$971))</f>
        <v/>
      </c>
      <c r="AT528" s="282" t="s">
        <v>28</v>
      </c>
      <c r="AU528" s="282" t="str">
        <f>IF($AQ$528&gt;$AN$973,"",LOOKUP($AQ$528,$AN$222:$AP$971,$AK$222:$AK$971))</f>
        <v/>
      </c>
      <c r="AV528" s="282" t="str">
        <f>IF($AQ$528&gt;$AN$973,"",LOOKUP($AQ$528,$AN$222:$AP$971,$AL$222:$AL$971))</f>
        <v/>
      </c>
      <c r="AX528" s="522" t="str">
        <f>IF(AJ528="B",MAX($AX$221:AX527)+0.001,"")</f>
        <v/>
      </c>
      <c r="AY528" s="522"/>
      <c r="AZ528" s="522"/>
      <c r="BA528" s="282">
        <v>1.3069999999999999</v>
      </c>
      <c r="BB528" s="282" t="str">
        <f t="shared" si="153"/>
        <v/>
      </c>
      <c r="BC528" s="282" t="str">
        <f t="shared" si="146"/>
        <v/>
      </c>
      <c r="BD528" s="282" t="s">
        <v>29</v>
      </c>
      <c r="BE528" s="282" t="str">
        <f t="shared" si="147"/>
        <v/>
      </c>
      <c r="BF528" s="282" t="str">
        <f t="shared" si="148"/>
        <v/>
      </c>
      <c r="BH528" s="522" t="str">
        <f>IF(AJ528="C",MAX($BH$221:BH527)+0.001,"")</f>
        <v/>
      </c>
      <c r="BI528" s="522"/>
      <c r="BJ528" s="522"/>
      <c r="BK528" s="282">
        <v>1.3069999999999999</v>
      </c>
      <c r="BL528" s="282" t="str">
        <f t="shared" si="149"/>
        <v/>
      </c>
      <c r="BM528" s="282" t="str">
        <f t="shared" si="150"/>
        <v/>
      </c>
      <c r="BN528" s="282" t="s">
        <v>30</v>
      </c>
      <c r="BO528" s="282" t="str">
        <f t="shared" si="151"/>
        <v/>
      </c>
      <c r="BP528" s="282" t="str">
        <f t="shared" si="152"/>
        <v/>
      </c>
      <c r="BT528" s="522" t="str">
        <f>IF(AL528="A",MAX($BT$221:BV527)+0.001,"")</f>
        <v/>
      </c>
      <c r="BU528" s="522"/>
      <c r="BV528" s="522"/>
      <c r="BW528" s="282">
        <v>1.3069999999999999</v>
      </c>
      <c r="BY528" s="454" t="s">
        <v>28</v>
      </c>
      <c r="BZ528" s="282" t="str">
        <f t="shared" si="154"/>
        <v/>
      </c>
      <c r="CB528" s="282">
        <f t="shared" si="155"/>
        <v>0</v>
      </c>
      <c r="CC528" s="282">
        <f t="shared" si="156"/>
        <v>0</v>
      </c>
      <c r="CD528" s="282">
        <f t="shared" si="157"/>
        <v>0</v>
      </c>
      <c r="CE528" s="282">
        <f t="shared" si="158"/>
        <v>0</v>
      </c>
      <c r="CF528" s="282">
        <f t="shared" si="159"/>
        <v>0</v>
      </c>
      <c r="CG528" s="282">
        <f t="shared" si="160"/>
        <v>0</v>
      </c>
      <c r="CH528" s="282">
        <f t="shared" si="161"/>
        <v>0</v>
      </c>
      <c r="CI528" s="282">
        <f t="shared" si="162"/>
        <v>0</v>
      </c>
      <c r="CJ528" s="282">
        <f t="shared" si="163"/>
        <v>0</v>
      </c>
      <c r="CK528" s="282">
        <f t="shared" si="164"/>
        <v>0</v>
      </c>
      <c r="CL528" s="282">
        <f t="shared" si="165"/>
        <v>0</v>
      </c>
      <c r="CM528" s="282">
        <f t="shared" si="166"/>
        <v>0</v>
      </c>
    </row>
    <row r="529" spans="4:91" ht="15" x14ac:dyDescent="0.25">
      <c r="D529" s="455" t="str">
        <f>IF(DATA7!$C$16="","",U529&amp;":"&amp;V529)</f>
        <v/>
      </c>
      <c r="E529" s="523" t="str">
        <f>IF(DATA7!$D$16="","",W529&amp;":"&amp;X529)</f>
        <v/>
      </c>
      <c r="F529" s="523"/>
      <c r="G529" s="523"/>
      <c r="H529" s="524" t="e">
        <f t="shared" si="141"/>
        <v>#VALUE!</v>
      </c>
      <c r="I529" s="524"/>
      <c r="J529" s="524"/>
      <c r="K529" s="522" t="e">
        <f t="shared" si="145"/>
        <v>#VALUE!</v>
      </c>
      <c r="L529" s="522"/>
      <c r="M529" s="522"/>
      <c r="N529" s="525" t="e">
        <f t="shared" si="142"/>
        <v>#VALUE!</v>
      </c>
      <c r="O529" s="525"/>
      <c r="P529" s="525"/>
      <c r="Q529" s="523" t="e">
        <f t="shared" si="143"/>
        <v>#VALUE!</v>
      </c>
      <c r="R529" s="523"/>
      <c r="S529" s="523"/>
      <c r="T529" s="283">
        <v>8</v>
      </c>
      <c r="U529" s="456">
        <f>IF(HOUR(DATA7!$C$16)&lt;=6,HOUR(DATA7!$C$16)+12,HOUR(DATA7!$C$16))</f>
        <v>12</v>
      </c>
      <c r="V529" s="457" t="str">
        <f>IF(MINUTE(DATA7!$C$16)&lt;10,"0"&amp;MINUTE(DATA7!$C$16),MINUTE(DATA7!$C$16))</f>
        <v>00</v>
      </c>
      <c r="W529" s="456">
        <f>IF(HOUR(DATA7!$D$16)&lt;=6,HOUR(DATA7!$D$16)+12,HOUR(DATA7!$D$16))</f>
        <v>12</v>
      </c>
      <c r="X529" s="457" t="str">
        <f>IF(MINUTE(DATA7!$D$16)&lt;10,"0"&amp;MINUTE(DATA7!$D$16),MINUTE(DATA7!$D$16))</f>
        <v>00</v>
      </c>
      <c r="Y529" s="526" t="b">
        <f t="shared" si="139"/>
        <v>0</v>
      </c>
      <c r="Z529" s="526"/>
      <c r="AA529" s="520" t="b">
        <f t="shared" si="140"/>
        <v>0</v>
      </c>
      <c r="AB529" s="520"/>
      <c r="AC529" s="521" t="str">
        <f t="shared" si="144"/>
        <v/>
      </c>
      <c r="AD529" s="521"/>
      <c r="AE529" s="520" t="b">
        <f t="shared" si="138"/>
        <v>0</v>
      </c>
      <c r="AF529" s="520"/>
      <c r="AH529" s="422">
        <f>DATA7!$G$16</f>
        <v>0</v>
      </c>
      <c r="AI529" s="422">
        <f>DATA7!$L$16</f>
        <v>0</v>
      </c>
      <c r="AJ529" s="458">
        <f>DATA7!$Q$16</f>
        <v>0</v>
      </c>
      <c r="AK529" s="422">
        <f>DATA7!$V$16</f>
        <v>0</v>
      </c>
      <c r="AL529" s="422">
        <f>DATA7!$AA$16</f>
        <v>0</v>
      </c>
      <c r="AN529" s="522" t="str">
        <f>IF(AJ529="A",MAX($AN$221:AP528)+0.001,"")</f>
        <v/>
      </c>
      <c r="AO529" s="522"/>
      <c r="AP529" s="522"/>
      <c r="AQ529" s="282">
        <v>1.3079999999999998</v>
      </c>
      <c r="AR529" s="282" t="str">
        <f>IF($AQ$529&gt;$AN$973,"",LOOKUP($AQ$529,$AN$222:$AP$971,$AH$222:$AH$971))</f>
        <v/>
      </c>
      <c r="AS529" s="282" t="str">
        <f>IF($AQ$529&gt;$AN$973,"",LOOKUP($AQ$529,$AN$222:$AP$971,$AI$222:$AI$971))</f>
        <v/>
      </c>
      <c r="AT529" s="282" t="s">
        <v>28</v>
      </c>
      <c r="AU529" s="282" t="str">
        <f>IF($AQ$529&gt;$AN$973,"",LOOKUP($AQ$529,$AN$222:$AP$971,$AK$222:$AK$971))</f>
        <v/>
      </c>
      <c r="AV529" s="282" t="str">
        <f>IF($AQ$529&gt;$AN$973,"",LOOKUP($AQ$529,$AN$222:$AP$971,$AL$222:$AL$971))</f>
        <v/>
      </c>
      <c r="AX529" s="522" t="str">
        <f>IF(AJ529="B",MAX($AX$221:AX528)+0.001,"")</f>
        <v/>
      </c>
      <c r="AY529" s="522"/>
      <c r="AZ529" s="522"/>
      <c r="BA529" s="282">
        <v>1.3079999999999998</v>
      </c>
      <c r="BB529" s="282" t="str">
        <f t="shared" si="153"/>
        <v/>
      </c>
      <c r="BC529" s="282" t="str">
        <f t="shared" si="146"/>
        <v/>
      </c>
      <c r="BD529" s="282" t="s">
        <v>29</v>
      </c>
      <c r="BE529" s="282" t="str">
        <f t="shared" si="147"/>
        <v/>
      </c>
      <c r="BF529" s="282" t="str">
        <f t="shared" si="148"/>
        <v/>
      </c>
      <c r="BH529" s="522" t="str">
        <f>IF(AJ529="C",MAX($BH$221:BH528)+0.001,"")</f>
        <v/>
      </c>
      <c r="BI529" s="522"/>
      <c r="BJ529" s="522"/>
      <c r="BK529" s="282">
        <v>1.3079999999999998</v>
      </c>
      <c r="BL529" s="282" t="str">
        <f t="shared" si="149"/>
        <v/>
      </c>
      <c r="BM529" s="282" t="str">
        <f t="shared" si="150"/>
        <v/>
      </c>
      <c r="BN529" s="282" t="s">
        <v>30</v>
      </c>
      <c r="BO529" s="282" t="str">
        <f t="shared" si="151"/>
        <v/>
      </c>
      <c r="BP529" s="282" t="str">
        <f t="shared" si="152"/>
        <v/>
      </c>
      <c r="BT529" s="522" t="str">
        <f>IF(AL529="A",MAX($BT$221:BV528)+0.001,"")</f>
        <v/>
      </c>
      <c r="BU529" s="522"/>
      <c r="BV529" s="522"/>
      <c r="BW529" s="282">
        <v>1.3079999999999998</v>
      </c>
      <c r="BY529" s="454" t="s">
        <v>28</v>
      </c>
      <c r="BZ529" s="282" t="str">
        <f t="shared" si="154"/>
        <v/>
      </c>
      <c r="CB529" s="282">
        <f t="shared" si="155"/>
        <v>0</v>
      </c>
      <c r="CC529" s="282">
        <f t="shared" si="156"/>
        <v>0</v>
      </c>
      <c r="CD529" s="282">
        <f t="shared" si="157"/>
        <v>0</v>
      </c>
      <c r="CE529" s="282">
        <f t="shared" si="158"/>
        <v>0</v>
      </c>
      <c r="CF529" s="282">
        <f t="shared" si="159"/>
        <v>0</v>
      </c>
      <c r="CG529" s="282">
        <f t="shared" si="160"/>
        <v>0</v>
      </c>
      <c r="CH529" s="282">
        <f t="shared" si="161"/>
        <v>0</v>
      </c>
      <c r="CI529" s="282">
        <f t="shared" si="162"/>
        <v>0</v>
      </c>
      <c r="CJ529" s="282">
        <f t="shared" si="163"/>
        <v>0</v>
      </c>
      <c r="CK529" s="282">
        <f t="shared" si="164"/>
        <v>0</v>
      </c>
      <c r="CL529" s="282">
        <f t="shared" si="165"/>
        <v>0</v>
      </c>
      <c r="CM529" s="282">
        <f t="shared" si="166"/>
        <v>0</v>
      </c>
    </row>
    <row r="530" spans="4:91" ht="15" x14ac:dyDescent="0.25">
      <c r="D530" s="455" t="str">
        <f>IF(DATA7!$C$17="","",U530&amp;":"&amp;V530)</f>
        <v/>
      </c>
      <c r="E530" s="523" t="str">
        <f>IF(DATA7!$D$17="","",W530&amp;":"&amp;X530)</f>
        <v/>
      </c>
      <c r="F530" s="523"/>
      <c r="G530" s="523"/>
      <c r="H530" s="524" t="e">
        <f t="shared" si="141"/>
        <v>#VALUE!</v>
      </c>
      <c r="I530" s="524"/>
      <c r="J530" s="524"/>
      <c r="K530" s="522" t="e">
        <f t="shared" si="145"/>
        <v>#VALUE!</v>
      </c>
      <c r="L530" s="522"/>
      <c r="M530" s="522"/>
      <c r="N530" s="525" t="e">
        <f t="shared" si="142"/>
        <v>#VALUE!</v>
      </c>
      <c r="O530" s="525"/>
      <c r="P530" s="525"/>
      <c r="Q530" s="523" t="e">
        <f t="shared" si="143"/>
        <v>#VALUE!</v>
      </c>
      <c r="R530" s="523"/>
      <c r="S530" s="523"/>
      <c r="T530" s="283">
        <v>9</v>
      </c>
      <c r="U530" s="456">
        <f>IF(HOUR(DATA7!$C$17)&lt;=6,HOUR(DATA7!$C$17)+12,HOUR(DATA7!$C$17))</f>
        <v>12</v>
      </c>
      <c r="V530" s="457" t="str">
        <f>IF(MINUTE(DATA7!$C$17)&lt;10,"0"&amp;MINUTE(DATA7!$C$17),MINUTE(DATA7!$C$17))</f>
        <v>00</v>
      </c>
      <c r="W530" s="456">
        <f>IF(HOUR(DATA7!$D$17)&lt;=6,HOUR(DATA7!$D$17)+12,HOUR(DATA7!$D$17))</f>
        <v>12</v>
      </c>
      <c r="X530" s="457" t="str">
        <f>IF(MINUTE(DATA7!$D$17)&lt;10,"0"&amp;MINUTE(DATA7!$D$17),MINUTE(DATA7!$D$17))</f>
        <v>00</v>
      </c>
      <c r="Y530" s="526" t="b">
        <f t="shared" si="139"/>
        <v>0</v>
      </c>
      <c r="Z530" s="526"/>
      <c r="AA530" s="520" t="b">
        <f t="shared" si="140"/>
        <v>0</v>
      </c>
      <c r="AB530" s="520"/>
      <c r="AC530" s="521" t="str">
        <f t="shared" si="144"/>
        <v/>
      </c>
      <c r="AD530" s="521"/>
      <c r="AE530" s="520" t="b">
        <f t="shared" si="138"/>
        <v>0</v>
      </c>
      <c r="AF530" s="520"/>
      <c r="AH530" s="422">
        <f>DATA7!$G$17</f>
        <v>0</v>
      </c>
      <c r="AI530" s="422">
        <f>DATA7!$L$17</f>
        <v>0</v>
      </c>
      <c r="AJ530" s="458">
        <f>DATA7!$Q$17</f>
        <v>0</v>
      </c>
      <c r="AK530" s="422">
        <f>DATA7!$V$17</f>
        <v>0</v>
      </c>
      <c r="AL530" s="422">
        <f>DATA7!$AA$17</f>
        <v>0</v>
      </c>
      <c r="AN530" s="522" t="str">
        <f>IF(AJ530="A",MAX($AN$221:AP529)+0.001,"")</f>
        <v/>
      </c>
      <c r="AO530" s="522"/>
      <c r="AP530" s="522"/>
      <c r="AQ530" s="282">
        <v>1.3089999999999999</v>
      </c>
      <c r="AR530" s="282" t="str">
        <f>IF($AQ$530&gt;$AN$973,"",LOOKUP($AQ$530,$AN$222:$AP$971,$AH$222:$AH$971))</f>
        <v/>
      </c>
      <c r="AS530" s="282" t="str">
        <f>IF($AQ$530&gt;$AN$973,"",LOOKUP($AQ$530,$AN$222:$AP$971,$AI$222:$AI$971))</f>
        <v/>
      </c>
      <c r="AT530" s="282" t="s">
        <v>28</v>
      </c>
      <c r="AU530" s="282" t="str">
        <f>IF($AQ$530&gt;$AN$973,"",LOOKUP($AQ$530,$AN$222:$AP$971,$AK$222:$AK$971))</f>
        <v/>
      </c>
      <c r="AV530" s="282" t="str">
        <f>IF($AQ$530&gt;$AN$973,"",LOOKUP($AQ$530,$AN$222:$AP$971,$AL$222:$AL$971))</f>
        <v/>
      </c>
      <c r="AX530" s="522" t="str">
        <f>IF(AJ530="B",MAX($AX$221:AX529)+0.001,"")</f>
        <v/>
      </c>
      <c r="AY530" s="522"/>
      <c r="AZ530" s="522"/>
      <c r="BA530" s="282">
        <v>1.3089999999999999</v>
      </c>
      <c r="BB530" s="282" t="str">
        <f t="shared" si="153"/>
        <v/>
      </c>
      <c r="BC530" s="282" t="str">
        <f t="shared" si="146"/>
        <v/>
      </c>
      <c r="BD530" s="282" t="s">
        <v>29</v>
      </c>
      <c r="BE530" s="282" t="str">
        <f t="shared" si="147"/>
        <v/>
      </c>
      <c r="BF530" s="282" t="str">
        <f t="shared" si="148"/>
        <v/>
      </c>
      <c r="BH530" s="522" t="str">
        <f>IF(AJ530="C",MAX($BH$221:BH529)+0.001,"")</f>
        <v/>
      </c>
      <c r="BI530" s="522"/>
      <c r="BJ530" s="522"/>
      <c r="BK530" s="282">
        <v>1.3089999999999999</v>
      </c>
      <c r="BL530" s="282" t="str">
        <f t="shared" si="149"/>
        <v/>
      </c>
      <c r="BM530" s="282" t="str">
        <f t="shared" si="150"/>
        <v/>
      </c>
      <c r="BN530" s="282" t="s">
        <v>30</v>
      </c>
      <c r="BO530" s="282" t="str">
        <f t="shared" si="151"/>
        <v/>
      </c>
      <c r="BP530" s="282" t="str">
        <f t="shared" si="152"/>
        <v/>
      </c>
      <c r="BT530" s="522" t="str">
        <f>IF(AL530="A",MAX($BT$221:BV529)+0.001,"")</f>
        <v/>
      </c>
      <c r="BU530" s="522"/>
      <c r="BV530" s="522"/>
      <c r="BW530" s="282">
        <v>1.3089999999999999</v>
      </c>
      <c r="BY530" s="454" t="s">
        <v>28</v>
      </c>
      <c r="BZ530" s="282" t="str">
        <f t="shared" si="154"/>
        <v/>
      </c>
      <c r="CB530" s="282">
        <f t="shared" si="155"/>
        <v>0</v>
      </c>
      <c r="CC530" s="282">
        <f t="shared" si="156"/>
        <v>0</v>
      </c>
      <c r="CD530" s="282">
        <f t="shared" si="157"/>
        <v>0</v>
      </c>
      <c r="CE530" s="282">
        <f t="shared" si="158"/>
        <v>0</v>
      </c>
      <c r="CF530" s="282">
        <f t="shared" si="159"/>
        <v>0</v>
      </c>
      <c r="CG530" s="282">
        <f t="shared" si="160"/>
        <v>0</v>
      </c>
      <c r="CH530" s="282">
        <f t="shared" si="161"/>
        <v>0</v>
      </c>
      <c r="CI530" s="282">
        <f t="shared" si="162"/>
        <v>0</v>
      </c>
      <c r="CJ530" s="282">
        <f t="shared" si="163"/>
        <v>0</v>
      </c>
      <c r="CK530" s="282">
        <f t="shared" si="164"/>
        <v>0</v>
      </c>
      <c r="CL530" s="282">
        <f t="shared" si="165"/>
        <v>0</v>
      </c>
      <c r="CM530" s="282">
        <f t="shared" si="166"/>
        <v>0</v>
      </c>
    </row>
    <row r="531" spans="4:91" ht="15" x14ac:dyDescent="0.25">
      <c r="D531" s="455" t="str">
        <f>IF(DATA7!$C$18="","",U531&amp;":"&amp;V531)</f>
        <v/>
      </c>
      <c r="E531" s="523" t="str">
        <f>IF(DATA7!$D$18="","",W531&amp;":"&amp;X531)</f>
        <v/>
      </c>
      <c r="F531" s="523"/>
      <c r="G531" s="523"/>
      <c r="H531" s="524" t="e">
        <f t="shared" si="141"/>
        <v>#VALUE!</v>
      </c>
      <c r="I531" s="524"/>
      <c r="J531" s="524"/>
      <c r="K531" s="522" t="e">
        <f t="shared" si="145"/>
        <v>#VALUE!</v>
      </c>
      <c r="L531" s="522"/>
      <c r="M531" s="522"/>
      <c r="N531" s="525" t="e">
        <f t="shared" si="142"/>
        <v>#VALUE!</v>
      </c>
      <c r="O531" s="525"/>
      <c r="P531" s="525"/>
      <c r="Q531" s="523" t="e">
        <f t="shared" si="143"/>
        <v>#VALUE!</v>
      </c>
      <c r="R531" s="523"/>
      <c r="S531" s="523"/>
      <c r="T531" s="283">
        <v>10</v>
      </c>
      <c r="U531" s="456">
        <f>IF(HOUR(DATA7!$C$18)&lt;=6,HOUR(DATA7!$C$18)+12,HOUR(DATA7!$C$18))</f>
        <v>12</v>
      </c>
      <c r="V531" s="457" t="str">
        <f>IF(MINUTE(DATA7!$C$18)&lt;10,"0"&amp;MINUTE(DATA7!$C$18),MINUTE(DATA7!$C$18))</f>
        <v>00</v>
      </c>
      <c r="W531" s="456">
        <f>IF(HOUR(DATA7!$D$18)&lt;=6,HOUR(DATA7!$D$18)+12,HOUR(DATA7!$D$18))</f>
        <v>12</v>
      </c>
      <c r="X531" s="457" t="str">
        <f>IF(MINUTE(DATA7!$D$18)&lt;10,"0"&amp;MINUTE(DATA7!$D$18),MINUTE(DATA7!$D$18))</f>
        <v>00</v>
      </c>
      <c r="Y531" s="526" t="b">
        <f t="shared" si="139"/>
        <v>0</v>
      </c>
      <c r="Z531" s="526"/>
      <c r="AA531" s="520" t="b">
        <f t="shared" si="140"/>
        <v>0</v>
      </c>
      <c r="AB531" s="520"/>
      <c r="AC531" s="521" t="str">
        <f t="shared" si="144"/>
        <v/>
      </c>
      <c r="AD531" s="521"/>
      <c r="AE531" s="520" t="b">
        <f t="shared" si="138"/>
        <v>0</v>
      </c>
      <c r="AF531" s="520"/>
      <c r="AH531" s="422">
        <f>DATA7!$G$18</f>
        <v>0</v>
      </c>
      <c r="AI531" s="422">
        <f>DATA7!$L$18</f>
        <v>0</v>
      </c>
      <c r="AJ531" s="458">
        <f>DATA7!$Q$18</f>
        <v>0</v>
      </c>
      <c r="AK531" s="422">
        <f>DATA7!$V$18</f>
        <v>0</v>
      </c>
      <c r="AL531" s="422">
        <f>DATA7!$AA$18</f>
        <v>0</v>
      </c>
      <c r="AN531" s="522" t="str">
        <f>IF(AJ531="A",MAX($AN$221:AP530)+0.001,"")</f>
        <v/>
      </c>
      <c r="AO531" s="522"/>
      <c r="AP531" s="522"/>
      <c r="AQ531" s="282">
        <v>1.31</v>
      </c>
      <c r="AR531" s="282" t="str">
        <f>IF($AQ$531&gt;$AN$973,"",LOOKUP($AQ$531,$AN$222:$AP$971,$AH$222:$AH$971))</f>
        <v/>
      </c>
      <c r="AS531" s="282" t="str">
        <f>IF($AQ$531&gt;$AN$973,"",LOOKUP($AQ$531,$AN$222:$AP$971,$AI$222:$AI$971))</f>
        <v/>
      </c>
      <c r="AT531" s="282" t="s">
        <v>28</v>
      </c>
      <c r="AU531" s="282" t="str">
        <f>IF($AQ$531&gt;$AN$973,"",LOOKUP($AQ$531,$AN$222:$AP$971,$AK$222:$AK$971))</f>
        <v/>
      </c>
      <c r="AV531" s="282" t="str">
        <f>IF($AQ$531&gt;$AN$973,"",LOOKUP($AQ$531,$AN$222:$AP$971,$AL$222:$AL$971))</f>
        <v/>
      </c>
      <c r="AX531" s="522" t="str">
        <f>IF(AJ531="B",MAX($AX$221:AX530)+0.001,"")</f>
        <v/>
      </c>
      <c r="AY531" s="522"/>
      <c r="AZ531" s="522"/>
      <c r="BA531" s="282">
        <v>1.31</v>
      </c>
      <c r="BB531" s="282" t="str">
        <f t="shared" si="153"/>
        <v/>
      </c>
      <c r="BC531" s="282" t="str">
        <f t="shared" si="146"/>
        <v/>
      </c>
      <c r="BD531" s="282" t="s">
        <v>29</v>
      </c>
      <c r="BE531" s="282" t="str">
        <f t="shared" si="147"/>
        <v/>
      </c>
      <c r="BF531" s="282" t="str">
        <f t="shared" si="148"/>
        <v/>
      </c>
      <c r="BH531" s="522" t="str">
        <f>IF(AJ531="C",MAX($BH$221:BH530)+0.001,"")</f>
        <v/>
      </c>
      <c r="BI531" s="522"/>
      <c r="BJ531" s="522"/>
      <c r="BK531" s="282">
        <v>1.31</v>
      </c>
      <c r="BL531" s="282" t="str">
        <f t="shared" si="149"/>
        <v/>
      </c>
      <c r="BM531" s="282" t="str">
        <f t="shared" si="150"/>
        <v/>
      </c>
      <c r="BN531" s="282" t="s">
        <v>30</v>
      </c>
      <c r="BO531" s="282" t="str">
        <f t="shared" si="151"/>
        <v/>
      </c>
      <c r="BP531" s="282" t="str">
        <f t="shared" si="152"/>
        <v/>
      </c>
      <c r="BT531" s="522" t="str">
        <f>IF(AL531="A",MAX($BT$221:BV530)+0.001,"")</f>
        <v/>
      </c>
      <c r="BU531" s="522"/>
      <c r="BV531" s="522"/>
      <c r="BW531" s="282">
        <v>1.31</v>
      </c>
      <c r="BY531" s="454" t="s">
        <v>28</v>
      </c>
      <c r="BZ531" s="282" t="str">
        <f t="shared" si="154"/>
        <v/>
      </c>
      <c r="CB531" s="282">
        <f t="shared" si="155"/>
        <v>0</v>
      </c>
      <c r="CC531" s="282">
        <f t="shared" si="156"/>
        <v>0</v>
      </c>
      <c r="CD531" s="282">
        <f t="shared" si="157"/>
        <v>0</v>
      </c>
      <c r="CE531" s="282">
        <f t="shared" si="158"/>
        <v>0</v>
      </c>
      <c r="CF531" s="282">
        <f t="shared" si="159"/>
        <v>0</v>
      </c>
      <c r="CG531" s="282">
        <f t="shared" si="160"/>
        <v>0</v>
      </c>
      <c r="CH531" s="282">
        <f t="shared" si="161"/>
        <v>0</v>
      </c>
      <c r="CI531" s="282">
        <f t="shared" si="162"/>
        <v>0</v>
      </c>
      <c r="CJ531" s="282">
        <f t="shared" si="163"/>
        <v>0</v>
      </c>
      <c r="CK531" s="282">
        <f t="shared" si="164"/>
        <v>0</v>
      </c>
      <c r="CL531" s="282">
        <f t="shared" si="165"/>
        <v>0</v>
      </c>
      <c r="CM531" s="282">
        <f t="shared" si="166"/>
        <v>0</v>
      </c>
    </row>
    <row r="532" spans="4:91" ht="15" x14ac:dyDescent="0.25">
      <c r="D532" s="455" t="str">
        <f>IF(DATA7!$C$19="","",U532&amp;":"&amp;V532)</f>
        <v/>
      </c>
      <c r="E532" s="523" t="str">
        <f>IF(DATA7!$D$19="","",W532&amp;":"&amp;X532)</f>
        <v/>
      </c>
      <c r="F532" s="523"/>
      <c r="G532" s="523"/>
      <c r="H532" s="524" t="e">
        <f t="shared" si="141"/>
        <v>#VALUE!</v>
      </c>
      <c r="I532" s="524"/>
      <c r="J532" s="524"/>
      <c r="K532" s="522" t="e">
        <f t="shared" si="145"/>
        <v>#VALUE!</v>
      </c>
      <c r="L532" s="522"/>
      <c r="M532" s="522"/>
      <c r="N532" s="525" t="e">
        <f t="shared" si="142"/>
        <v>#VALUE!</v>
      </c>
      <c r="O532" s="525"/>
      <c r="P532" s="525"/>
      <c r="Q532" s="523" t="e">
        <f t="shared" si="143"/>
        <v>#VALUE!</v>
      </c>
      <c r="R532" s="523"/>
      <c r="S532" s="523"/>
      <c r="T532" s="283">
        <v>11</v>
      </c>
      <c r="U532" s="456">
        <f>IF(HOUR(DATA7!$C$19)&lt;=6,HOUR(DATA7!$C$19)+12,HOUR(DATA7!$C$19))</f>
        <v>12</v>
      </c>
      <c r="V532" s="457" t="str">
        <f>IF(MINUTE(DATA7!$C$19)&lt;10,"0"&amp;MINUTE(DATA7!$C$19),MINUTE(DATA7!$C$19))</f>
        <v>00</v>
      </c>
      <c r="W532" s="456">
        <f>IF(HOUR(DATA7!$D$19)&lt;=6,HOUR(DATA7!$D$19)+12,HOUR(DATA7!$D$19))</f>
        <v>12</v>
      </c>
      <c r="X532" s="457" t="str">
        <f>IF(MINUTE(DATA7!$D$19)&lt;10,"0"&amp;MINUTE(DATA7!$D$19),MINUTE(DATA7!$D$19))</f>
        <v>00</v>
      </c>
      <c r="Y532" s="526" t="b">
        <f t="shared" si="139"/>
        <v>0</v>
      </c>
      <c r="Z532" s="526"/>
      <c r="AA532" s="520" t="b">
        <f t="shared" si="140"/>
        <v>0</v>
      </c>
      <c r="AB532" s="520"/>
      <c r="AC532" s="521" t="str">
        <f t="shared" si="144"/>
        <v/>
      </c>
      <c r="AD532" s="521"/>
      <c r="AE532" s="520" t="b">
        <f t="shared" ref="AE532:AE595" si="167">IF(AC532&lt;0,TRUE,FALSE)</f>
        <v>0</v>
      </c>
      <c r="AF532" s="520"/>
      <c r="AH532" s="422">
        <f>DATA7!$G$19</f>
        <v>0</v>
      </c>
      <c r="AI532" s="422">
        <f>DATA7!$L$19</f>
        <v>0</v>
      </c>
      <c r="AJ532" s="458">
        <f>DATA7!$Q$19</f>
        <v>0</v>
      </c>
      <c r="AK532" s="422">
        <f>DATA7!$V$19</f>
        <v>0</v>
      </c>
      <c r="AL532" s="422">
        <f>DATA7!$AA$19</f>
        <v>0</v>
      </c>
      <c r="AN532" s="522" t="str">
        <f>IF(AJ532="A",MAX($AN$221:AP531)+0.001,"")</f>
        <v/>
      </c>
      <c r="AO532" s="522"/>
      <c r="AP532" s="522"/>
      <c r="AQ532" s="282">
        <v>1.3109999999999999</v>
      </c>
      <c r="AR532" s="282" t="str">
        <f>IF($AQ$532&gt;$AN$973,"",LOOKUP($AQ$532,$AN$222:$AP$971,$AH$222:$AH$971))</f>
        <v/>
      </c>
      <c r="AS532" s="282" t="str">
        <f>IF($AQ$532&gt;$AN$973,"",LOOKUP($AQ$532,$AN$222:$AP$971,$AI$222:$AI$971))</f>
        <v/>
      </c>
      <c r="AT532" s="282" t="s">
        <v>28</v>
      </c>
      <c r="AU532" s="282" t="str">
        <f>IF($AQ$532&gt;$AN$973,"",LOOKUP($AQ$532,$AN$222:$AP$971,$AK$222:$AK$971))</f>
        <v/>
      </c>
      <c r="AV532" s="282" t="str">
        <f>IF($AQ$532&gt;$AN$973,"",LOOKUP($AQ$532,$AN$222:$AP$971,$AL$222:$AL$971))</f>
        <v/>
      </c>
      <c r="AX532" s="522" t="str">
        <f>IF(AJ532="B",MAX($AX$221:AX531)+0.001,"")</f>
        <v/>
      </c>
      <c r="AY532" s="522"/>
      <c r="AZ532" s="522"/>
      <c r="BA532" s="282">
        <v>1.3109999999999999</v>
      </c>
      <c r="BB532" s="282" t="str">
        <f t="shared" si="153"/>
        <v/>
      </c>
      <c r="BC532" s="282" t="str">
        <f t="shared" si="146"/>
        <v/>
      </c>
      <c r="BD532" s="282" t="s">
        <v>29</v>
      </c>
      <c r="BE532" s="282" t="str">
        <f t="shared" si="147"/>
        <v/>
      </c>
      <c r="BF532" s="282" t="str">
        <f t="shared" si="148"/>
        <v/>
      </c>
      <c r="BH532" s="522" t="str">
        <f>IF(AJ532="C",MAX($BH$221:BH531)+0.001,"")</f>
        <v/>
      </c>
      <c r="BI532" s="522"/>
      <c r="BJ532" s="522"/>
      <c r="BK532" s="282">
        <v>1.3109999999999999</v>
      </c>
      <c r="BL532" s="282" t="str">
        <f t="shared" si="149"/>
        <v/>
      </c>
      <c r="BM532" s="282" t="str">
        <f t="shared" si="150"/>
        <v/>
      </c>
      <c r="BN532" s="282" t="s">
        <v>30</v>
      </c>
      <c r="BO532" s="282" t="str">
        <f t="shared" si="151"/>
        <v/>
      </c>
      <c r="BP532" s="282" t="str">
        <f t="shared" si="152"/>
        <v/>
      </c>
      <c r="BT532" s="522" t="str">
        <f>IF(AL532="A",MAX($BT$221:BV531)+0.001,"")</f>
        <v/>
      </c>
      <c r="BU532" s="522"/>
      <c r="BV532" s="522"/>
      <c r="BW532" s="282">
        <v>1.3109999999999999</v>
      </c>
      <c r="BY532" s="454" t="s">
        <v>28</v>
      </c>
      <c r="BZ532" s="282" t="str">
        <f t="shared" si="154"/>
        <v/>
      </c>
      <c r="CB532" s="282">
        <f t="shared" si="155"/>
        <v>0</v>
      </c>
      <c r="CC532" s="282">
        <f t="shared" si="156"/>
        <v>0</v>
      </c>
      <c r="CD532" s="282">
        <f t="shared" si="157"/>
        <v>0</v>
      </c>
      <c r="CE532" s="282">
        <f t="shared" si="158"/>
        <v>0</v>
      </c>
      <c r="CF532" s="282">
        <f t="shared" si="159"/>
        <v>0</v>
      </c>
      <c r="CG532" s="282">
        <f t="shared" si="160"/>
        <v>0</v>
      </c>
      <c r="CH532" s="282">
        <f t="shared" si="161"/>
        <v>0</v>
      </c>
      <c r="CI532" s="282">
        <f t="shared" si="162"/>
        <v>0</v>
      </c>
      <c r="CJ532" s="282">
        <f t="shared" si="163"/>
        <v>0</v>
      </c>
      <c r="CK532" s="282">
        <f t="shared" si="164"/>
        <v>0</v>
      </c>
      <c r="CL532" s="282">
        <f t="shared" si="165"/>
        <v>0</v>
      </c>
      <c r="CM532" s="282">
        <f t="shared" si="166"/>
        <v>0</v>
      </c>
    </row>
    <row r="533" spans="4:91" ht="15" x14ac:dyDescent="0.25">
      <c r="D533" s="455" t="str">
        <f>IF(DATA7!$C$20="","",U533&amp;":"&amp;V533)</f>
        <v/>
      </c>
      <c r="E533" s="523" t="str">
        <f>IF(DATA7!$D$20="","",W533&amp;":"&amp;X533)</f>
        <v/>
      </c>
      <c r="F533" s="523"/>
      <c r="G533" s="523"/>
      <c r="H533" s="524" t="e">
        <f t="shared" si="141"/>
        <v>#VALUE!</v>
      </c>
      <c r="I533" s="524"/>
      <c r="J533" s="524"/>
      <c r="K533" s="522" t="e">
        <f t="shared" si="145"/>
        <v>#VALUE!</v>
      </c>
      <c r="L533" s="522"/>
      <c r="M533" s="522"/>
      <c r="N533" s="525" t="e">
        <f t="shared" si="142"/>
        <v>#VALUE!</v>
      </c>
      <c r="O533" s="525"/>
      <c r="P533" s="525"/>
      <c r="Q533" s="523" t="e">
        <f t="shared" si="143"/>
        <v>#VALUE!</v>
      </c>
      <c r="R533" s="523"/>
      <c r="S533" s="523"/>
      <c r="T533" s="283">
        <v>12</v>
      </c>
      <c r="U533" s="456">
        <f>IF(HOUR(DATA7!$C$20)&lt;=6,HOUR(DATA7!$C$20)+12,HOUR(DATA7!$C$20))</f>
        <v>12</v>
      </c>
      <c r="V533" s="457" t="str">
        <f>IF(MINUTE(DATA7!$C$20)&lt;10,"0"&amp;MINUTE(DATA7!$C$20),MINUTE(DATA7!$C$20))</f>
        <v>00</v>
      </c>
      <c r="W533" s="456">
        <f>IF(HOUR(DATA7!$D$20)&lt;=6,HOUR(DATA7!$D$20)+12,HOUR(DATA7!$D$20))</f>
        <v>12</v>
      </c>
      <c r="X533" s="457" t="str">
        <f>IF(MINUTE(DATA7!$D$20)&lt;10,"0"&amp;MINUTE(DATA7!$D$20),MINUTE(DATA7!$D$20))</f>
        <v>00</v>
      </c>
      <c r="Y533" s="526" t="b">
        <f t="shared" ref="Y533:Y596" si="168">IF(AND(D533=0,E533=0),TRUE,FALSE)</f>
        <v>0</v>
      </c>
      <c r="Z533" s="526"/>
      <c r="AA533" s="520" t="b">
        <f t="shared" ref="AA533:AA596" si="169">IF(Y533=TRUE,FALSE,IF(D533="",FALSE,IF(D533=E533,TRUE,FALSE)))</f>
        <v>0</v>
      </c>
      <c r="AB533" s="520"/>
      <c r="AC533" s="521" t="str">
        <f t="shared" si="144"/>
        <v/>
      </c>
      <c r="AD533" s="521"/>
      <c r="AE533" s="520" t="b">
        <f t="shared" si="167"/>
        <v>0</v>
      </c>
      <c r="AF533" s="520"/>
      <c r="AH533" s="422">
        <f>DATA7!$G$20</f>
        <v>0</v>
      </c>
      <c r="AI533" s="422">
        <f>DATA7!$L$20</f>
        <v>0</v>
      </c>
      <c r="AJ533" s="458">
        <f>DATA7!$Q$20</f>
        <v>0</v>
      </c>
      <c r="AK533" s="422">
        <f>DATA7!$V$20</f>
        <v>0</v>
      </c>
      <c r="AL533" s="422">
        <f>DATA7!$AA$20</f>
        <v>0</v>
      </c>
      <c r="AN533" s="522" t="str">
        <f>IF(AJ533="A",MAX($AN$221:AP532)+0.001,"")</f>
        <v/>
      </c>
      <c r="AO533" s="522"/>
      <c r="AP533" s="522"/>
      <c r="AQ533" s="282">
        <v>1.3119999999999998</v>
      </c>
      <c r="AR533" s="282" t="str">
        <f>IF($AQ$533&gt;$AN$973,"",LOOKUP($AQ$533,$AN$222:$AP$971,$AH$222:$AH$971))</f>
        <v/>
      </c>
      <c r="AS533" s="282" t="str">
        <f>IF($AQ$533&gt;$AN$973,"",LOOKUP($AQ$533,$AN$222:$AP$971,$AI$222:$AI$971))</f>
        <v/>
      </c>
      <c r="AT533" s="282" t="s">
        <v>28</v>
      </c>
      <c r="AU533" s="282" t="str">
        <f>IF($AQ$533&gt;$AN$973,"",LOOKUP($AQ$533,$AN$222:$AP$971,$AK$222:$AK$971))</f>
        <v/>
      </c>
      <c r="AV533" s="282" t="str">
        <f>IF($AQ$533&gt;$AN$973,"",LOOKUP($AQ$533,$AN$222:$AP$971,$AL$222:$AL$971))</f>
        <v/>
      </c>
      <c r="AX533" s="522" t="str">
        <f>IF(AJ533="B",MAX($AX$221:AX532)+0.001,"")</f>
        <v/>
      </c>
      <c r="AY533" s="522"/>
      <c r="AZ533" s="522"/>
      <c r="BA533" s="282">
        <v>1.3119999999999998</v>
      </c>
      <c r="BB533" s="282" t="str">
        <f t="shared" si="153"/>
        <v/>
      </c>
      <c r="BC533" s="282" t="str">
        <f t="shared" si="146"/>
        <v/>
      </c>
      <c r="BD533" s="282" t="s">
        <v>29</v>
      </c>
      <c r="BE533" s="282" t="str">
        <f t="shared" si="147"/>
        <v/>
      </c>
      <c r="BF533" s="282" t="str">
        <f t="shared" si="148"/>
        <v/>
      </c>
      <c r="BH533" s="522" t="str">
        <f>IF(AJ533="C",MAX($BH$221:BH532)+0.001,"")</f>
        <v/>
      </c>
      <c r="BI533" s="522"/>
      <c r="BJ533" s="522"/>
      <c r="BK533" s="282">
        <v>1.3119999999999998</v>
      </c>
      <c r="BL533" s="282" t="str">
        <f t="shared" si="149"/>
        <v/>
      </c>
      <c r="BM533" s="282" t="str">
        <f t="shared" si="150"/>
        <v/>
      </c>
      <c r="BN533" s="282" t="s">
        <v>30</v>
      </c>
      <c r="BO533" s="282" t="str">
        <f t="shared" si="151"/>
        <v/>
      </c>
      <c r="BP533" s="282" t="str">
        <f t="shared" si="152"/>
        <v/>
      </c>
      <c r="BT533" s="522" t="str">
        <f>IF(AL533="A",MAX($BT$221:BV532)+0.001,"")</f>
        <v/>
      </c>
      <c r="BU533" s="522"/>
      <c r="BV533" s="522"/>
      <c r="BW533" s="282">
        <v>1.3119999999999998</v>
      </c>
      <c r="BY533" s="454" t="s">
        <v>28</v>
      </c>
      <c r="BZ533" s="282" t="str">
        <f t="shared" si="154"/>
        <v/>
      </c>
      <c r="CB533" s="282">
        <f t="shared" si="155"/>
        <v>0</v>
      </c>
      <c r="CC533" s="282">
        <f t="shared" si="156"/>
        <v>0</v>
      </c>
      <c r="CD533" s="282">
        <f t="shared" si="157"/>
        <v>0</v>
      </c>
      <c r="CE533" s="282">
        <f t="shared" si="158"/>
        <v>0</v>
      </c>
      <c r="CF533" s="282">
        <f t="shared" si="159"/>
        <v>0</v>
      </c>
      <c r="CG533" s="282">
        <f t="shared" si="160"/>
        <v>0</v>
      </c>
      <c r="CH533" s="282">
        <f t="shared" si="161"/>
        <v>0</v>
      </c>
      <c r="CI533" s="282">
        <f t="shared" si="162"/>
        <v>0</v>
      </c>
      <c r="CJ533" s="282">
        <f t="shared" si="163"/>
        <v>0</v>
      </c>
      <c r="CK533" s="282">
        <f t="shared" si="164"/>
        <v>0</v>
      </c>
      <c r="CL533" s="282">
        <f t="shared" si="165"/>
        <v>0</v>
      </c>
      <c r="CM533" s="282">
        <f t="shared" si="166"/>
        <v>0</v>
      </c>
    </row>
    <row r="534" spans="4:91" ht="15" x14ac:dyDescent="0.25">
      <c r="D534" s="455" t="str">
        <f>IF(DATA7!$C$21="","",U534&amp;":"&amp;V534)</f>
        <v/>
      </c>
      <c r="E534" s="523" t="str">
        <f>IF(DATA7!$D$21="","",W534&amp;":"&amp;X534)</f>
        <v/>
      </c>
      <c r="F534" s="523"/>
      <c r="G534" s="523"/>
      <c r="H534" s="524" t="e">
        <f t="shared" ref="H534:H597" si="170">HOUR(D534)</f>
        <v>#VALUE!</v>
      </c>
      <c r="I534" s="524"/>
      <c r="J534" s="524"/>
      <c r="K534" s="522" t="e">
        <f t="shared" si="145"/>
        <v>#VALUE!</v>
      </c>
      <c r="L534" s="522"/>
      <c r="M534" s="522"/>
      <c r="N534" s="525" t="e">
        <f t="shared" ref="N534:N597" si="171">D534-K534</f>
        <v>#VALUE!</v>
      </c>
      <c r="O534" s="525"/>
      <c r="P534" s="525"/>
      <c r="Q534" s="523" t="e">
        <f t="shared" ref="Q534:Q597" si="172">IF(N534&gt;=0.0208333,H534&amp;":30",H534&amp;":00")</f>
        <v>#VALUE!</v>
      </c>
      <c r="R534" s="523"/>
      <c r="S534" s="523"/>
      <c r="T534" s="283">
        <v>13</v>
      </c>
      <c r="U534" s="456">
        <f>IF(HOUR(DATA7!$C$21)&lt;=6,HOUR(DATA7!$C$21)+12,HOUR(DATA7!$C$21))</f>
        <v>12</v>
      </c>
      <c r="V534" s="457" t="str">
        <f>IF(MINUTE(DATA7!$C$21)&lt;10,"0"&amp;MINUTE(DATA7!$C$21),MINUTE(DATA7!$C$21))</f>
        <v>00</v>
      </c>
      <c r="W534" s="456">
        <f>IF(HOUR(DATA7!$D$21)&lt;=6,HOUR(DATA7!$D$21)+12,HOUR(DATA7!$D$21))</f>
        <v>12</v>
      </c>
      <c r="X534" s="457" t="str">
        <f>IF(MINUTE(DATA7!$D$21)&lt;10,"0"&amp;MINUTE(DATA7!$D$21),MINUTE(DATA7!$D$21))</f>
        <v>00</v>
      </c>
      <c r="Y534" s="526" t="b">
        <f t="shared" si="168"/>
        <v>0</v>
      </c>
      <c r="Z534" s="526"/>
      <c r="AA534" s="520" t="b">
        <f t="shared" si="169"/>
        <v>0</v>
      </c>
      <c r="AB534" s="520"/>
      <c r="AC534" s="521" t="str">
        <f t="shared" si="144"/>
        <v/>
      </c>
      <c r="AD534" s="521"/>
      <c r="AE534" s="520" t="b">
        <f t="shared" si="167"/>
        <v>0</v>
      </c>
      <c r="AF534" s="520"/>
      <c r="AH534" s="422">
        <f>DATA7!$G$21</f>
        <v>0</v>
      </c>
      <c r="AI534" s="422">
        <f>DATA7!$L$21</f>
        <v>0</v>
      </c>
      <c r="AJ534" s="458">
        <f>DATA7!$Q$21</f>
        <v>0</v>
      </c>
      <c r="AK534" s="422">
        <f>DATA7!$V$21</f>
        <v>0</v>
      </c>
      <c r="AL534" s="422">
        <f>DATA7!$AA$21</f>
        <v>0</v>
      </c>
      <c r="AN534" s="522" t="str">
        <f>IF(AJ534="A",MAX($AN$221:AP533)+0.001,"")</f>
        <v/>
      </c>
      <c r="AO534" s="522"/>
      <c r="AP534" s="522"/>
      <c r="AQ534" s="282">
        <v>1.3129999999999999</v>
      </c>
      <c r="AR534" s="282" t="str">
        <f>IF($AQ$534&gt;$AN$973,"",LOOKUP($AQ$534,$AN$222:$AP$971,$AH$222:$AH$971))</f>
        <v/>
      </c>
      <c r="AS534" s="282" t="str">
        <f>IF($AQ$534&gt;$AN$973,"",LOOKUP($AQ$534,$AN$222:$AP$971,$AI$222:$AI$971))</f>
        <v/>
      </c>
      <c r="AT534" s="282" t="s">
        <v>28</v>
      </c>
      <c r="AU534" s="282" t="str">
        <f>IF($AQ$534&gt;$AN$973,"",LOOKUP($AQ$534,$AN$222:$AP$971,$AK$222:$AK$971))</f>
        <v/>
      </c>
      <c r="AV534" s="282" t="str">
        <f>IF($AQ$534&gt;$AN$973,"",LOOKUP($AQ$534,$AN$222:$AP$971,$AL$222:$AL$971))</f>
        <v/>
      </c>
      <c r="AX534" s="522" t="str">
        <f>IF(AJ534="B",MAX($AX$221:AX533)+0.001,"")</f>
        <v/>
      </c>
      <c r="AY534" s="522"/>
      <c r="AZ534" s="522"/>
      <c r="BA534" s="282">
        <v>1.3129999999999999</v>
      </c>
      <c r="BB534" s="282" t="str">
        <f t="shared" si="153"/>
        <v/>
      </c>
      <c r="BC534" s="282" t="str">
        <f t="shared" si="146"/>
        <v/>
      </c>
      <c r="BD534" s="282" t="s">
        <v>29</v>
      </c>
      <c r="BE534" s="282" t="str">
        <f t="shared" si="147"/>
        <v/>
      </c>
      <c r="BF534" s="282" t="str">
        <f t="shared" si="148"/>
        <v/>
      </c>
      <c r="BH534" s="522" t="str">
        <f>IF(AJ534="C",MAX($BH$221:BH533)+0.001,"")</f>
        <v/>
      </c>
      <c r="BI534" s="522"/>
      <c r="BJ534" s="522"/>
      <c r="BK534" s="282">
        <v>1.3129999999999999</v>
      </c>
      <c r="BL534" s="282" t="str">
        <f t="shared" si="149"/>
        <v/>
      </c>
      <c r="BM534" s="282" t="str">
        <f t="shared" si="150"/>
        <v/>
      </c>
      <c r="BN534" s="282" t="s">
        <v>30</v>
      </c>
      <c r="BO534" s="282" t="str">
        <f t="shared" si="151"/>
        <v/>
      </c>
      <c r="BP534" s="282" t="str">
        <f t="shared" si="152"/>
        <v/>
      </c>
      <c r="BT534" s="522" t="str">
        <f>IF(AL534="A",MAX($BT$221:BV533)+0.001,"")</f>
        <v/>
      </c>
      <c r="BU534" s="522"/>
      <c r="BV534" s="522"/>
      <c r="BW534" s="282">
        <v>1.3129999999999999</v>
      </c>
      <c r="BY534" s="454" t="s">
        <v>28</v>
      </c>
      <c r="BZ534" s="282" t="str">
        <f t="shared" si="154"/>
        <v/>
      </c>
      <c r="CB534" s="282">
        <f t="shared" si="155"/>
        <v>0</v>
      </c>
      <c r="CC534" s="282">
        <f t="shared" si="156"/>
        <v>0</v>
      </c>
      <c r="CD534" s="282">
        <f t="shared" si="157"/>
        <v>0</v>
      </c>
      <c r="CE534" s="282">
        <f t="shared" si="158"/>
        <v>0</v>
      </c>
      <c r="CF534" s="282">
        <f t="shared" si="159"/>
        <v>0</v>
      </c>
      <c r="CG534" s="282">
        <f t="shared" si="160"/>
        <v>0</v>
      </c>
      <c r="CH534" s="282">
        <f t="shared" si="161"/>
        <v>0</v>
      </c>
      <c r="CI534" s="282">
        <f t="shared" si="162"/>
        <v>0</v>
      </c>
      <c r="CJ534" s="282">
        <f t="shared" si="163"/>
        <v>0</v>
      </c>
      <c r="CK534" s="282">
        <f t="shared" si="164"/>
        <v>0</v>
      </c>
      <c r="CL534" s="282">
        <f t="shared" si="165"/>
        <v>0</v>
      </c>
      <c r="CM534" s="282">
        <f t="shared" si="166"/>
        <v>0</v>
      </c>
    </row>
    <row r="535" spans="4:91" ht="15" x14ac:dyDescent="0.25">
      <c r="D535" s="455" t="str">
        <f>IF(DATA7!$C$22="","",U535&amp;":"&amp;V535)</f>
        <v/>
      </c>
      <c r="E535" s="523" t="str">
        <f>IF(DATA7!$D$22="","",W535&amp;":"&amp;X535)</f>
        <v/>
      </c>
      <c r="F535" s="523"/>
      <c r="G535" s="523"/>
      <c r="H535" s="524" t="e">
        <f t="shared" si="170"/>
        <v>#VALUE!</v>
      </c>
      <c r="I535" s="524"/>
      <c r="J535" s="524"/>
      <c r="K535" s="522" t="e">
        <f t="shared" si="145"/>
        <v>#VALUE!</v>
      </c>
      <c r="L535" s="522"/>
      <c r="M535" s="522"/>
      <c r="N535" s="525" t="e">
        <f t="shared" si="171"/>
        <v>#VALUE!</v>
      </c>
      <c r="O535" s="525"/>
      <c r="P535" s="525"/>
      <c r="Q535" s="523" t="e">
        <f t="shared" si="172"/>
        <v>#VALUE!</v>
      </c>
      <c r="R535" s="523"/>
      <c r="S535" s="523"/>
      <c r="T535" s="283">
        <v>14</v>
      </c>
      <c r="U535" s="456">
        <f>IF(HOUR(DATA7!$C$22)&lt;=6,HOUR(DATA7!$C$22)+12,HOUR(DATA7!$C$22))</f>
        <v>12</v>
      </c>
      <c r="V535" s="457" t="str">
        <f>IF(MINUTE(DATA7!$C$22)&lt;10,"0"&amp;MINUTE(DATA7!$C$22),MINUTE(DATA7!$C$22))</f>
        <v>00</v>
      </c>
      <c r="W535" s="456">
        <f>IF(HOUR(DATA7!$D$22)&lt;=6,HOUR(DATA7!$D$22)+12,HOUR(DATA7!$D$22))</f>
        <v>12</v>
      </c>
      <c r="X535" s="457" t="str">
        <f>IF(MINUTE(DATA7!$D$22)&lt;10,"0"&amp;MINUTE(DATA7!$D$22),MINUTE(DATA7!$D$22))</f>
        <v>00</v>
      </c>
      <c r="Y535" s="526" t="b">
        <f t="shared" si="168"/>
        <v>0</v>
      </c>
      <c r="Z535" s="526"/>
      <c r="AA535" s="520" t="b">
        <f t="shared" si="169"/>
        <v>0</v>
      </c>
      <c r="AB535" s="520"/>
      <c r="AC535" s="521" t="str">
        <f t="shared" si="144"/>
        <v/>
      </c>
      <c r="AD535" s="521"/>
      <c r="AE535" s="520" t="b">
        <f t="shared" si="167"/>
        <v>0</v>
      </c>
      <c r="AF535" s="520"/>
      <c r="AH535" s="422">
        <f>DATA7!$G$22</f>
        <v>0</v>
      </c>
      <c r="AI535" s="422">
        <f>DATA7!$L$22</f>
        <v>0</v>
      </c>
      <c r="AJ535" s="458">
        <f>DATA7!$Q$22</f>
        <v>0</v>
      </c>
      <c r="AK535" s="422">
        <f>DATA7!$V$22</f>
        <v>0</v>
      </c>
      <c r="AL535" s="422">
        <f>DATA7!$AA$22</f>
        <v>0</v>
      </c>
      <c r="AN535" s="522" t="str">
        <f>IF(AJ535="A",MAX($AN$221:AP534)+0.001,"")</f>
        <v/>
      </c>
      <c r="AO535" s="522"/>
      <c r="AP535" s="522"/>
      <c r="AQ535" s="282">
        <v>1.3139999999999998</v>
      </c>
      <c r="AR535" s="282" t="str">
        <f>IF($AQ$535&gt;$AN$973,"",LOOKUP($AQ$535,$AN$222:$AP$971,$AH$222:$AH$971))</f>
        <v/>
      </c>
      <c r="AS535" s="282" t="str">
        <f>IF($AQ$535&gt;$AN$973,"",LOOKUP($AQ$535,$AN$222:$AP$971,$AI$222:$AI$971))</f>
        <v/>
      </c>
      <c r="AT535" s="282" t="s">
        <v>28</v>
      </c>
      <c r="AU535" s="282" t="str">
        <f>IF($AQ$535&gt;$AN$973,"",LOOKUP($AQ$535,$AN$222:$AP$971,$AK$222:$AK$971))</f>
        <v/>
      </c>
      <c r="AV535" s="282" t="str">
        <f>IF($AQ$535&gt;$AN$973,"",LOOKUP($AQ$535,$AN$222:$AP$971,$AL$222:$AL$971))</f>
        <v/>
      </c>
      <c r="AX535" s="522" t="str">
        <f>IF(AJ535="B",MAX($AX$221:AX534)+0.001,"")</f>
        <v/>
      </c>
      <c r="AY535" s="522"/>
      <c r="AZ535" s="522"/>
      <c r="BA535" s="282">
        <v>1.3139999999999998</v>
      </c>
      <c r="BB535" s="282" t="str">
        <f t="shared" si="153"/>
        <v/>
      </c>
      <c r="BC535" s="282" t="str">
        <f t="shared" si="146"/>
        <v/>
      </c>
      <c r="BD535" s="282" t="s">
        <v>29</v>
      </c>
      <c r="BE535" s="282" t="str">
        <f t="shared" si="147"/>
        <v/>
      </c>
      <c r="BF535" s="282" t="str">
        <f t="shared" si="148"/>
        <v/>
      </c>
      <c r="BH535" s="522" t="str">
        <f>IF(AJ535="C",MAX($BH$221:BH534)+0.001,"")</f>
        <v/>
      </c>
      <c r="BI535" s="522"/>
      <c r="BJ535" s="522"/>
      <c r="BK535" s="282">
        <v>1.3139999999999998</v>
      </c>
      <c r="BL535" s="282" t="str">
        <f t="shared" si="149"/>
        <v/>
      </c>
      <c r="BM535" s="282" t="str">
        <f t="shared" si="150"/>
        <v/>
      </c>
      <c r="BN535" s="282" t="s">
        <v>30</v>
      </c>
      <c r="BO535" s="282" t="str">
        <f t="shared" si="151"/>
        <v/>
      </c>
      <c r="BP535" s="282" t="str">
        <f t="shared" si="152"/>
        <v/>
      </c>
      <c r="BT535" s="522" t="str">
        <f>IF(AL535="A",MAX($BT$221:BV534)+0.001,"")</f>
        <v/>
      </c>
      <c r="BU535" s="522"/>
      <c r="BV535" s="522"/>
      <c r="BW535" s="282">
        <v>1.3139999999999998</v>
      </c>
      <c r="BY535" s="454" t="s">
        <v>28</v>
      </c>
      <c r="BZ535" s="282" t="str">
        <f t="shared" si="154"/>
        <v/>
      </c>
      <c r="CB535" s="282">
        <f t="shared" si="155"/>
        <v>0</v>
      </c>
      <c r="CC535" s="282">
        <f t="shared" si="156"/>
        <v>0</v>
      </c>
      <c r="CD535" s="282">
        <f t="shared" si="157"/>
        <v>0</v>
      </c>
      <c r="CE535" s="282">
        <f t="shared" si="158"/>
        <v>0</v>
      </c>
      <c r="CF535" s="282">
        <f t="shared" si="159"/>
        <v>0</v>
      </c>
      <c r="CG535" s="282">
        <f t="shared" si="160"/>
        <v>0</v>
      </c>
      <c r="CH535" s="282">
        <f t="shared" si="161"/>
        <v>0</v>
      </c>
      <c r="CI535" s="282">
        <f t="shared" si="162"/>
        <v>0</v>
      </c>
      <c r="CJ535" s="282">
        <f t="shared" si="163"/>
        <v>0</v>
      </c>
      <c r="CK535" s="282">
        <f t="shared" si="164"/>
        <v>0</v>
      </c>
      <c r="CL535" s="282">
        <f t="shared" si="165"/>
        <v>0</v>
      </c>
      <c r="CM535" s="282">
        <f t="shared" si="166"/>
        <v>0</v>
      </c>
    </row>
    <row r="536" spans="4:91" ht="15" x14ac:dyDescent="0.25">
      <c r="D536" s="455" t="str">
        <f>IF(DATA7!$C$23="","",U536&amp;":"&amp;V536)</f>
        <v/>
      </c>
      <c r="E536" s="523" t="str">
        <f>IF(DATA7!$D$23="","",W536&amp;":"&amp;X536)</f>
        <v/>
      </c>
      <c r="F536" s="523"/>
      <c r="G536" s="523"/>
      <c r="H536" s="524" t="e">
        <f t="shared" si="170"/>
        <v>#VALUE!</v>
      </c>
      <c r="I536" s="524"/>
      <c r="J536" s="524"/>
      <c r="K536" s="522" t="e">
        <f t="shared" si="145"/>
        <v>#VALUE!</v>
      </c>
      <c r="L536" s="522"/>
      <c r="M536" s="522"/>
      <c r="N536" s="525" t="e">
        <f t="shared" si="171"/>
        <v>#VALUE!</v>
      </c>
      <c r="O536" s="525"/>
      <c r="P536" s="525"/>
      <c r="Q536" s="523" t="e">
        <f t="shared" si="172"/>
        <v>#VALUE!</v>
      </c>
      <c r="R536" s="523"/>
      <c r="S536" s="523"/>
      <c r="T536" s="283">
        <v>15</v>
      </c>
      <c r="U536" s="456">
        <f>IF(HOUR(DATA7!$C$23)&lt;=6,HOUR(DATA7!$C$23)+12,HOUR(DATA7!$C$23))</f>
        <v>12</v>
      </c>
      <c r="V536" s="457" t="str">
        <f>IF(MINUTE(DATA7!$C$23)&lt;10,"0"&amp;MINUTE(DATA7!$C$23),MINUTE(DATA7!$C$23))</f>
        <v>00</v>
      </c>
      <c r="W536" s="456">
        <f>IF(HOUR(DATA7!$D$23)&lt;=6,HOUR(DATA7!$D$23)+12,HOUR(DATA7!$D$23))</f>
        <v>12</v>
      </c>
      <c r="X536" s="457" t="str">
        <f>IF(MINUTE(DATA7!$D$23)&lt;10,"0"&amp;MINUTE(DATA7!$D$23),MINUTE(DATA7!$D$23))</f>
        <v>00</v>
      </c>
      <c r="Y536" s="526" t="b">
        <f t="shared" si="168"/>
        <v>0</v>
      </c>
      <c r="Z536" s="526"/>
      <c r="AA536" s="520" t="b">
        <f t="shared" si="169"/>
        <v>0</v>
      </c>
      <c r="AB536" s="520"/>
      <c r="AC536" s="521" t="str">
        <f t="shared" si="144"/>
        <v/>
      </c>
      <c r="AD536" s="521"/>
      <c r="AE536" s="520" t="b">
        <f t="shared" si="167"/>
        <v>0</v>
      </c>
      <c r="AF536" s="520"/>
      <c r="AH536" s="422">
        <f>DATA7!$G$23</f>
        <v>0</v>
      </c>
      <c r="AI536" s="422">
        <f>DATA7!$L$23</f>
        <v>0</v>
      </c>
      <c r="AJ536" s="458">
        <f>DATA7!$Q$23</f>
        <v>0</v>
      </c>
      <c r="AK536" s="422">
        <f>DATA7!$V$23</f>
        <v>0</v>
      </c>
      <c r="AL536" s="422">
        <f>DATA7!$AA$23</f>
        <v>0</v>
      </c>
      <c r="AN536" s="522" t="str">
        <f>IF(AJ536="A",MAX($AN$221:AP535)+0.001,"")</f>
        <v/>
      </c>
      <c r="AO536" s="522"/>
      <c r="AP536" s="522"/>
      <c r="AQ536" s="282">
        <v>1.3149999999999999</v>
      </c>
      <c r="AR536" s="282" t="str">
        <f>IF($AQ$536&gt;$AN$973,"",LOOKUP($AQ$536,$AN$222:$AP$971,$AH$222:$AH$971))</f>
        <v/>
      </c>
      <c r="AS536" s="282" t="str">
        <f>IF($AQ$536&gt;$AN$973,"",LOOKUP($AQ$536,$AN$222:$AP$971,$AI$222:$AI$971))</f>
        <v/>
      </c>
      <c r="AT536" s="282" t="s">
        <v>28</v>
      </c>
      <c r="AU536" s="282" t="str">
        <f>IF($AQ$536&gt;$AN$973,"",LOOKUP($AQ$536,$AN$222:$AP$971,$AK$222:$AK$971))</f>
        <v/>
      </c>
      <c r="AV536" s="282" t="str">
        <f>IF($AQ$536&gt;$AN$973,"",LOOKUP($AQ$536,$AN$222:$AP$971,$AL$222:$AL$971))</f>
        <v/>
      </c>
      <c r="AX536" s="522" t="str">
        <f>IF(AJ536="B",MAX($AX$221:AX535)+0.001,"")</f>
        <v/>
      </c>
      <c r="AY536" s="522"/>
      <c r="AZ536" s="522"/>
      <c r="BA536" s="282">
        <v>1.3149999999999999</v>
      </c>
      <c r="BB536" s="282" t="str">
        <f t="shared" si="153"/>
        <v/>
      </c>
      <c r="BC536" s="282" t="str">
        <f t="shared" si="146"/>
        <v/>
      </c>
      <c r="BD536" s="282" t="s">
        <v>29</v>
      </c>
      <c r="BE536" s="282" t="str">
        <f t="shared" si="147"/>
        <v/>
      </c>
      <c r="BF536" s="282" t="str">
        <f t="shared" si="148"/>
        <v/>
      </c>
      <c r="BH536" s="522" t="str">
        <f>IF(AJ536="C",MAX($BH$221:BH535)+0.001,"")</f>
        <v/>
      </c>
      <c r="BI536" s="522"/>
      <c r="BJ536" s="522"/>
      <c r="BK536" s="282">
        <v>1.3149999999999999</v>
      </c>
      <c r="BL536" s="282" t="str">
        <f t="shared" si="149"/>
        <v/>
      </c>
      <c r="BM536" s="282" t="str">
        <f t="shared" si="150"/>
        <v/>
      </c>
      <c r="BN536" s="282" t="s">
        <v>30</v>
      </c>
      <c r="BO536" s="282" t="str">
        <f t="shared" si="151"/>
        <v/>
      </c>
      <c r="BP536" s="282" t="str">
        <f t="shared" si="152"/>
        <v/>
      </c>
      <c r="BT536" s="522" t="str">
        <f>IF(AL536="A",MAX($BT$221:BV535)+0.001,"")</f>
        <v/>
      </c>
      <c r="BU536" s="522"/>
      <c r="BV536" s="522"/>
      <c r="BW536" s="282">
        <v>1.3149999999999999</v>
      </c>
      <c r="BY536" s="454" t="s">
        <v>28</v>
      </c>
      <c r="BZ536" s="282" t="str">
        <f t="shared" si="154"/>
        <v/>
      </c>
      <c r="CB536" s="282">
        <f t="shared" si="155"/>
        <v>0</v>
      </c>
      <c r="CC536" s="282">
        <f t="shared" si="156"/>
        <v>0</v>
      </c>
      <c r="CD536" s="282">
        <f t="shared" si="157"/>
        <v>0</v>
      </c>
      <c r="CE536" s="282">
        <f t="shared" si="158"/>
        <v>0</v>
      </c>
      <c r="CF536" s="282">
        <f t="shared" si="159"/>
        <v>0</v>
      </c>
      <c r="CG536" s="282">
        <f t="shared" si="160"/>
        <v>0</v>
      </c>
      <c r="CH536" s="282">
        <f t="shared" si="161"/>
        <v>0</v>
      </c>
      <c r="CI536" s="282">
        <f t="shared" si="162"/>
        <v>0</v>
      </c>
      <c r="CJ536" s="282">
        <f t="shared" si="163"/>
        <v>0</v>
      </c>
      <c r="CK536" s="282">
        <f t="shared" si="164"/>
        <v>0</v>
      </c>
      <c r="CL536" s="282">
        <f t="shared" si="165"/>
        <v>0</v>
      </c>
      <c r="CM536" s="282">
        <f t="shared" si="166"/>
        <v>0</v>
      </c>
    </row>
    <row r="537" spans="4:91" ht="15" x14ac:dyDescent="0.25">
      <c r="D537" s="455" t="str">
        <f>IF(DATA7!$C$24="","",U537&amp;":"&amp;V537)</f>
        <v/>
      </c>
      <c r="E537" s="523" t="str">
        <f>IF(DATA7!$D$24="","",W537&amp;":"&amp;X537)</f>
        <v/>
      </c>
      <c r="F537" s="523"/>
      <c r="G537" s="523"/>
      <c r="H537" s="524" t="e">
        <f t="shared" si="170"/>
        <v>#VALUE!</v>
      </c>
      <c r="I537" s="524"/>
      <c r="J537" s="524"/>
      <c r="K537" s="522" t="e">
        <f t="shared" si="145"/>
        <v>#VALUE!</v>
      </c>
      <c r="L537" s="522"/>
      <c r="M537" s="522"/>
      <c r="N537" s="525" t="e">
        <f t="shared" si="171"/>
        <v>#VALUE!</v>
      </c>
      <c r="O537" s="525"/>
      <c r="P537" s="525"/>
      <c r="Q537" s="523" t="e">
        <f t="shared" si="172"/>
        <v>#VALUE!</v>
      </c>
      <c r="R537" s="523"/>
      <c r="S537" s="523"/>
      <c r="T537" s="283">
        <v>16</v>
      </c>
      <c r="U537" s="456">
        <f>IF(HOUR(DATA7!$C$24)&lt;=6,HOUR(DATA7!$C$24)+12,HOUR(DATA7!$C$24))</f>
        <v>12</v>
      </c>
      <c r="V537" s="457" t="str">
        <f>IF(MINUTE(DATA7!$C$24)&lt;10,"0"&amp;MINUTE(DATA7!$C$24),MINUTE(DATA7!$C$24))</f>
        <v>00</v>
      </c>
      <c r="W537" s="456">
        <f>IF(HOUR(DATA7!$D$24)&lt;=6,HOUR(DATA7!$D$24)+12,HOUR(DATA7!$D$24))</f>
        <v>12</v>
      </c>
      <c r="X537" s="457" t="str">
        <f>IF(MINUTE(DATA7!$D$24)&lt;10,"0"&amp;MINUTE(DATA7!$D$24),MINUTE(DATA7!$D$24))</f>
        <v>00</v>
      </c>
      <c r="Y537" s="526" t="b">
        <f t="shared" si="168"/>
        <v>0</v>
      </c>
      <c r="Z537" s="526"/>
      <c r="AA537" s="520" t="b">
        <f t="shared" si="169"/>
        <v>0</v>
      </c>
      <c r="AB537" s="520"/>
      <c r="AC537" s="521" t="str">
        <f t="shared" ref="AC537:AC600" si="173">IF(D537="","",E537-D537)</f>
        <v/>
      </c>
      <c r="AD537" s="521"/>
      <c r="AE537" s="520" t="b">
        <f t="shared" si="167"/>
        <v>0</v>
      </c>
      <c r="AF537" s="520"/>
      <c r="AH537" s="422">
        <f>DATA7!$G$24</f>
        <v>0</v>
      </c>
      <c r="AI537" s="422">
        <f>DATA7!$L$24</f>
        <v>0</v>
      </c>
      <c r="AJ537" s="458">
        <f>DATA7!$Q$24</f>
        <v>0</v>
      </c>
      <c r="AK537" s="422">
        <f>DATA7!$V$24</f>
        <v>0</v>
      </c>
      <c r="AL537" s="422">
        <f>DATA7!$AA$24</f>
        <v>0</v>
      </c>
      <c r="AN537" s="522" t="str">
        <f>IF(AJ537="A",MAX($AN$221:AP536)+0.001,"")</f>
        <v/>
      </c>
      <c r="AO537" s="522"/>
      <c r="AP537" s="522"/>
      <c r="AQ537" s="282">
        <v>1.3159999999999998</v>
      </c>
      <c r="AR537" s="282" t="str">
        <f>IF($AQ$537&gt;$AN$973,"",LOOKUP($AQ$537,$AN$222:$AP$971,$AH$222:$AH$971))</f>
        <v/>
      </c>
      <c r="AS537" s="282" t="str">
        <f>IF($AQ$537&gt;$AN$973,"",LOOKUP($AQ$537,$AN$222:$AP$971,$AI$222:$AI$971))</f>
        <v/>
      </c>
      <c r="AT537" s="282" t="s">
        <v>28</v>
      </c>
      <c r="AU537" s="282" t="str">
        <f>IF($AQ$537&gt;$AN$973,"",LOOKUP($AQ$537,$AN$222:$AP$971,$AK$222:$AK$971))</f>
        <v/>
      </c>
      <c r="AV537" s="282" t="str">
        <f>IF($AQ$537&gt;$AN$973,"",LOOKUP($AQ$537,$AN$222:$AP$971,$AL$222:$AL$971))</f>
        <v/>
      </c>
      <c r="AX537" s="522" t="str">
        <f>IF(AJ537="B",MAX($AX$221:AX536)+0.001,"")</f>
        <v/>
      </c>
      <c r="AY537" s="522"/>
      <c r="AZ537" s="522"/>
      <c r="BA537" s="282">
        <v>1.3159999999999998</v>
      </c>
      <c r="BB537" s="282" t="str">
        <f t="shared" si="153"/>
        <v/>
      </c>
      <c r="BC537" s="282" t="str">
        <f t="shared" si="146"/>
        <v/>
      </c>
      <c r="BD537" s="282" t="s">
        <v>29</v>
      </c>
      <c r="BE537" s="282" t="str">
        <f t="shared" si="147"/>
        <v/>
      </c>
      <c r="BF537" s="282" t="str">
        <f t="shared" si="148"/>
        <v/>
      </c>
      <c r="BH537" s="522" t="str">
        <f>IF(AJ537="C",MAX($BH$221:BH536)+0.001,"")</f>
        <v/>
      </c>
      <c r="BI537" s="522"/>
      <c r="BJ537" s="522"/>
      <c r="BK537" s="282">
        <v>1.3159999999999998</v>
      </c>
      <c r="BL537" s="282" t="str">
        <f t="shared" si="149"/>
        <v/>
      </c>
      <c r="BM537" s="282" t="str">
        <f t="shared" si="150"/>
        <v/>
      </c>
      <c r="BN537" s="282" t="s">
        <v>30</v>
      </c>
      <c r="BO537" s="282" t="str">
        <f t="shared" si="151"/>
        <v/>
      </c>
      <c r="BP537" s="282" t="str">
        <f t="shared" si="152"/>
        <v/>
      </c>
      <c r="BT537" s="522" t="str">
        <f>IF(AL537="A",MAX($BT$221:BV536)+0.001,"")</f>
        <v/>
      </c>
      <c r="BU537" s="522"/>
      <c r="BV537" s="522"/>
      <c r="BW537" s="282">
        <v>1.3159999999999998</v>
      </c>
      <c r="BY537" s="454" t="s">
        <v>28</v>
      </c>
      <c r="BZ537" s="282" t="str">
        <f t="shared" si="154"/>
        <v/>
      </c>
      <c r="CB537" s="282">
        <f t="shared" si="155"/>
        <v>0</v>
      </c>
      <c r="CC537" s="282">
        <f t="shared" si="156"/>
        <v>0</v>
      </c>
      <c r="CD537" s="282">
        <f t="shared" si="157"/>
        <v>0</v>
      </c>
      <c r="CE537" s="282">
        <f t="shared" si="158"/>
        <v>0</v>
      </c>
      <c r="CF537" s="282">
        <f t="shared" si="159"/>
        <v>0</v>
      </c>
      <c r="CG537" s="282">
        <f t="shared" si="160"/>
        <v>0</v>
      </c>
      <c r="CH537" s="282">
        <f t="shared" si="161"/>
        <v>0</v>
      </c>
      <c r="CI537" s="282">
        <f t="shared" si="162"/>
        <v>0</v>
      </c>
      <c r="CJ537" s="282">
        <f t="shared" si="163"/>
        <v>0</v>
      </c>
      <c r="CK537" s="282">
        <f t="shared" si="164"/>
        <v>0</v>
      </c>
      <c r="CL537" s="282">
        <f t="shared" si="165"/>
        <v>0</v>
      </c>
      <c r="CM537" s="282">
        <f t="shared" si="166"/>
        <v>0</v>
      </c>
    </row>
    <row r="538" spans="4:91" ht="15" x14ac:dyDescent="0.25">
      <c r="D538" s="455" t="str">
        <f>IF(DATA7!$C$25="","",U538&amp;":"&amp;V538)</f>
        <v/>
      </c>
      <c r="E538" s="523" t="str">
        <f>IF(DATA7!$D$25="","",W538&amp;":"&amp;X538)</f>
        <v/>
      </c>
      <c r="F538" s="523"/>
      <c r="G538" s="523"/>
      <c r="H538" s="524" t="e">
        <f t="shared" si="170"/>
        <v>#VALUE!</v>
      </c>
      <c r="I538" s="524"/>
      <c r="J538" s="524"/>
      <c r="K538" s="522" t="e">
        <f t="shared" si="145"/>
        <v>#VALUE!</v>
      </c>
      <c r="L538" s="522"/>
      <c r="M538" s="522"/>
      <c r="N538" s="525" t="e">
        <f t="shared" si="171"/>
        <v>#VALUE!</v>
      </c>
      <c r="O538" s="525"/>
      <c r="P538" s="525"/>
      <c r="Q538" s="523" t="e">
        <f t="shared" si="172"/>
        <v>#VALUE!</v>
      </c>
      <c r="R538" s="523"/>
      <c r="S538" s="523"/>
      <c r="T538" s="283">
        <v>17</v>
      </c>
      <c r="U538" s="456">
        <f>IF(HOUR(DATA7!$C$25)&lt;=6,HOUR(DATA7!$C$25)+12,HOUR(DATA7!$C$25))</f>
        <v>12</v>
      </c>
      <c r="V538" s="457" t="str">
        <f>IF(MINUTE(DATA7!$C$25)&lt;10,"0"&amp;MINUTE(DATA7!$C$25),MINUTE(DATA7!$C$25))</f>
        <v>00</v>
      </c>
      <c r="W538" s="456">
        <f>IF(HOUR(DATA7!$D$25)&lt;=6,HOUR(DATA7!$D$25)+12,HOUR(DATA7!$D$25))</f>
        <v>12</v>
      </c>
      <c r="X538" s="457" t="str">
        <f>IF(MINUTE(DATA7!$D$25)&lt;10,"0"&amp;MINUTE(DATA7!$D$25),MINUTE(DATA7!$D$25))</f>
        <v>00</v>
      </c>
      <c r="Y538" s="526" t="b">
        <f t="shared" si="168"/>
        <v>0</v>
      </c>
      <c r="Z538" s="526"/>
      <c r="AA538" s="520" t="b">
        <f t="shared" si="169"/>
        <v>0</v>
      </c>
      <c r="AB538" s="520"/>
      <c r="AC538" s="521" t="str">
        <f t="shared" si="173"/>
        <v/>
      </c>
      <c r="AD538" s="521"/>
      <c r="AE538" s="520" t="b">
        <f t="shared" si="167"/>
        <v>0</v>
      </c>
      <c r="AF538" s="520"/>
      <c r="AH538" s="422">
        <f>DATA7!$G$25</f>
        <v>0</v>
      </c>
      <c r="AI538" s="422">
        <f>DATA7!$L$25</f>
        <v>0</v>
      </c>
      <c r="AJ538" s="458">
        <f>DATA7!$Q$25</f>
        <v>0</v>
      </c>
      <c r="AK538" s="422">
        <f>DATA7!$V$25</f>
        <v>0</v>
      </c>
      <c r="AL538" s="422">
        <f>DATA7!$AA$25</f>
        <v>0</v>
      </c>
      <c r="AN538" s="522" t="str">
        <f>IF(AJ538="A",MAX($AN$221:AP537)+0.001,"")</f>
        <v/>
      </c>
      <c r="AO538" s="522"/>
      <c r="AP538" s="522"/>
      <c r="AQ538" s="282">
        <v>1.3169999999999999</v>
      </c>
      <c r="AR538" s="282" t="str">
        <f>IF($AQ$538&gt;$AN$973,"",LOOKUP($AQ$538,$AN$222:$AP$971,$AH$222:$AH$971))</f>
        <v/>
      </c>
      <c r="AS538" s="282" t="str">
        <f>IF($AQ$538&gt;$AN$973,"",LOOKUP($AQ$538,$AN$222:$AP$971,$AI$222:$AI$971))</f>
        <v/>
      </c>
      <c r="AT538" s="282" t="s">
        <v>28</v>
      </c>
      <c r="AU538" s="282" t="str">
        <f>IF($AQ$538&gt;$AN$973,"",LOOKUP($AQ$538,$AN$222:$AP$971,$AK$222:$AK$971))</f>
        <v/>
      </c>
      <c r="AV538" s="282" t="str">
        <f>IF($AQ$538&gt;$AN$973,"",LOOKUP($AQ$538,$AN$222:$AP$971,$AL$222:$AL$971))</f>
        <v/>
      </c>
      <c r="AX538" s="522" t="str">
        <f>IF(AJ538="B",MAX($AX$221:AX537)+0.001,"")</f>
        <v/>
      </c>
      <c r="AY538" s="522"/>
      <c r="AZ538" s="522"/>
      <c r="BA538" s="282">
        <v>1.3169999999999999</v>
      </c>
      <c r="BB538" s="282" t="str">
        <f t="shared" si="153"/>
        <v/>
      </c>
      <c r="BC538" s="282" t="str">
        <f t="shared" si="146"/>
        <v/>
      </c>
      <c r="BD538" s="282" t="s">
        <v>29</v>
      </c>
      <c r="BE538" s="282" t="str">
        <f t="shared" si="147"/>
        <v/>
      </c>
      <c r="BF538" s="282" t="str">
        <f t="shared" si="148"/>
        <v/>
      </c>
      <c r="BH538" s="522" t="str">
        <f>IF(AJ538="C",MAX($BH$221:BH537)+0.001,"")</f>
        <v/>
      </c>
      <c r="BI538" s="522"/>
      <c r="BJ538" s="522"/>
      <c r="BK538" s="282">
        <v>1.3169999999999999</v>
      </c>
      <c r="BL538" s="282" t="str">
        <f t="shared" si="149"/>
        <v/>
      </c>
      <c r="BM538" s="282" t="str">
        <f t="shared" si="150"/>
        <v/>
      </c>
      <c r="BN538" s="282" t="s">
        <v>30</v>
      </c>
      <c r="BO538" s="282" t="str">
        <f t="shared" si="151"/>
        <v/>
      </c>
      <c r="BP538" s="282" t="str">
        <f t="shared" si="152"/>
        <v/>
      </c>
      <c r="BT538" s="522" t="str">
        <f>IF(AL538="A",MAX($BT$221:BV537)+0.001,"")</f>
        <v/>
      </c>
      <c r="BU538" s="522"/>
      <c r="BV538" s="522"/>
      <c r="BW538" s="282">
        <v>1.3169999999999999</v>
      </c>
      <c r="BY538" s="454" t="s">
        <v>28</v>
      </c>
      <c r="BZ538" s="282" t="str">
        <f t="shared" si="154"/>
        <v/>
      </c>
      <c r="CB538" s="282">
        <f t="shared" si="155"/>
        <v>0</v>
      </c>
      <c r="CC538" s="282">
        <f t="shared" si="156"/>
        <v>0</v>
      </c>
      <c r="CD538" s="282">
        <f t="shared" si="157"/>
        <v>0</v>
      </c>
      <c r="CE538" s="282">
        <f t="shared" si="158"/>
        <v>0</v>
      </c>
      <c r="CF538" s="282">
        <f t="shared" si="159"/>
        <v>0</v>
      </c>
      <c r="CG538" s="282">
        <f t="shared" si="160"/>
        <v>0</v>
      </c>
      <c r="CH538" s="282">
        <f t="shared" si="161"/>
        <v>0</v>
      </c>
      <c r="CI538" s="282">
        <f t="shared" si="162"/>
        <v>0</v>
      </c>
      <c r="CJ538" s="282">
        <f t="shared" si="163"/>
        <v>0</v>
      </c>
      <c r="CK538" s="282">
        <f t="shared" si="164"/>
        <v>0</v>
      </c>
      <c r="CL538" s="282">
        <f t="shared" si="165"/>
        <v>0</v>
      </c>
      <c r="CM538" s="282">
        <f t="shared" si="166"/>
        <v>0</v>
      </c>
    </row>
    <row r="539" spans="4:91" ht="15" x14ac:dyDescent="0.25">
      <c r="D539" s="455" t="str">
        <f>IF(DATA7!$C$26="","",U539&amp;":"&amp;V539)</f>
        <v/>
      </c>
      <c r="E539" s="523" t="str">
        <f>IF(DATA7!$D$26="","",W539&amp;":"&amp;X539)</f>
        <v/>
      </c>
      <c r="F539" s="523"/>
      <c r="G539" s="523"/>
      <c r="H539" s="524" t="e">
        <f t="shared" si="170"/>
        <v>#VALUE!</v>
      </c>
      <c r="I539" s="524"/>
      <c r="J539" s="524"/>
      <c r="K539" s="522" t="e">
        <f t="shared" si="145"/>
        <v>#VALUE!</v>
      </c>
      <c r="L539" s="522"/>
      <c r="M539" s="522"/>
      <c r="N539" s="525" t="e">
        <f t="shared" si="171"/>
        <v>#VALUE!</v>
      </c>
      <c r="O539" s="525"/>
      <c r="P539" s="525"/>
      <c r="Q539" s="523" t="e">
        <f t="shared" si="172"/>
        <v>#VALUE!</v>
      </c>
      <c r="R539" s="523"/>
      <c r="S539" s="523"/>
      <c r="T539" s="283">
        <v>18</v>
      </c>
      <c r="U539" s="456">
        <f>IF(HOUR(DATA7!$C$26)&lt;=6,HOUR(DATA7!$C$26)+12,HOUR(DATA7!$C$26))</f>
        <v>12</v>
      </c>
      <c r="V539" s="457" t="str">
        <f>IF(MINUTE(DATA7!$C$26)&lt;10,"0"&amp;MINUTE(DATA7!$C$26),MINUTE(DATA7!$C$26))</f>
        <v>00</v>
      </c>
      <c r="W539" s="456">
        <f>IF(HOUR(DATA7!$D$26)&lt;=6,HOUR(DATA7!$D$26)+12,HOUR(DATA7!$D$26))</f>
        <v>12</v>
      </c>
      <c r="X539" s="457" t="str">
        <f>IF(MINUTE(DATA7!$D$26)&lt;10,"0"&amp;MINUTE(DATA7!$D$26),MINUTE(DATA7!$D$26))</f>
        <v>00</v>
      </c>
      <c r="Y539" s="526" t="b">
        <f t="shared" si="168"/>
        <v>0</v>
      </c>
      <c r="Z539" s="526"/>
      <c r="AA539" s="520" t="b">
        <f t="shared" si="169"/>
        <v>0</v>
      </c>
      <c r="AB539" s="520"/>
      <c r="AC539" s="521" t="str">
        <f t="shared" si="173"/>
        <v/>
      </c>
      <c r="AD539" s="521"/>
      <c r="AE539" s="520" t="b">
        <f t="shared" si="167"/>
        <v>0</v>
      </c>
      <c r="AF539" s="520"/>
      <c r="AH539" s="422">
        <f>DATA7!$G$26</f>
        <v>0</v>
      </c>
      <c r="AI539" s="422">
        <f>DATA7!$L$26</f>
        <v>0</v>
      </c>
      <c r="AJ539" s="458">
        <f>DATA7!$Q$26</f>
        <v>0</v>
      </c>
      <c r="AK539" s="422">
        <f>DATA7!$V$26</f>
        <v>0</v>
      </c>
      <c r="AL539" s="422">
        <f>DATA7!$AA$26</f>
        <v>0</v>
      </c>
      <c r="AN539" s="522" t="str">
        <f>IF(AJ539="A",MAX($AN$221:AP538)+0.001,"")</f>
        <v/>
      </c>
      <c r="AO539" s="522"/>
      <c r="AP539" s="522"/>
      <c r="AQ539" s="282">
        <v>1.3179999999999998</v>
      </c>
      <c r="AR539" s="282" t="str">
        <f>IF($AQ$539&gt;$AN$973,"",LOOKUP($AQ$539,$AN$222:$AP$971,$AH$222:$AH$971))</f>
        <v/>
      </c>
      <c r="AS539" s="282" t="str">
        <f>IF($AQ$539&gt;$AN$973,"",LOOKUP($AQ$539,$AN$222:$AP$971,$AI$222:$AI$971))</f>
        <v/>
      </c>
      <c r="AT539" s="282" t="s">
        <v>28</v>
      </c>
      <c r="AU539" s="282" t="str">
        <f>IF($AQ$539&gt;$AN$973,"",LOOKUP($AQ$539,$AN$222:$AP$971,$AK$222:$AK$971))</f>
        <v/>
      </c>
      <c r="AV539" s="282" t="str">
        <f>IF($AQ$539&gt;$AN$973,"",LOOKUP($AQ$539,$AN$222:$AP$971,$AL$222:$AL$971))</f>
        <v/>
      </c>
      <c r="AX539" s="522" t="str">
        <f>IF(AJ539="B",MAX($AX$221:AX538)+0.001,"")</f>
        <v/>
      </c>
      <c r="AY539" s="522"/>
      <c r="AZ539" s="522"/>
      <c r="BA539" s="282">
        <v>1.3179999999999998</v>
      </c>
      <c r="BB539" s="282" t="str">
        <f t="shared" si="153"/>
        <v/>
      </c>
      <c r="BC539" s="282" t="str">
        <f t="shared" si="146"/>
        <v/>
      </c>
      <c r="BD539" s="282" t="s">
        <v>29</v>
      </c>
      <c r="BE539" s="282" t="str">
        <f t="shared" si="147"/>
        <v/>
      </c>
      <c r="BF539" s="282" t="str">
        <f t="shared" si="148"/>
        <v/>
      </c>
      <c r="BH539" s="522" t="str">
        <f>IF(AJ539="C",MAX($BH$221:BH538)+0.001,"")</f>
        <v/>
      </c>
      <c r="BI539" s="522"/>
      <c r="BJ539" s="522"/>
      <c r="BK539" s="282">
        <v>1.3179999999999998</v>
      </c>
      <c r="BL539" s="282" t="str">
        <f t="shared" si="149"/>
        <v/>
      </c>
      <c r="BM539" s="282" t="str">
        <f t="shared" si="150"/>
        <v/>
      </c>
      <c r="BN539" s="282" t="s">
        <v>30</v>
      </c>
      <c r="BO539" s="282" t="str">
        <f t="shared" si="151"/>
        <v/>
      </c>
      <c r="BP539" s="282" t="str">
        <f t="shared" si="152"/>
        <v/>
      </c>
      <c r="BT539" s="522" t="str">
        <f>IF(AL539="A",MAX($BT$221:BV538)+0.001,"")</f>
        <v/>
      </c>
      <c r="BU539" s="522"/>
      <c r="BV539" s="522"/>
      <c r="BW539" s="282">
        <v>1.3179999999999998</v>
      </c>
      <c r="BY539" s="454" t="s">
        <v>28</v>
      </c>
      <c r="BZ539" s="282" t="str">
        <f t="shared" si="154"/>
        <v/>
      </c>
      <c r="CB539" s="282">
        <f t="shared" si="155"/>
        <v>0</v>
      </c>
      <c r="CC539" s="282">
        <f t="shared" si="156"/>
        <v>0</v>
      </c>
      <c r="CD539" s="282">
        <f t="shared" si="157"/>
        <v>0</v>
      </c>
      <c r="CE539" s="282">
        <f t="shared" si="158"/>
        <v>0</v>
      </c>
      <c r="CF539" s="282">
        <f t="shared" si="159"/>
        <v>0</v>
      </c>
      <c r="CG539" s="282">
        <f t="shared" si="160"/>
        <v>0</v>
      </c>
      <c r="CH539" s="282">
        <f t="shared" si="161"/>
        <v>0</v>
      </c>
      <c r="CI539" s="282">
        <f t="shared" si="162"/>
        <v>0</v>
      </c>
      <c r="CJ539" s="282">
        <f t="shared" si="163"/>
        <v>0</v>
      </c>
      <c r="CK539" s="282">
        <f t="shared" si="164"/>
        <v>0</v>
      </c>
      <c r="CL539" s="282">
        <f t="shared" si="165"/>
        <v>0</v>
      </c>
      <c r="CM539" s="282">
        <f t="shared" si="166"/>
        <v>0</v>
      </c>
    </row>
    <row r="540" spans="4:91" ht="15" x14ac:dyDescent="0.25">
      <c r="D540" s="455" t="str">
        <f>IF(DATA7!$C$27="","",U540&amp;":"&amp;V540)</f>
        <v/>
      </c>
      <c r="E540" s="523" t="str">
        <f>IF(DATA7!$D$27="","",W540&amp;":"&amp;X540)</f>
        <v/>
      </c>
      <c r="F540" s="523"/>
      <c r="G540" s="523"/>
      <c r="H540" s="524" t="e">
        <f t="shared" si="170"/>
        <v>#VALUE!</v>
      </c>
      <c r="I540" s="524"/>
      <c r="J540" s="524"/>
      <c r="K540" s="522" t="e">
        <f t="shared" si="145"/>
        <v>#VALUE!</v>
      </c>
      <c r="L540" s="522"/>
      <c r="M540" s="522"/>
      <c r="N540" s="525" t="e">
        <f t="shared" si="171"/>
        <v>#VALUE!</v>
      </c>
      <c r="O540" s="525"/>
      <c r="P540" s="525"/>
      <c r="Q540" s="523" t="e">
        <f t="shared" si="172"/>
        <v>#VALUE!</v>
      </c>
      <c r="R540" s="523"/>
      <c r="S540" s="523"/>
      <c r="T540" s="283">
        <v>19</v>
      </c>
      <c r="U540" s="456">
        <f>IF(HOUR(DATA7!$C$27)&lt;=6,HOUR(DATA7!$C$27)+12,HOUR(DATA7!$C$27))</f>
        <v>12</v>
      </c>
      <c r="V540" s="457" t="str">
        <f>IF(MINUTE(DATA7!$C$27)&lt;10,"0"&amp;MINUTE(DATA7!$C$27),MINUTE(DATA7!$C$27))</f>
        <v>00</v>
      </c>
      <c r="W540" s="456">
        <f>IF(HOUR(DATA7!$D$27)&lt;=6,HOUR(DATA7!$D$27)+12,HOUR(DATA7!$D$27))</f>
        <v>12</v>
      </c>
      <c r="X540" s="457" t="str">
        <f>IF(MINUTE(DATA7!$D$27)&lt;10,"0"&amp;MINUTE(DATA7!$D$27),MINUTE(DATA7!$D$27))</f>
        <v>00</v>
      </c>
      <c r="Y540" s="526" t="b">
        <f t="shared" si="168"/>
        <v>0</v>
      </c>
      <c r="Z540" s="526"/>
      <c r="AA540" s="520" t="b">
        <f t="shared" si="169"/>
        <v>0</v>
      </c>
      <c r="AB540" s="520"/>
      <c r="AC540" s="521" t="str">
        <f t="shared" si="173"/>
        <v/>
      </c>
      <c r="AD540" s="521"/>
      <c r="AE540" s="520" t="b">
        <f t="shared" si="167"/>
        <v>0</v>
      </c>
      <c r="AF540" s="520"/>
      <c r="AH540" s="422">
        <f>DATA7!$G$27</f>
        <v>0</v>
      </c>
      <c r="AI540" s="422">
        <f>DATA7!$L$27</f>
        <v>0</v>
      </c>
      <c r="AJ540" s="458">
        <f>DATA7!$Q$27</f>
        <v>0</v>
      </c>
      <c r="AK540" s="422">
        <f>DATA7!$V$27</f>
        <v>0</v>
      </c>
      <c r="AL540" s="422">
        <f>DATA7!$AA$27</f>
        <v>0</v>
      </c>
      <c r="AN540" s="522" t="str">
        <f>IF(AJ540="A",MAX($AN$221:AP539)+0.001,"")</f>
        <v/>
      </c>
      <c r="AO540" s="522"/>
      <c r="AP540" s="522"/>
      <c r="AQ540" s="282">
        <v>1.319</v>
      </c>
      <c r="AR540" s="282" t="str">
        <f>IF($AQ$540&gt;$AN$973,"",LOOKUP($AQ$540,$AN$222:$AP$971,$AH$222:$AH$971))</f>
        <v/>
      </c>
      <c r="AS540" s="282" t="str">
        <f>IF($AQ$540&gt;$AN$973,"",LOOKUP($AQ$540,$AN$222:$AP$971,$AI$222:$AI$971))</f>
        <v/>
      </c>
      <c r="AT540" s="282" t="s">
        <v>28</v>
      </c>
      <c r="AU540" s="282" t="str">
        <f>IF($AQ$540&gt;$AN$973,"",LOOKUP($AQ$540,$AN$222:$AP$971,$AK$222:$AK$971))</f>
        <v/>
      </c>
      <c r="AV540" s="282" t="str">
        <f>IF($AQ$540&gt;$AN$973,"",LOOKUP($AQ$540,$AN$222:$AP$971,$AL$222:$AL$971))</f>
        <v/>
      </c>
      <c r="AX540" s="522" t="str">
        <f>IF(AJ540="B",MAX($AX$221:AX539)+0.001,"")</f>
        <v/>
      </c>
      <c r="AY540" s="522"/>
      <c r="AZ540" s="522"/>
      <c r="BA540" s="282">
        <v>1.319</v>
      </c>
      <c r="BB540" s="282" t="str">
        <f t="shared" si="153"/>
        <v/>
      </c>
      <c r="BC540" s="282" t="str">
        <f t="shared" si="146"/>
        <v/>
      </c>
      <c r="BD540" s="282" t="s">
        <v>29</v>
      </c>
      <c r="BE540" s="282" t="str">
        <f t="shared" si="147"/>
        <v/>
      </c>
      <c r="BF540" s="282" t="str">
        <f t="shared" si="148"/>
        <v/>
      </c>
      <c r="BH540" s="522" t="str">
        <f>IF(AJ540="C",MAX($BH$221:BH539)+0.001,"")</f>
        <v/>
      </c>
      <c r="BI540" s="522"/>
      <c r="BJ540" s="522"/>
      <c r="BK540" s="282">
        <v>1.319</v>
      </c>
      <c r="BL540" s="282" t="str">
        <f t="shared" si="149"/>
        <v/>
      </c>
      <c r="BM540" s="282" t="str">
        <f t="shared" si="150"/>
        <v/>
      </c>
      <c r="BN540" s="282" t="s">
        <v>30</v>
      </c>
      <c r="BO540" s="282" t="str">
        <f t="shared" si="151"/>
        <v/>
      </c>
      <c r="BP540" s="282" t="str">
        <f t="shared" si="152"/>
        <v/>
      </c>
      <c r="BT540" s="522" t="str">
        <f>IF(AL540="A",MAX($BT$221:BV539)+0.001,"")</f>
        <v/>
      </c>
      <c r="BU540" s="522"/>
      <c r="BV540" s="522"/>
      <c r="BW540" s="282">
        <v>1.319</v>
      </c>
      <c r="BY540" s="454" t="s">
        <v>28</v>
      </c>
      <c r="BZ540" s="282" t="str">
        <f t="shared" si="154"/>
        <v/>
      </c>
      <c r="CB540" s="282">
        <f t="shared" si="155"/>
        <v>0</v>
      </c>
      <c r="CC540" s="282">
        <f t="shared" si="156"/>
        <v>0</v>
      </c>
      <c r="CD540" s="282">
        <f t="shared" si="157"/>
        <v>0</v>
      </c>
      <c r="CE540" s="282">
        <f t="shared" si="158"/>
        <v>0</v>
      </c>
      <c r="CF540" s="282">
        <f t="shared" si="159"/>
        <v>0</v>
      </c>
      <c r="CG540" s="282">
        <f t="shared" si="160"/>
        <v>0</v>
      </c>
      <c r="CH540" s="282">
        <f t="shared" si="161"/>
        <v>0</v>
      </c>
      <c r="CI540" s="282">
        <f t="shared" si="162"/>
        <v>0</v>
      </c>
      <c r="CJ540" s="282">
        <f t="shared" si="163"/>
        <v>0</v>
      </c>
      <c r="CK540" s="282">
        <f t="shared" si="164"/>
        <v>0</v>
      </c>
      <c r="CL540" s="282">
        <f t="shared" si="165"/>
        <v>0</v>
      </c>
      <c r="CM540" s="282">
        <f t="shared" si="166"/>
        <v>0</v>
      </c>
    </row>
    <row r="541" spans="4:91" ht="15" x14ac:dyDescent="0.25">
      <c r="D541" s="455" t="str">
        <f>IF(DATA7!$C$28="","",U541&amp;":"&amp;V541)</f>
        <v/>
      </c>
      <c r="E541" s="523" t="str">
        <f>IF(DATA7!$D$28="","",W541&amp;":"&amp;X541)</f>
        <v/>
      </c>
      <c r="F541" s="523"/>
      <c r="G541" s="523"/>
      <c r="H541" s="524" t="e">
        <f t="shared" si="170"/>
        <v>#VALUE!</v>
      </c>
      <c r="I541" s="524"/>
      <c r="J541" s="524"/>
      <c r="K541" s="522" t="e">
        <f t="shared" si="145"/>
        <v>#VALUE!</v>
      </c>
      <c r="L541" s="522"/>
      <c r="M541" s="522"/>
      <c r="N541" s="525" t="e">
        <f t="shared" si="171"/>
        <v>#VALUE!</v>
      </c>
      <c r="O541" s="525"/>
      <c r="P541" s="525"/>
      <c r="Q541" s="523" t="e">
        <f t="shared" si="172"/>
        <v>#VALUE!</v>
      </c>
      <c r="R541" s="523"/>
      <c r="S541" s="523"/>
      <c r="T541" s="283">
        <v>20</v>
      </c>
      <c r="U541" s="456">
        <f>IF(HOUR(DATA7!$C$28)&lt;=6,HOUR(DATA7!$C$28)+12,HOUR(DATA7!$C$28))</f>
        <v>12</v>
      </c>
      <c r="V541" s="457" t="str">
        <f>IF(MINUTE(DATA7!$C$28)&lt;10,"0"&amp;MINUTE(DATA7!$C$28),MINUTE(DATA7!$C$28))</f>
        <v>00</v>
      </c>
      <c r="W541" s="456">
        <f>IF(HOUR(DATA7!$D$28)&lt;=6,HOUR(DATA7!$D$28)+12,HOUR(DATA7!$D$28))</f>
        <v>12</v>
      </c>
      <c r="X541" s="457" t="str">
        <f>IF(MINUTE(DATA7!$D$28)&lt;10,"0"&amp;MINUTE(DATA7!$D$28),MINUTE(DATA7!$D$28))</f>
        <v>00</v>
      </c>
      <c r="Y541" s="526" t="b">
        <f t="shared" si="168"/>
        <v>0</v>
      </c>
      <c r="Z541" s="526"/>
      <c r="AA541" s="520" t="b">
        <f t="shared" si="169"/>
        <v>0</v>
      </c>
      <c r="AB541" s="520"/>
      <c r="AC541" s="521" t="str">
        <f t="shared" si="173"/>
        <v/>
      </c>
      <c r="AD541" s="521"/>
      <c r="AE541" s="520" t="b">
        <f t="shared" si="167"/>
        <v>0</v>
      </c>
      <c r="AF541" s="520"/>
      <c r="AH541" s="422">
        <f>DATA7!$G$28</f>
        <v>0</v>
      </c>
      <c r="AI541" s="422">
        <f>DATA7!$L$28</f>
        <v>0</v>
      </c>
      <c r="AJ541" s="458">
        <f>DATA7!$Q$28</f>
        <v>0</v>
      </c>
      <c r="AK541" s="422">
        <f>DATA7!$V$28</f>
        <v>0</v>
      </c>
      <c r="AL541" s="422">
        <f>DATA7!$AA$28</f>
        <v>0</v>
      </c>
      <c r="AN541" s="522" t="str">
        <f>IF(AJ541="A",MAX($AN$221:AP540)+0.001,"")</f>
        <v/>
      </c>
      <c r="AO541" s="522"/>
      <c r="AP541" s="522"/>
      <c r="AQ541" s="282">
        <v>1.32</v>
      </c>
      <c r="AR541" s="282" t="str">
        <f>IF($AQ$541&gt;$AN$973,"",LOOKUP($AQ$541,$AN$222:$AP$971,$AH$222:$AH$971))</f>
        <v/>
      </c>
      <c r="AS541" s="282" t="str">
        <f>IF($AQ$541&gt;$AN$973,"",LOOKUP($AQ$541,$AN$222:$AP$971,$AI$222:$AI$971))</f>
        <v/>
      </c>
      <c r="AT541" s="282" t="s">
        <v>28</v>
      </c>
      <c r="AU541" s="282" t="str">
        <f>IF($AQ$541&gt;$AN$973,"",LOOKUP($AQ$541,$AN$222:$AP$971,$AK$222:$AK$971))</f>
        <v/>
      </c>
      <c r="AV541" s="282" t="str">
        <f>IF($AQ$541&gt;$AN$973,"",LOOKUP($AQ$541,$AN$222:$AP$971,$AL$222:$AL$971))</f>
        <v/>
      </c>
      <c r="AX541" s="522" t="str">
        <f>IF(AJ541="B",MAX($AX$221:AX540)+0.001,"")</f>
        <v/>
      </c>
      <c r="AY541" s="522"/>
      <c r="AZ541" s="522"/>
      <c r="BA541" s="282">
        <v>1.32</v>
      </c>
      <c r="BB541" s="282" t="str">
        <f t="shared" si="153"/>
        <v/>
      </c>
      <c r="BC541" s="282" t="str">
        <f t="shared" si="146"/>
        <v/>
      </c>
      <c r="BD541" s="282" t="s">
        <v>29</v>
      </c>
      <c r="BE541" s="282" t="str">
        <f t="shared" si="147"/>
        <v/>
      </c>
      <c r="BF541" s="282" t="str">
        <f t="shared" si="148"/>
        <v/>
      </c>
      <c r="BH541" s="522" t="str">
        <f>IF(AJ541="C",MAX($BH$221:BH540)+0.001,"")</f>
        <v/>
      </c>
      <c r="BI541" s="522"/>
      <c r="BJ541" s="522"/>
      <c r="BK541" s="282">
        <v>1.32</v>
      </c>
      <c r="BL541" s="282" t="str">
        <f t="shared" si="149"/>
        <v/>
      </c>
      <c r="BM541" s="282" t="str">
        <f t="shared" si="150"/>
        <v/>
      </c>
      <c r="BN541" s="282" t="s">
        <v>30</v>
      </c>
      <c r="BO541" s="282" t="str">
        <f t="shared" si="151"/>
        <v/>
      </c>
      <c r="BP541" s="282" t="str">
        <f t="shared" si="152"/>
        <v/>
      </c>
      <c r="BT541" s="522" t="str">
        <f>IF(AL541="A",MAX($BT$221:BV540)+0.001,"")</f>
        <v/>
      </c>
      <c r="BU541" s="522"/>
      <c r="BV541" s="522"/>
      <c r="BW541" s="282">
        <v>1.32</v>
      </c>
      <c r="BY541" s="454" t="s">
        <v>28</v>
      </c>
      <c r="BZ541" s="282" t="str">
        <f t="shared" si="154"/>
        <v/>
      </c>
      <c r="CB541" s="282">
        <f t="shared" si="155"/>
        <v>0</v>
      </c>
      <c r="CC541" s="282">
        <f t="shared" si="156"/>
        <v>0</v>
      </c>
      <c r="CD541" s="282">
        <f t="shared" si="157"/>
        <v>0</v>
      </c>
      <c r="CE541" s="282">
        <f t="shared" si="158"/>
        <v>0</v>
      </c>
      <c r="CF541" s="282">
        <f t="shared" si="159"/>
        <v>0</v>
      </c>
      <c r="CG541" s="282">
        <f t="shared" si="160"/>
        <v>0</v>
      </c>
      <c r="CH541" s="282">
        <f t="shared" si="161"/>
        <v>0</v>
      </c>
      <c r="CI541" s="282">
        <f t="shared" si="162"/>
        <v>0</v>
      </c>
      <c r="CJ541" s="282">
        <f t="shared" si="163"/>
        <v>0</v>
      </c>
      <c r="CK541" s="282">
        <f t="shared" si="164"/>
        <v>0</v>
      </c>
      <c r="CL541" s="282">
        <f t="shared" si="165"/>
        <v>0</v>
      </c>
      <c r="CM541" s="282">
        <f t="shared" si="166"/>
        <v>0</v>
      </c>
    </row>
    <row r="542" spans="4:91" ht="15" x14ac:dyDescent="0.25">
      <c r="D542" s="455" t="str">
        <f>IF(DATA7!$C$29="","",U542&amp;":"&amp;V542)</f>
        <v/>
      </c>
      <c r="E542" s="523" t="str">
        <f>IF(DATA7!$D$29="","",W542&amp;":"&amp;X542)</f>
        <v/>
      </c>
      <c r="F542" s="523"/>
      <c r="G542" s="523"/>
      <c r="H542" s="524" t="e">
        <f t="shared" si="170"/>
        <v>#VALUE!</v>
      </c>
      <c r="I542" s="524"/>
      <c r="J542" s="524"/>
      <c r="K542" s="522" t="e">
        <f t="shared" ref="K542:K605" si="174">LOOKUP(H542,$C$184:$C$218,$D$184:$D$218)</f>
        <v>#VALUE!</v>
      </c>
      <c r="L542" s="522"/>
      <c r="M542" s="522"/>
      <c r="N542" s="525" t="e">
        <f t="shared" si="171"/>
        <v>#VALUE!</v>
      </c>
      <c r="O542" s="525"/>
      <c r="P542" s="525"/>
      <c r="Q542" s="523" t="e">
        <f t="shared" si="172"/>
        <v>#VALUE!</v>
      </c>
      <c r="R542" s="523"/>
      <c r="S542" s="523"/>
      <c r="T542" s="283">
        <v>21</v>
      </c>
      <c r="U542" s="456">
        <f>IF(HOUR(DATA7!$C$29)&lt;=6,HOUR(DATA7!$C$29)+12,HOUR(DATA7!$C$29))</f>
        <v>12</v>
      </c>
      <c r="V542" s="457" t="str">
        <f>IF(MINUTE(DATA7!$C$29)&lt;10,"0"&amp;MINUTE(DATA7!$C$29),MINUTE(DATA7!$C$29))</f>
        <v>00</v>
      </c>
      <c r="W542" s="456">
        <f>IF(HOUR(DATA7!$D$29)&lt;=6,HOUR(DATA7!$D$29)+12,HOUR(DATA7!$D$29))</f>
        <v>12</v>
      </c>
      <c r="X542" s="457" t="str">
        <f>IF(MINUTE(DATA7!$D$29)&lt;10,"0"&amp;MINUTE(DATA7!$D$29),MINUTE(DATA7!$D$29))</f>
        <v>00</v>
      </c>
      <c r="Y542" s="526" t="b">
        <f t="shared" si="168"/>
        <v>0</v>
      </c>
      <c r="Z542" s="526"/>
      <c r="AA542" s="520" t="b">
        <f t="shared" si="169"/>
        <v>0</v>
      </c>
      <c r="AB542" s="520"/>
      <c r="AC542" s="521" t="str">
        <f t="shared" si="173"/>
        <v/>
      </c>
      <c r="AD542" s="521"/>
      <c r="AE542" s="520" t="b">
        <f t="shared" si="167"/>
        <v>0</v>
      </c>
      <c r="AF542" s="520"/>
      <c r="AH542" s="422">
        <f>DATA7!$G$29</f>
        <v>0</v>
      </c>
      <c r="AI542" s="422">
        <f>DATA7!$L$29</f>
        <v>0</v>
      </c>
      <c r="AJ542" s="458">
        <f>DATA7!$Q$29</f>
        <v>0</v>
      </c>
      <c r="AK542" s="422">
        <f>DATA7!$V$29</f>
        <v>0</v>
      </c>
      <c r="AL542" s="422">
        <f>DATA7!$AA$29</f>
        <v>0</v>
      </c>
      <c r="AN542" s="522" t="str">
        <f>IF(AJ542="A",MAX($AN$221:AP541)+0.001,"")</f>
        <v/>
      </c>
      <c r="AO542" s="522"/>
      <c r="AP542" s="522"/>
      <c r="AQ542" s="282">
        <v>1.321</v>
      </c>
      <c r="AR542" s="282" t="str">
        <f>IF($AQ$542&gt;$AN$973,"",LOOKUP($AQ$542,$AN$222:$AP$971,$AH$222:$AH$971))</f>
        <v/>
      </c>
      <c r="AS542" s="282" t="str">
        <f>IF($AQ$542&gt;$AN$973,"",LOOKUP($AQ$542,$AN$222:$AP$971,$AI$222:$AI$971))</f>
        <v/>
      </c>
      <c r="AT542" s="282" t="s">
        <v>28</v>
      </c>
      <c r="AU542" s="282" t="str">
        <f>IF($AQ$542&gt;$AN$973,"",LOOKUP($AQ$542,$AN$222:$AP$971,$AK$222:$AK$971))</f>
        <v/>
      </c>
      <c r="AV542" s="282" t="str">
        <f>IF($AQ$542&gt;$AN$973,"",LOOKUP($AQ$542,$AN$222:$AP$971,$AL$222:$AL$971))</f>
        <v/>
      </c>
      <c r="AX542" s="522" t="str">
        <f>IF(AJ542="B",MAX($AX$221:AX541)+0.001,"")</f>
        <v/>
      </c>
      <c r="AY542" s="522"/>
      <c r="AZ542" s="522"/>
      <c r="BA542" s="282">
        <v>1.321</v>
      </c>
      <c r="BB542" s="282" t="str">
        <f t="shared" si="153"/>
        <v/>
      </c>
      <c r="BC542" s="282" t="str">
        <f t="shared" ref="BC542:BC605" si="175">IF($BA542&gt;$AX$972,"",LOOKUP($BA542,$AX$222:$AX$971,$AI$222:$AI$971))</f>
        <v/>
      </c>
      <c r="BD542" s="282" t="s">
        <v>29</v>
      </c>
      <c r="BE542" s="282" t="str">
        <f t="shared" ref="BE542:BE605" si="176">IF($BA542&gt;$AX$972,"",LOOKUP($BA542,$AX$222:$AX$971,$AK$222:$AK$971))</f>
        <v/>
      </c>
      <c r="BF542" s="282" t="str">
        <f t="shared" ref="BF542:BF605" si="177">IF($BA542&gt;$AX$972,"",LOOKUP($BA542,$AX$222:$AX$971,$AL$222:$AL$971))</f>
        <v/>
      </c>
      <c r="BH542" s="522" t="str">
        <f>IF(AJ542="C",MAX($BH$221:BH541)+0.001,"")</f>
        <v/>
      </c>
      <c r="BI542" s="522"/>
      <c r="BJ542" s="522"/>
      <c r="BK542" s="282">
        <v>1.321</v>
      </c>
      <c r="BL542" s="282" t="str">
        <f t="shared" ref="BL542:BL605" si="178">IF($BK542&gt;$BH$972,"",LOOKUP($BK542,$BH$222:$BH$971,$AH$222:$AH$971))</f>
        <v/>
      </c>
      <c r="BM542" s="282" t="str">
        <f t="shared" ref="BM542:BM605" si="179">IF($BK542&gt;$BH$972,"",LOOKUP($BK542,$BH$222:$BH$971,$AI$222:$AI$971))</f>
        <v/>
      </c>
      <c r="BN542" s="282" t="s">
        <v>30</v>
      </c>
      <c r="BO542" s="282" t="str">
        <f t="shared" ref="BO542:BO605" si="180">IF($BK542&gt;$BH$972,"",LOOKUP($BK542,$BH$222:$BH$971,$AK$222:$AK$971))</f>
        <v/>
      </c>
      <c r="BP542" s="282" t="str">
        <f t="shared" ref="BP542:BP605" si="181">IF($BK542&gt;$BH$972,"",LOOKUP($BK542,$BH$222:$BH$971,$AL$222:$AL$971))</f>
        <v/>
      </c>
      <c r="BT542" s="522" t="str">
        <f>IF(AL542="A",MAX($BT$221:BV541)+0.001,"")</f>
        <v/>
      </c>
      <c r="BU542" s="522"/>
      <c r="BV542" s="522"/>
      <c r="BW542" s="282">
        <v>1.321</v>
      </c>
      <c r="BY542" s="454" t="s">
        <v>28</v>
      </c>
      <c r="BZ542" s="282" t="str">
        <f t="shared" si="154"/>
        <v/>
      </c>
      <c r="CB542" s="282">
        <f t="shared" si="155"/>
        <v>0</v>
      </c>
      <c r="CC542" s="282">
        <f t="shared" si="156"/>
        <v>0</v>
      </c>
      <c r="CD542" s="282">
        <f t="shared" si="157"/>
        <v>0</v>
      </c>
      <c r="CE542" s="282">
        <f t="shared" si="158"/>
        <v>0</v>
      </c>
      <c r="CF542" s="282">
        <f t="shared" si="159"/>
        <v>0</v>
      </c>
      <c r="CG542" s="282">
        <f t="shared" si="160"/>
        <v>0</v>
      </c>
      <c r="CH542" s="282">
        <f t="shared" si="161"/>
        <v>0</v>
      </c>
      <c r="CI542" s="282">
        <f t="shared" si="162"/>
        <v>0</v>
      </c>
      <c r="CJ542" s="282">
        <f t="shared" si="163"/>
        <v>0</v>
      </c>
      <c r="CK542" s="282">
        <f t="shared" si="164"/>
        <v>0</v>
      </c>
      <c r="CL542" s="282">
        <f t="shared" si="165"/>
        <v>0</v>
      </c>
      <c r="CM542" s="282">
        <f t="shared" si="166"/>
        <v>0</v>
      </c>
    </row>
    <row r="543" spans="4:91" ht="15" x14ac:dyDescent="0.25">
      <c r="D543" s="455" t="str">
        <f>IF(DATA7!$C$30="","",U543&amp;":"&amp;V543)</f>
        <v/>
      </c>
      <c r="E543" s="523" t="str">
        <f>IF(DATA7!$D$30="","",W543&amp;":"&amp;X543)</f>
        <v/>
      </c>
      <c r="F543" s="523"/>
      <c r="G543" s="523"/>
      <c r="H543" s="524" t="e">
        <f t="shared" si="170"/>
        <v>#VALUE!</v>
      </c>
      <c r="I543" s="524"/>
      <c r="J543" s="524"/>
      <c r="K543" s="522" t="e">
        <f t="shared" si="174"/>
        <v>#VALUE!</v>
      </c>
      <c r="L543" s="522"/>
      <c r="M543" s="522"/>
      <c r="N543" s="525" t="e">
        <f t="shared" si="171"/>
        <v>#VALUE!</v>
      </c>
      <c r="O543" s="525"/>
      <c r="P543" s="525"/>
      <c r="Q543" s="523" t="e">
        <f t="shared" si="172"/>
        <v>#VALUE!</v>
      </c>
      <c r="R543" s="523"/>
      <c r="S543" s="523"/>
      <c r="T543" s="283">
        <v>22</v>
      </c>
      <c r="U543" s="456">
        <f>IF(HOUR(DATA7!$C$30)&lt;=6,HOUR(DATA7!$C$30)+12,HOUR(DATA7!$C$30))</f>
        <v>12</v>
      </c>
      <c r="V543" s="457" t="str">
        <f>IF(MINUTE(DATA7!$C$30)&lt;10,"0"&amp;MINUTE(DATA7!$C$30),MINUTE(DATA7!$C$30))</f>
        <v>00</v>
      </c>
      <c r="W543" s="456">
        <f>IF(HOUR(DATA7!$D$30)&lt;=6,HOUR(DATA7!$D$30)+12,HOUR(DATA7!$D$30))</f>
        <v>12</v>
      </c>
      <c r="X543" s="457" t="str">
        <f>IF(MINUTE(DATA7!$D$30)&lt;10,"0"&amp;MINUTE(DATA7!$D$30),MINUTE(DATA7!$D$30))</f>
        <v>00</v>
      </c>
      <c r="Y543" s="526" t="b">
        <f t="shared" si="168"/>
        <v>0</v>
      </c>
      <c r="Z543" s="526"/>
      <c r="AA543" s="520" t="b">
        <f t="shared" si="169"/>
        <v>0</v>
      </c>
      <c r="AB543" s="520"/>
      <c r="AC543" s="521" t="str">
        <f t="shared" si="173"/>
        <v/>
      </c>
      <c r="AD543" s="521"/>
      <c r="AE543" s="520" t="b">
        <f t="shared" si="167"/>
        <v>0</v>
      </c>
      <c r="AF543" s="520"/>
      <c r="AH543" s="422">
        <f>DATA7!$G$30</f>
        <v>0</v>
      </c>
      <c r="AI543" s="422">
        <f>DATA7!$L$30</f>
        <v>0</v>
      </c>
      <c r="AJ543" s="458">
        <f>DATA7!$Q$30</f>
        <v>0</v>
      </c>
      <c r="AK543" s="422">
        <f>DATA7!$V$30</f>
        <v>0</v>
      </c>
      <c r="AL543" s="422">
        <f>DATA7!$AA$30</f>
        <v>0</v>
      </c>
      <c r="AN543" s="522" t="str">
        <f>IF(AJ543="A",MAX($AN$221:AP542)+0.001,"")</f>
        <v/>
      </c>
      <c r="AO543" s="522"/>
      <c r="AP543" s="522"/>
      <c r="AQ543" s="282">
        <v>1.3219999999999998</v>
      </c>
      <c r="AR543" s="282" t="str">
        <f>IF($AQ$543&gt;$AN$973,"",LOOKUP($AQ$543,$AN$222:$AP$971,$AH$222:$AH$971))</f>
        <v/>
      </c>
      <c r="AS543" s="282" t="str">
        <f>IF($AQ$543&gt;$AN$973,"",LOOKUP($AQ$543,$AN$222:$AP$971,$AI$222:$AI$971))</f>
        <v/>
      </c>
      <c r="AT543" s="282" t="s">
        <v>28</v>
      </c>
      <c r="AU543" s="282" t="str">
        <f>IF($AQ$543&gt;$AN$973,"",LOOKUP($AQ$543,$AN$222:$AP$971,$AK$222:$AK$971))</f>
        <v/>
      </c>
      <c r="AV543" s="282" t="str">
        <f>IF($AQ$543&gt;$AN$973,"",LOOKUP($AQ$543,$AN$222:$AP$971,$AL$222:$AL$971))</f>
        <v/>
      </c>
      <c r="AX543" s="522" t="str">
        <f>IF(AJ543="B",MAX($AX$221:AX542)+0.001,"")</f>
        <v/>
      </c>
      <c r="AY543" s="522"/>
      <c r="AZ543" s="522"/>
      <c r="BA543" s="282">
        <v>1.3219999999999998</v>
      </c>
      <c r="BB543" s="282" t="str">
        <f t="shared" ref="BB543:BB606" si="182">IF($BA543&gt;$AX$972,"",LOOKUP($BA543,$AX$222:$AZ$971,$AH$222:$AH$971))</f>
        <v/>
      </c>
      <c r="BC543" s="282" t="str">
        <f t="shared" si="175"/>
        <v/>
      </c>
      <c r="BD543" s="282" t="s">
        <v>29</v>
      </c>
      <c r="BE543" s="282" t="str">
        <f t="shared" si="176"/>
        <v/>
      </c>
      <c r="BF543" s="282" t="str">
        <f t="shared" si="177"/>
        <v/>
      </c>
      <c r="BH543" s="522" t="str">
        <f>IF(AJ543="C",MAX($BH$221:BH542)+0.001,"")</f>
        <v/>
      </c>
      <c r="BI543" s="522"/>
      <c r="BJ543" s="522"/>
      <c r="BK543" s="282">
        <v>1.3219999999999998</v>
      </c>
      <c r="BL543" s="282" t="str">
        <f t="shared" si="178"/>
        <v/>
      </c>
      <c r="BM543" s="282" t="str">
        <f t="shared" si="179"/>
        <v/>
      </c>
      <c r="BN543" s="282" t="s">
        <v>30</v>
      </c>
      <c r="BO543" s="282" t="str">
        <f t="shared" si="180"/>
        <v/>
      </c>
      <c r="BP543" s="282" t="str">
        <f t="shared" si="181"/>
        <v/>
      </c>
      <c r="BT543" s="522" t="str">
        <f>IF(AL543="A",MAX($BT$221:BV542)+0.001,"")</f>
        <v/>
      </c>
      <c r="BU543" s="522"/>
      <c r="BV543" s="522"/>
      <c r="BW543" s="282">
        <v>1.3219999999999998</v>
      </c>
      <c r="BY543" s="454" t="s">
        <v>28</v>
      </c>
      <c r="BZ543" s="282" t="str">
        <f t="shared" ref="BZ543:BZ606" si="183">IF(AL543="a",AK543,"")</f>
        <v/>
      </c>
      <c r="CB543" s="282">
        <f t="shared" ref="CB543:CB606" si="184">IF(BZ543=$CB$220,1,0)</f>
        <v>0</v>
      </c>
      <c r="CC543" s="282">
        <f t="shared" ref="CC543:CC606" si="185">IF(BZ543=$CC$220,1,0)</f>
        <v>0</v>
      </c>
      <c r="CD543" s="282">
        <f t="shared" ref="CD543:CD606" si="186">IF(BZ543=$CD$220,1,0)</f>
        <v>0</v>
      </c>
      <c r="CE543" s="282">
        <f t="shared" ref="CE543:CE606" si="187">IF(BZ543=$CE$220,1,0)</f>
        <v>0</v>
      </c>
      <c r="CF543" s="282">
        <f t="shared" ref="CF543:CF606" si="188">IF(BZ543=$CF$220,1,0)</f>
        <v>0</v>
      </c>
      <c r="CG543" s="282">
        <f t="shared" ref="CG543:CG606" si="189">IF(BZ543=$CG$220,1,0)</f>
        <v>0</v>
      </c>
      <c r="CH543" s="282">
        <f t="shared" ref="CH543:CH606" si="190">IF(BZ543=$CH$220,1,0)</f>
        <v>0</v>
      </c>
      <c r="CI543" s="282">
        <f t="shared" ref="CI543:CI606" si="191">IF(BZ543=$CI$220,1,0)</f>
        <v>0</v>
      </c>
      <c r="CJ543" s="282">
        <f t="shared" ref="CJ543:CJ606" si="192">IF(BZ543=$CJ$220,1,0)</f>
        <v>0</v>
      </c>
      <c r="CK543" s="282">
        <f t="shared" ref="CK543:CK606" si="193">IF(BZ543=$CK$220,1,0)</f>
        <v>0</v>
      </c>
      <c r="CL543" s="282">
        <f t="shared" ref="CL543:CL606" si="194">IF(BZ543=$CL$220,1,0)</f>
        <v>0</v>
      </c>
      <c r="CM543" s="282">
        <f t="shared" ref="CM543:CM606" si="195">IF(BZ543=$CM$220,1,0)</f>
        <v>0</v>
      </c>
    </row>
    <row r="544" spans="4:91" ht="15" x14ac:dyDescent="0.25">
      <c r="D544" s="455" t="str">
        <f>IF(DATA7!$C$31="","",U544&amp;":"&amp;V544)</f>
        <v/>
      </c>
      <c r="E544" s="523" t="str">
        <f>IF(DATA7!$D$31="","",W544&amp;":"&amp;X544)</f>
        <v/>
      </c>
      <c r="F544" s="523"/>
      <c r="G544" s="523"/>
      <c r="H544" s="524" t="e">
        <f t="shared" si="170"/>
        <v>#VALUE!</v>
      </c>
      <c r="I544" s="524"/>
      <c r="J544" s="524"/>
      <c r="K544" s="522" t="e">
        <f t="shared" si="174"/>
        <v>#VALUE!</v>
      </c>
      <c r="L544" s="522"/>
      <c r="M544" s="522"/>
      <c r="N544" s="525" t="e">
        <f t="shared" si="171"/>
        <v>#VALUE!</v>
      </c>
      <c r="O544" s="525"/>
      <c r="P544" s="525"/>
      <c r="Q544" s="523" t="e">
        <f t="shared" si="172"/>
        <v>#VALUE!</v>
      </c>
      <c r="R544" s="523"/>
      <c r="S544" s="523"/>
      <c r="T544" s="283">
        <v>23</v>
      </c>
      <c r="U544" s="456">
        <f>IF(HOUR(DATA7!$C$31)&lt;=6,HOUR(DATA7!$C$31)+12,HOUR(DATA7!$C$31))</f>
        <v>12</v>
      </c>
      <c r="V544" s="457" t="str">
        <f>IF(MINUTE(DATA7!$C$31)&lt;10,"0"&amp;MINUTE(DATA7!$C$31),MINUTE(DATA7!$C$31))</f>
        <v>00</v>
      </c>
      <c r="W544" s="456">
        <f>IF(HOUR(DATA7!$D$31)&lt;=6,HOUR(DATA7!$D$31)+12,HOUR(DATA7!$D$31))</f>
        <v>12</v>
      </c>
      <c r="X544" s="457" t="str">
        <f>IF(MINUTE(DATA7!$D$31)&lt;10,"0"&amp;MINUTE(DATA7!$D$31),MINUTE(DATA7!$D$31))</f>
        <v>00</v>
      </c>
      <c r="Y544" s="526" t="b">
        <f t="shared" si="168"/>
        <v>0</v>
      </c>
      <c r="Z544" s="526"/>
      <c r="AA544" s="520" t="b">
        <f t="shared" si="169"/>
        <v>0</v>
      </c>
      <c r="AB544" s="520"/>
      <c r="AC544" s="521" t="str">
        <f t="shared" si="173"/>
        <v/>
      </c>
      <c r="AD544" s="521"/>
      <c r="AE544" s="520" t="b">
        <f t="shared" si="167"/>
        <v>0</v>
      </c>
      <c r="AF544" s="520"/>
      <c r="AH544" s="422">
        <f>DATA7!$G$31</f>
        <v>0</v>
      </c>
      <c r="AI544" s="422">
        <f>DATA7!$L$31</f>
        <v>0</v>
      </c>
      <c r="AJ544" s="458">
        <f>DATA7!$Q$31</f>
        <v>0</v>
      </c>
      <c r="AK544" s="422">
        <f>DATA7!$V$31</f>
        <v>0</v>
      </c>
      <c r="AL544" s="422">
        <f>DATA7!$AA$31</f>
        <v>0</v>
      </c>
      <c r="AN544" s="522" t="str">
        <f>IF(AJ544="A",MAX($AN$221:AP543)+0.001,"")</f>
        <v/>
      </c>
      <c r="AO544" s="522"/>
      <c r="AP544" s="522"/>
      <c r="AQ544" s="282">
        <v>1.323</v>
      </c>
      <c r="AR544" s="282" t="str">
        <f>IF($AQ$544&gt;$AN$973,"",LOOKUP($AQ$544,$AN$222:$AP$971,$AH$222:$AH$971))</f>
        <v/>
      </c>
      <c r="AS544" s="282" t="str">
        <f>IF($AQ$544&gt;$AN$973,"",LOOKUP($AQ$544,$AN$222:$AP$971,$AI$222:$AI$971))</f>
        <v/>
      </c>
      <c r="AT544" s="282" t="s">
        <v>28</v>
      </c>
      <c r="AU544" s="282" t="str">
        <f>IF($AQ$544&gt;$AN$973,"",LOOKUP($AQ$544,$AN$222:$AP$971,$AK$222:$AK$971))</f>
        <v/>
      </c>
      <c r="AV544" s="282" t="str">
        <f>IF($AQ$544&gt;$AN$973,"",LOOKUP($AQ$544,$AN$222:$AP$971,$AL$222:$AL$971))</f>
        <v/>
      </c>
      <c r="AX544" s="522" t="str">
        <f>IF(AJ544="B",MAX($AX$221:AX543)+0.001,"")</f>
        <v/>
      </c>
      <c r="AY544" s="522"/>
      <c r="AZ544" s="522"/>
      <c r="BA544" s="282">
        <v>1.323</v>
      </c>
      <c r="BB544" s="282" t="str">
        <f t="shared" si="182"/>
        <v/>
      </c>
      <c r="BC544" s="282" t="str">
        <f t="shared" si="175"/>
        <v/>
      </c>
      <c r="BD544" s="282" t="s">
        <v>29</v>
      </c>
      <c r="BE544" s="282" t="str">
        <f t="shared" si="176"/>
        <v/>
      </c>
      <c r="BF544" s="282" t="str">
        <f t="shared" si="177"/>
        <v/>
      </c>
      <c r="BH544" s="522" t="str">
        <f>IF(AJ544="C",MAX($BH$221:BH543)+0.001,"")</f>
        <v/>
      </c>
      <c r="BI544" s="522"/>
      <c r="BJ544" s="522"/>
      <c r="BK544" s="282">
        <v>1.323</v>
      </c>
      <c r="BL544" s="282" t="str">
        <f t="shared" si="178"/>
        <v/>
      </c>
      <c r="BM544" s="282" t="str">
        <f t="shared" si="179"/>
        <v/>
      </c>
      <c r="BN544" s="282" t="s">
        <v>30</v>
      </c>
      <c r="BO544" s="282" t="str">
        <f t="shared" si="180"/>
        <v/>
      </c>
      <c r="BP544" s="282" t="str">
        <f t="shared" si="181"/>
        <v/>
      </c>
      <c r="BT544" s="522" t="str">
        <f>IF(AL544="A",MAX($BT$221:BV543)+0.001,"")</f>
        <v/>
      </c>
      <c r="BU544" s="522"/>
      <c r="BV544" s="522"/>
      <c r="BW544" s="282">
        <v>1.323</v>
      </c>
      <c r="BY544" s="454" t="s">
        <v>28</v>
      </c>
      <c r="BZ544" s="282" t="str">
        <f t="shared" si="183"/>
        <v/>
      </c>
      <c r="CB544" s="282">
        <f t="shared" si="184"/>
        <v>0</v>
      </c>
      <c r="CC544" s="282">
        <f t="shared" si="185"/>
        <v>0</v>
      </c>
      <c r="CD544" s="282">
        <f t="shared" si="186"/>
        <v>0</v>
      </c>
      <c r="CE544" s="282">
        <f t="shared" si="187"/>
        <v>0</v>
      </c>
      <c r="CF544" s="282">
        <f t="shared" si="188"/>
        <v>0</v>
      </c>
      <c r="CG544" s="282">
        <f t="shared" si="189"/>
        <v>0</v>
      </c>
      <c r="CH544" s="282">
        <f t="shared" si="190"/>
        <v>0</v>
      </c>
      <c r="CI544" s="282">
        <f t="shared" si="191"/>
        <v>0</v>
      </c>
      <c r="CJ544" s="282">
        <f t="shared" si="192"/>
        <v>0</v>
      </c>
      <c r="CK544" s="282">
        <f t="shared" si="193"/>
        <v>0</v>
      </c>
      <c r="CL544" s="282">
        <f t="shared" si="194"/>
        <v>0</v>
      </c>
      <c r="CM544" s="282">
        <f t="shared" si="195"/>
        <v>0</v>
      </c>
    </row>
    <row r="545" spans="4:91" ht="15" x14ac:dyDescent="0.25">
      <c r="D545" s="455" t="str">
        <f>IF(DATA7!$C$32="","",U545&amp;":"&amp;V545)</f>
        <v/>
      </c>
      <c r="E545" s="523" t="str">
        <f>IF(DATA7!$D$32="","",W545&amp;":"&amp;X545)</f>
        <v/>
      </c>
      <c r="F545" s="523"/>
      <c r="G545" s="523"/>
      <c r="H545" s="524" t="e">
        <f t="shared" si="170"/>
        <v>#VALUE!</v>
      </c>
      <c r="I545" s="524"/>
      <c r="J545" s="524"/>
      <c r="K545" s="522" t="e">
        <f t="shared" si="174"/>
        <v>#VALUE!</v>
      </c>
      <c r="L545" s="522"/>
      <c r="M545" s="522"/>
      <c r="N545" s="525" t="e">
        <f t="shared" si="171"/>
        <v>#VALUE!</v>
      </c>
      <c r="O545" s="525"/>
      <c r="P545" s="525"/>
      <c r="Q545" s="523" t="e">
        <f t="shared" si="172"/>
        <v>#VALUE!</v>
      </c>
      <c r="R545" s="523"/>
      <c r="S545" s="523"/>
      <c r="T545" s="283">
        <v>24</v>
      </c>
      <c r="U545" s="456">
        <f>IF(HOUR(DATA7!$C$32)&lt;=6,HOUR(DATA7!$C$32)+12,HOUR(DATA7!$C$32))</f>
        <v>12</v>
      </c>
      <c r="V545" s="457" t="str">
        <f>IF(MINUTE(DATA7!$C$32)&lt;10,"0"&amp;MINUTE(DATA7!$C$32),MINUTE(DATA7!$C$32))</f>
        <v>00</v>
      </c>
      <c r="W545" s="456">
        <f>IF(HOUR(DATA7!$D$32)&lt;=6,HOUR(DATA7!$D$32)+12,HOUR(DATA7!$D$32))</f>
        <v>12</v>
      </c>
      <c r="X545" s="457" t="str">
        <f>IF(MINUTE(DATA7!$D$32)&lt;10,"0"&amp;MINUTE(DATA7!$D$32),MINUTE(DATA7!$D$32))</f>
        <v>00</v>
      </c>
      <c r="Y545" s="526" t="b">
        <f t="shared" si="168"/>
        <v>0</v>
      </c>
      <c r="Z545" s="526"/>
      <c r="AA545" s="520" t="b">
        <f t="shared" si="169"/>
        <v>0</v>
      </c>
      <c r="AB545" s="520"/>
      <c r="AC545" s="521" t="str">
        <f t="shared" si="173"/>
        <v/>
      </c>
      <c r="AD545" s="521"/>
      <c r="AE545" s="520" t="b">
        <f t="shared" si="167"/>
        <v>0</v>
      </c>
      <c r="AF545" s="520"/>
      <c r="AH545" s="422">
        <f>DATA7!$G$32</f>
        <v>0</v>
      </c>
      <c r="AI545" s="422">
        <f>DATA7!$L$32</f>
        <v>0</v>
      </c>
      <c r="AJ545" s="458">
        <f>DATA7!$Q$32</f>
        <v>0</v>
      </c>
      <c r="AK545" s="422">
        <f>DATA7!$V$32</f>
        <v>0</v>
      </c>
      <c r="AL545" s="422">
        <f>DATA7!$AA$32</f>
        <v>0</v>
      </c>
      <c r="AN545" s="522" t="str">
        <f>IF(AJ545="A",MAX($AN$221:AP544)+0.001,"")</f>
        <v/>
      </c>
      <c r="AO545" s="522"/>
      <c r="AP545" s="522"/>
      <c r="AQ545" s="282">
        <v>1.3239999999999998</v>
      </c>
      <c r="AR545" s="282" t="str">
        <f>IF($AQ$545&gt;$AN$973,"",LOOKUP($AQ$545,$AN$222:$AP$971,$AH$222:$AH$971))</f>
        <v/>
      </c>
      <c r="AS545" s="282" t="str">
        <f>IF($AQ$545&gt;$AN$973,"",LOOKUP($AQ$545,$AN$222:$AP$971,$AI$222:$AI$971))</f>
        <v/>
      </c>
      <c r="AT545" s="282" t="s">
        <v>28</v>
      </c>
      <c r="AU545" s="282" t="str">
        <f>IF($AQ$545&gt;$AN$973,"",LOOKUP($AQ$545,$AN$222:$AP$971,$AK$222:$AK$971))</f>
        <v/>
      </c>
      <c r="AV545" s="282" t="str">
        <f>IF($AQ$545&gt;$AN$973,"",LOOKUP($AQ$545,$AN$222:$AP$971,$AL$222:$AL$971))</f>
        <v/>
      </c>
      <c r="AX545" s="522" t="str">
        <f>IF(AJ545="B",MAX($AX$221:AX544)+0.001,"")</f>
        <v/>
      </c>
      <c r="AY545" s="522"/>
      <c r="AZ545" s="522"/>
      <c r="BA545" s="282">
        <v>1.3239999999999998</v>
      </c>
      <c r="BB545" s="282" t="str">
        <f t="shared" si="182"/>
        <v/>
      </c>
      <c r="BC545" s="282" t="str">
        <f t="shared" si="175"/>
        <v/>
      </c>
      <c r="BD545" s="282" t="s">
        <v>29</v>
      </c>
      <c r="BE545" s="282" t="str">
        <f t="shared" si="176"/>
        <v/>
      </c>
      <c r="BF545" s="282" t="str">
        <f t="shared" si="177"/>
        <v/>
      </c>
      <c r="BH545" s="522" t="str">
        <f>IF(AJ545="C",MAX($BH$221:BH544)+0.001,"")</f>
        <v/>
      </c>
      <c r="BI545" s="522"/>
      <c r="BJ545" s="522"/>
      <c r="BK545" s="282">
        <v>1.3239999999999998</v>
      </c>
      <c r="BL545" s="282" t="str">
        <f t="shared" si="178"/>
        <v/>
      </c>
      <c r="BM545" s="282" t="str">
        <f t="shared" si="179"/>
        <v/>
      </c>
      <c r="BN545" s="282" t="s">
        <v>30</v>
      </c>
      <c r="BO545" s="282" t="str">
        <f t="shared" si="180"/>
        <v/>
      </c>
      <c r="BP545" s="282" t="str">
        <f t="shared" si="181"/>
        <v/>
      </c>
      <c r="BT545" s="522" t="str">
        <f>IF(AL545="A",MAX($BT$221:BV544)+0.001,"")</f>
        <v/>
      </c>
      <c r="BU545" s="522"/>
      <c r="BV545" s="522"/>
      <c r="BW545" s="282">
        <v>1.3239999999999998</v>
      </c>
      <c r="BY545" s="454" t="s">
        <v>28</v>
      </c>
      <c r="BZ545" s="282" t="str">
        <f t="shared" si="183"/>
        <v/>
      </c>
      <c r="CB545" s="282">
        <f t="shared" si="184"/>
        <v>0</v>
      </c>
      <c r="CC545" s="282">
        <f t="shared" si="185"/>
        <v>0</v>
      </c>
      <c r="CD545" s="282">
        <f t="shared" si="186"/>
        <v>0</v>
      </c>
      <c r="CE545" s="282">
        <f t="shared" si="187"/>
        <v>0</v>
      </c>
      <c r="CF545" s="282">
        <f t="shared" si="188"/>
        <v>0</v>
      </c>
      <c r="CG545" s="282">
        <f t="shared" si="189"/>
        <v>0</v>
      </c>
      <c r="CH545" s="282">
        <f t="shared" si="190"/>
        <v>0</v>
      </c>
      <c r="CI545" s="282">
        <f t="shared" si="191"/>
        <v>0</v>
      </c>
      <c r="CJ545" s="282">
        <f t="shared" si="192"/>
        <v>0</v>
      </c>
      <c r="CK545" s="282">
        <f t="shared" si="193"/>
        <v>0</v>
      </c>
      <c r="CL545" s="282">
        <f t="shared" si="194"/>
        <v>0</v>
      </c>
      <c r="CM545" s="282">
        <f t="shared" si="195"/>
        <v>0</v>
      </c>
    </row>
    <row r="546" spans="4:91" ht="15" x14ac:dyDescent="0.25">
      <c r="D546" s="455" t="str">
        <f>IF(DATA7!$C$33="","",U546&amp;":"&amp;V546)</f>
        <v/>
      </c>
      <c r="E546" s="523" t="str">
        <f>IF(DATA7!$D$33="","",W546&amp;":"&amp;X546)</f>
        <v/>
      </c>
      <c r="F546" s="523"/>
      <c r="G546" s="523"/>
      <c r="H546" s="524" t="e">
        <f t="shared" si="170"/>
        <v>#VALUE!</v>
      </c>
      <c r="I546" s="524"/>
      <c r="J546" s="524"/>
      <c r="K546" s="522" t="e">
        <f t="shared" si="174"/>
        <v>#VALUE!</v>
      </c>
      <c r="L546" s="522"/>
      <c r="M546" s="522"/>
      <c r="N546" s="525" t="e">
        <f t="shared" si="171"/>
        <v>#VALUE!</v>
      </c>
      <c r="O546" s="525"/>
      <c r="P546" s="525"/>
      <c r="Q546" s="523" t="e">
        <f t="shared" si="172"/>
        <v>#VALUE!</v>
      </c>
      <c r="R546" s="523"/>
      <c r="S546" s="523"/>
      <c r="T546" s="283">
        <v>25</v>
      </c>
      <c r="U546" s="456">
        <f>IF(HOUR(DATA7!$C$33)&lt;=6,HOUR(DATA7!$C$33)+12,HOUR(DATA7!$C$33))</f>
        <v>12</v>
      </c>
      <c r="V546" s="457" t="str">
        <f>IF(MINUTE(DATA7!$C$33)&lt;10,"0"&amp;MINUTE(DATA7!$C$33),MINUTE(DATA7!$C$33))</f>
        <v>00</v>
      </c>
      <c r="W546" s="456">
        <f>IF(HOUR(DATA7!$D$33)&lt;=6,HOUR(DATA7!$D$33)+12,HOUR(DATA7!$D$33))</f>
        <v>12</v>
      </c>
      <c r="X546" s="457" t="str">
        <f>IF(MINUTE(DATA7!$D$33)&lt;10,"0"&amp;MINUTE(DATA7!$D$33),MINUTE(DATA7!$D$33))</f>
        <v>00</v>
      </c>
      <c r="Y546" s="526" t="b">
        <f t="shared" si="168"/>
        <v>0</v>
      </c>
      <c r="Z546" s="526"/>
      <c r="AA546" s="520" t="b">
        <f t="shared" si="169"/>
        <v>0</v>
      </c>
      <c r="AB546" s="520"/>
      <c r="AC546" s="521" t="str">
        <f t="shared" si="173"/>
        <v/>
      </c>
      <c r="AD546" s="521"/>
      <c r="AE546" s="520" t="b">
        <f t="shared" si="167"/>
        <v>0</v>
      </c>
      <c r="AF546" s="520"/>
      <c r="AH546" s="422">
        <f>DATA7!$G$33</f>
        <v>0</v>
      </c>
      <c r="AI546" s="422">
        <f>DATA7!$L$33</f>
        <v>0</v>
      </c>
      <c r="AJ546" s="458">
        <f>DATA7!$Q$33</f>
        <v>0</v>
      </c>
      <c r="AK546" s="422">
        <f>DATA7!$V$33</f>
        <v>0</v>
      </c>
      <c r="AL546" s="422">
        <f>DATA7!$AA$33</f>
        <v>0</v>
      </c>
      <c r="AN546" s="522" t="str">
        <f>IF(AJ546="A",MAX($AN$221:AP545)+0.001,"")</f>
        <v/>
      </c>
      <c r="AO546" s="522"/>
      <c r="AP546" s="522"/>
      <c r="AQ546" s="282">
        <v>1.325</v>
      </c>
      <c r="AR546" s="282" t="str">
        <f>IF($AQ$546&gt;$AN$973,"",LOOKUP($AQ$546,$AN$222:$AP$971,$AH$222:$AH$971))</f>
        <v/>
      </c>
      <c r="AS546" s="282" t="str">
        <f>IF($AQ$546&gt;$AN$973,"",LOOKUP($AQ$546,$AN$222:$AP$971,$AI$222:$AI$971))</f>
        <v/>
      </c>
      <c r="AT546" s="282" t="s">
        <v>28</v>
      </c>
      <c r="AU546" s="282" t="str">
        <f>IF($AQ$546&gt;$AN$973,"",LOOKUP($AQ$546,$AN$222:$AP$971,$AK$222:$AK$971))</f>
        <v/>
      </c>
      <c r="AV546" s="282" t="str">
        <f>IF($AQ$546&gt;$AN$973,"",LOOKUP($AQ$546,$AN$222:$AP$971,$AL$222:$AL$971))</f>
        <v/>
      </c>
      <c r="AX546" s="522" t="str">
        <f>IF(AJ546="B",MAX($AX$221:AX545)+0.001,"")</f>
        <v/>
      </c>
      <c r="AY546" s="522"/>
      <c r="AZ546" s="522"/>
      <c r="BA546" s="282">
        <v>1.325</v>
      </c>
      <c r="BB546" s="282" t="str">
        <f t="shared" si="182"/>
        <v/>
      </c>
      <c r="BC546" s="282" t="str">
        <f t="shared" si="175"/>
        <v/>
      </c>
      <c r="BD546" s="282" t="s">
        <v>29</v>
      </c>
      <c r="BE546" s="282" t="str">
        <f t="shared" si="176"/>
        <v/>
      </c>
      <c r="BF546" s="282" t="str">
        <f t="shared" si="177"/>
        <v/>
      </c>
      <c r="BH546" s="522" t="str">
        <f>IF(AJ546="C",MAX($BH$221:BH545)+0.001,"")</f>
        <v/>
      </c>
      <c r="BI546" s="522"/>
      <c r="BJ546" s="522"/>
      <c r="BK546" s="282">
        <v>1.325</v>
      </c>
      <c r="BL546" s="282" t="str">
        <f t="shared" si="178"/>
        <v/>
      </c>
      <c r="BM546" s="282" t="str">
        <f t="shared" si="179"/>
        <v/>
      </c>
      <c r="BN546" s="282" t="s">
        <v>30</v>
      </c>
      <c r="BO546" s="282" t="str">
        <f t="shared" si="180"/>
        <v/>
      </c>
      <c r="BP546" s="282" t="str">
        <f t="shared" si="181"/>
        <v/>
      </c>
      <c r="BT546" s="522" t="str">
        <f>IF(AL546="A",MAX($BT$221:BV545)+0.001,"")</f>
        <v/>
      </c>
      <c r="BU546" s="522"/>
      <c r="BV546" s="522"/>
      <c r="BW546" s="282">
        <v>1.325</v>
      </c>
      <c r="BY546" s="454" t="s">
        <v>28</v>
      </c>
      <c r="BZ546" s="282" t="str">
        <f t="shared" si="183"/>
        <v/>
      </c>
      <c r="CB546" s="282">
        <f t="shared" si="184"/>
        <v>0</v>
      </c>
      <c r="CC546" s="282">
        <f t="shared" si="185"/>
        <v>0</v>
      </c>
      <c r="CD546" s="282">
        <f t="shared" si="186"/>
        <v>0</v>
      </c>
      <c r="CE546" s="282">
        <f t="shared" si="187"/>
        <v>0</v>
      </c>
      <c r="CF546" s="282">
        <f t="shared" si="188"/>
        <v>0</v>
      </c>
      <c r="CG546" s="282">
        <f t="shared" si="189"/>
        <v>0</v>
      </c>
      <c r="CH546" s="282">
        <f t="shared" si="190"/>
        <v>0</v>
      </c>
      <c r="CI546" s="282">
        <f t="shared" si="191"/>
        <v>0</v>
      </c>
      <c r="CJ546" s="282">
        <f t="shared" si="192"/>
        <v>0</v>
      </c>
      <c r="CK546" s="282">
        <f t="shared" si="193"/>
        <v>0</v>
      </c>
      <c r="CL546" s="282">
        <f t="shared" si="194"/>
        <v>0</v>
      </c>
      <c r="CM546" s="282">
        <f t="shared" si="195"/>
        <v>0</v>
      </c>
    </row>
    <row r="547" spans="4:91" ht="15" x14ac:dyDescent="0.25">
      <c r="D547" s="455" t="str">
        <f>IF(DATA7!$C$34="","",U547&amp;":"&amp;V547)</f>
        <v/>
      </c>
      <c r="E547" s="523" t="str">
        <f>IF(DATA7!$D$34="","",W547&amp;":"&amp;X547)</f>
        <v/>
      </c>
      <c r="F547" s="523"/>
      <c r="G547" s="523"/>
      <c r="H547" s="524" t="e">
        <f t="shared" si="170"/>
        <v>#VALUE!</v>
      </c>
      <c r="I547" s="524"/>
      <c r="J547" s="524"/>
      <c r="K547" s="522" t="e">
        <f t="shared" si="174"/>
        <v>#VALUE!</v>
      </c>
      <c r="L547" s="522"/>
      <c r="M547" s="522"/>
      <c r="N547" s="525" t="e">
        <f t="shared" si="171"/>
        <v>#VALUE!</v>
      </c>
      <c r="O547" s="525"/>
      <c r="P547" s="525"/>
      <c r="Q547" s="523" t="e">
        <f t="shared" si="172"/>
        <v>#VALUE!</v>
      </c>
      <c r="R547" s="523"/>
      <c r="S547" s="523"/>
      <c r="T547" s="283">
        <v>26</v>
      </c>
      <c r="U547" s="456">
        <f>IF(HOUR(DATA7!$C$34)&lt;=6,HOUR(DATA7!$C$34)+12,HOUR(DATA7!$C$34))</f>
        <v>12</v>
      </c>
      <c r="V547" s="457" t="str">
        <f>IF(MINUTE(DATA7!$C$34)&lt;10,"0"&amp;MINUTE(DATA7!$C$34),MINUTE(DATA7!$C$34))</f>
        <v>00</v>
      </c>
      <c r="W547" s="456">
        <f>IF(HOUR(DATA7!$D$34)&lt;=6,HOUR(DATA7!$D$34)+12,HOUR(DATA7!$D$34))</f>
        <v>12</v>
      </c>
      <c r="X547" s="457" t="str">
        <f>IF(MINUTE(DATA7!$D$34)&lt;10,"0"&amp;MINUTE(DATA7!$D$34),MINUTE(DATA7!$D$34))</f>
        <v>00</v>
      </c>
      <c r="Y547" s="526" t="b">
        <f t="shared" si="168"/>
        <v>0</v>
      </c>
      <c r="Z547" s="526"/>
      <c r="AA547" s="520" t="b">
        <f t="shared" si="169"/>
        <v>0</v>
      </c>
      <c r="AB547" s="520"/>
      <c r="AC547" s="521" t="str">
        <f t="shared" si="173"/>
        <v/>
      </c>
      <c r="AD547" s="521"/>
      <c r="AE547" s="520" t="b">
        <f t="shared" si="167"/>
        <v>0</v>
      </c>
      <c r="AF547" s="520"/>
      <c r="AH547" s="422">
        <f>DATA7!$G$34</f>
        <v>0</v>
      </c>
      <c r="AI547" s="422">
        <f>DATA7!$L$34</f>
        <v>0</v>
      </c>
      <c r="AJ547" s="458">
        <f>DATA7!$Q$34</f>
        <v>0</v>
      </c>
      <c r="AK547" s="422">
        <f>DATA7!$V$34</f>
        <v>0</v>
      </c>
      <c r="AL547" s="422">
        <f>DATA7!$AA$34</f>
        <v>0</v>
      </c>
      <c r="AN547" s="522" t="str">
        <f>IF(AJ547="A",MAX($AN$221:AP546)+0.001,"")</f>
        <v/>
      </c>
      <c r="AO547" s="522"/>
      <c r="AP547" s="522"/>
      <c r="AQ547" s="282">
        <v>1.3259999999999998</v>
      </c>
      <c r="AR547" s="282" t="str">
        <f>IF($AQ$547&gt;$AN$973,"",LOOKUP($AQ$547,$AN$222:$AP$971,$AH$222:$AH$971))</f>
        <v/>
      </c>
      <c r="AS547" s="282" t="str">
        <f>IF($AQ$547&gt;$AN$973,"",LOOKUP($AQ$547,$AN$222:$AP$971,$AI$222:$AI$971))</f>
        <v/>
      </c>
      <c r="AT547" s="282" t="s">
        <v>28</v>
      </c>
      <c r="AU547" s="282" t="str">
        <f>IF($AQ$547&gt;$AN$973,"",LOOKUP($AQ$547,$AN$222:$AP$971,$AK$222:$AK$971))</f>
        <v/>
      </c>
      <c r="AV547" s="282" t="str">
        <f>IF($AQ$547&gt;$AN$973,"",LOOKUP($AQ$547,$AN$222:$AP$971,$AL$222:$AL$971))</f>
        <v/>
      </c>
      <c r="AX547" s="522" t="str">
        <f>IF(AJ547="B",MAX($AX$221:AX546)+0.001,"")</f>
        <v/>
      </c>
      <c r="AY547" s="522"/>
      <c r="AZ547" s="522"/>
      <c r="BA547" s="282">
        <v>1.3259999999999998</v>
      </c>
      <c r="BB547" s="282" t="str">
        <f t="shared" si="182"/>
        <v/>
      </c>
      <c r="BC547" s="282" t="str">
        <f t="shared" si="175"/>
        <v/>
      </c>
      <c r="BD547" s="282" t="s">
        <v>29</v>
      </c>
      <c r="BE547" s="282" t="str">
        <f t="shared" si="176"/>
        <v/>
      </c>
      <c r="BF547" s="282" t="str">
        <f t="shared" si="177"/>
        <v/>
      </c>
      <c r="BH547" s="522" t="str">
        <f>IF(AJ547="C",MAX($BH$221:BH546)+0.001,"")</f>
        <v/>
      </c>
      <c r="BI547" s="522"/>
      <c r="BJ547" s="522"/>
      <c r="BK547" s="282">
        <v>1.3259999999999998</v>
      </c>
      <c r="BL547" s="282" t="str">
        <f t="shared" si="178"/>
        <v/>
      </c>
      <c r="BM547" s="282" t="str">
        <f t="shared" si="179"/>
        <v/>
      </c>
      <c r="BN547" s="282" t="s">
        <v>30</v>
      </c>
      <c r="BO547" s="282" t="str">
        <f t="shared" si="180"/>
        <v/>
      </c>
      <c r="BP547" s="282" t="str">
        <f t="shared" si="181"/>
        <v/>
      </c>
      <c r="BT547" s="522" t="str">
        <f>IF(AL547="A",MAX($BT$221:BV546)+0.001,"")</f>
        <v/>
      </c>
      <c r="BU547" s="522"/>
      <c r="BV547" s="522"/>
      <c r="BW547" s="282">
        <v>1.3259999999999998</v>
      </c>
      <c r="BY547" s="454" t="s">
        <v>28</v>
      </c>
      <c r="BZ547" s="282" t="str">
        <f t="shared" si="183"/>
        <v/>
      </c>
      <c r="CB547" s="282">
        <f t="shared" si="184"/>
        <v>0</v>
      </c>
      <c r="CC547" s="282">
        <f t="shared" si="185"/>
        <v>0</v>
      </c>
      <c r="CD547" s="282">
        <f t="shared" si="186"/>
        <v>0</v>
      </c>
      <c r="CE547" s="282">
        <f t="shared" si="187"/>
        <v>0</v>
      </c>
      <c r="CF547" s="282">
        <f t="shared" si="188"/>
        <v>0</v>
      </c>
      <c r="CG547" s="282">
        <f t="shared" si="189"/>
        <v>0</v>
      </c>
      <c r="CH547" s="282">
        <f t="shared" si="190"/>
        <v>0</v>
      </c>
      <c r="CI547" s="282">
        <f t="shared" si="191"/>
        <v>0</v>
      </c>
      <c r="CJ547" s="282">
        <f t="shared" si="192"/>
        <v>0</v>
      </c>
      <c r="CK547" s="282">
        <f t="shared" si="193"/>
        <v>0</v>
      </c>
      <c r="CL547" s="282">
        <f t="shared" si="194"/>
        <v>0</v>
      </c>
      <c r="CM547" s="282">
        <f t="shared" si="195"/>
        <v>0</v>
      </c>
    </row>
    <row r="548" spans="4:91" ht="15" x14ac:dyDescent="0.25">
      <c r="D548" s="455" t="str">
        <f>IF(DATA7!$C$35="","",U548&amp;":"&amp;V548)</f>
        <v/>
      </c>
      <c r="E548" s="523" t="str">
        <f>IF(DATA7!$D$35="","",W548&amp;":"&amp;X548)</f>
        <v/>
      </c>
      <c r="F548" s="523"/>
      <c r="G548" s="523"/>
      <c r="H548" s="524" t="e">
        <f t="shared" si="170"/>
        <v>#VALUE!</v>
      </c>
      <c r="I548" s="524"/>
      <c r="J548" s="524"/>
      <c r="K548" s="522" t="e">
        <f t="shared" si="174"/>
        <v>#VALUE!</v>
      </c>
      <c r="L548" s="522"/>
      <c r="M548" s="522"/>
      <c r="N548" s="525" t="e">
        <f t="shared" si="171"/>
        <v>#VALUE!</v>
      </c>
      <c r="O548" s="525"/>
      <c r="P548" s="525"/>
      <c r="Q548" s="523" t="e">
        <f t="shared" si="172"/>
        <v>#VALUE!</v>
      </c>
      <c r="R548" s="523"/>
      <c r="S548" s="523"/>
      <c r="T548" s="283">
        <v>27</v>
      </c>
      <c r="U548" s="456">
        <f>IF(HOUR(DATA7!$C$35)&lt;=6,HOUR(DATA7!$C$35)+12,HOUR(DATA7!$C$35))</f>
        <v>12</v>
      </c>
      <c r="V548" s="457" t="str">
        <f>IF(MINUTE(DATA7!$C$35)&lt;10,"0"&amp;MINUTE(DATA7!$C$35),MINUTE(DATA7!$C$35))</f>
        <v>00</v>
      </c>
      <c r="W548" s="456">
        <f>IF(HOUR(DATA7!$D$35)&lt;=6,HOUR(DATA7!$D$35)+12,HOUR(DATA7!$D$35))</f>
        <v>12</v>
      </c>
      <c r="X548" s="457" t="str">
        <f>IF(MINUTE(DATA7!$D$35)&lt;10,"0"&amp;MINUTE(DATA7!$D$35),MINUTE(DATA7!$D$35))</f>
        <v>00</v>
      </c>
      <c r="Y548" s="526" t="b">
        <f t="shared" si="168"/>
        <v>0</v>
      </c>
      <c r="Z548" s="526"/>
      <c r="AA548" s="520" t="b">
        <f t="shared" si="169"/>
        <v>0</v>
      </c>
      <c r="AB548" s="520"/>
      <c r="AC548" s="521" t="str">
        <f t="shared" si="173"/>
        <v/>
      </c>
      <c r="AD548" s="521"/>
      <c r="AE548" s="520" t="b">
        <f t="shared" si="167"/>
        <v>0</v>
      </c>
      <c r="AF548" s="520"/>
      <c r="AH548" s="422">
        <f>DATA7!$G$35</f>
        <v>0</v>
      </c>
      <c r="AI548" s="422">
        <f>DATA7!$L$35</f>
        <v>0</v>
      </c>
      <c r="AJ548" s="458">
        <f>DATA7!$Q$35</f>
        <v>0</v>
      </c>
      <c r="AK548" s="422">
        <f>DATA7!$V$35</f>
        <v>0</v>
      </c>
      <c r="AL548" s="422">
        <f>DATA7!$AA$35</f>
        <v>0</v>
      </c>
      <c r="AN548" s="522" t="str">
        <f>IF(AJ548="A",MAX($AN$221:AP547)+0.001,"")</f>
        <v/>
      </c>
      <c r="AO548" s="522"/>
      <c r="AP548" s="522"/>
      <c r="AQ548" s="282">
        <v>1.327</v>
      </c>
      <c r="AR548" s="282" t="str">
        <f>IF($AQ$548&gt;$AN$973,"",LOOKUP($AQ$548,$AN$222:$AP$971,$AH$222:$AH$971))</f>
        <v/>
      </c>
      <c r="AS548" s="282" t="str">
        <f>IF($AQ$548&gt;$AN$973,"",LOOKUP($AQ$548,$AN$222:$AP$971,$AI$222:$AI$971))</f>
        <v/>
      </c>
      <c r="AT548" s="282" t="s">
        <v>28</v>
      </c>
      <c r="AU548" s="282" t="str">
        <f>IF($AQ$548&gt;$AN$973,"",LOOKUP($AQ$548,$AN$222:$AP$971,$AK$222:$AK$971))</f>
        <v/>
      </c>
      <c r="AV548" s="282" t="str">
        <f>IF($AQ$548&gt;$AN$973,"",LOOKUP($AQ$548,$AN$222:$AP$971,$AL$222:$AL$971))</f>
        <v/>
      </c>
      <c r="AX548" s="522" t="str">
        <f>IF(AJ548="B",MAX($AX$221:AX547)+0.001,"")</f>
        <v/>
      </c>
      <c r="AY548" s="522"/>
      <c r="AZ548" s="522"/>
      <c r="BA548" s="282">
        <v>1.327</v>
      </c>
      <c r="BB548" s="282" t="str">
        <f t="shared" si="182"/>
        <v/>
      </c>
      <c r="BC548" s="282" t="str">
        <f t="shared" si="175"/>
        <v/>
      </c>
      <c r="BD548" s="282" t="s">
        <v>29</v>
      </c>
      <c r="BE548" s="282" t="str">
        <f t="shared" si="176"/>
        <v/>
      </c>
      <c r="BF548" s="282" t="str">
        <f t="shared" si="177"/>
        <v/>
      </c>
      <c r="BH548" s="522" t="str">
        <f>IF(AJ548="C",MAX($BH$221:BH547)+0.001,"")</f>
        <v/>
      </c>
      <c r="BI548" s="522"/>
      <c r="BJ548" s="522"/>
      <c r="BK548" s="282">
        <v>1.327</v>
      </c>
      <c r="BL548" s="282" t="str">
        <f t="shared" si="178"/>
        <v/>
      </c>
      <c r="BM548" s="282" t="str">
        <f t="shared" si="179"/>
        <v/>
      </c>
      <c r="BN548" s="282" t="s">
        <v>30</v>
      </c>
      <c r="BO548" s="282" t="str">
        <f t="shared" si="180"/>
        <v/>
      </c>
      <c r="BP548" s="282" t="str">
        <f t="shared" si="181"/>
        <v/>
      </c>
      <c r="BT548" s="522" t="str">
        <f>IF(AL548="A",MAX($BT$221:BV547)+0.001,"")</f>
        <v/>
      </c>
      <c r="BU548" s="522"/>
      <c r="BV548" s="522"/>
      <c r="BW548" s="282">
        <v>1.327</v>
      </c>
      <c r="BY548" s="454" t="s">
        <v>28</v>
      </c>
      <c r="BZ548" s="282" t="str">
        <f t="shared" si="183"/>
        <v/>
      </c>
      <c r="CB548" s="282">
        <f t="shared" si="184"/>
        <v>0</v>
      </c>
      <c r="CC548" s="282">
        <f t="shared" si="185"/>
        <v>0</v>
      </c>
      <c r="CD548" s="282">
        <f t="shared" si="186"/>
        <v>0</v>
      </c>
      <c r="CE548" s="282">
        <f t="shared" si="187"/>
        <v>0</v>
      </c>
      <c r="CF548" s="282">
        <f t="shared" si="188"/>
        <v>0</v>
      </c>
      <c r="CG548" s="282">
        <f t="shared" si="189"/>
        <v>0</v>
      </c>
      <c r="CH548" s="282">
        <f t="shared" si="190"/>
        <v>0</v>
      </c>
      <c r="CI548" s="282">
        <f t="shared" si="191"/>
        <v>0</v>
      </c>
      <c r="CJ548" s="282">
        <f t="shared" si="192"/>
        <v>0</v>
      </c>
      <c r="CK548" s="282">
        <f t="shared" si="193"/>
        <v>0</v>
      </c>
      <c r="CL548" s="282">
        <f t="shared" si="194"/>
        <v>0</v>
      </c>
      <c r="CM548" s="282">
        <f t="shared" si="195"/>
        <v>0</v>
      </c>
    </row>
    <row r="549" spans="4:91" ht="15" x14ac:dyDescent="0.25">
      <c r="D549" s="455" t="str">
        <f>IF(DATA7!$C$36="","",U549&amp;":"&amp;V549)</f>
        <v/>
      </c>
      <c r="E549" s="523" t="str">
        <f>IF(DATA7!$D$36="","",W549&amp;":"&amp;X549)</f>
        <v/>
      </c>
      <c r="F549" s="523"/>
      <c r="G549" s="523"/>
      <c r="H549" s="524" t="e">
        <f t="shared" si="170"/>
        <v>#VALUE!</v>
      </c>
      <c r="I549" s="524"/>
      <c r="J549" s="524"/>
      <c r="K549" s="522" t="e">
        <f t="shared" si="174"/>
        <v>#VALUE!</v>
      </c>
      <c r="L549" s="522"/>
      <c r="M549" s="522"/>
      <c r="N549" s="525" t="e">
        <f t="shared" si="171"/>
        <v>#VALUE!</v>
      </c>
      <c r="O549" s="525"/>
      <c r="P549" s="525"/>
      <c r="Q549" s="523" t="e">
        <f t="shared" si="172"/>
        <v>#VALUE!</v>
      </c>
      <c r="R549" s="523"/>
      <c r="S549" s="523"/>
      <c r="T549" s="283">
        <v>28</v>
      </c>
      <c r="U549" s="456">
        <f>IF(HOUR(DATA7!$C$36)&lt;=6,HOUR(DATA7!$C$36)+12,HOUR(DATA7!$C$36))</f>
        <v>12</v>
      </c>
      <c r="V549" s="457" t="str">
        <f>IF(MINUTE(DATA7!$C$36)&lt;10,"0"&amp;MINUTE(DATA7!$C$36),MINUTE(DATA7!$C$36))</f>
        <v>00</v>
      </c>
      <c r="W549" s="456">
        <f>IF(HOUR(DATA7!$D$36)&lt;=6,HOUR(DATA7!$D$36)+12,HOUR(DATA7!$D$36))</f>
        <v>12</v>
      </c>
      <c r="X549" s="457" t="str">
        <f>IF(MINUTE(DATA7!$D$36)&lt;10,"0"&amp;MINUTE(DATA7!$D$36),MINUTE(DATA7!$D$36))</f>
        <v>00</v>
      </c>
      <c r="Y549" s="526" t="b">
        <f t="shared" si="168"/>
        <v>0</v>
      </c>
      <c r="Z549" s="526"/>
      <c r="AA549" s="520" t="b">
        <f t="shared" si="169"/>
        <v>0</v>
      </c>
      <c r="AB549" s="520"/>
      <c r="AC549" s="521" t="str">
        <f t="shared" si="173"/>
        <v/>
      </c>
      <c r="AD549" s="521"/>
      <c r="AE549" s="520" t="b">
        <f t="shared" si="167"/>
        <v>0</v>
      </c>
      <c r="AF549" s="520"/>
      <c r="AH549" s="422">
        <f>DATA7!$G$36</f>
        <v>0</v>
      </c>
      <c r="AI549" s="422">
        <f>DATA7!$L$36</f>
        <v>0</v>
      </c>
      <c r="AJ549" s="458">
        <f>DATA7!$Q$36</f>
        <v>0</v>
      </c>
      <c r="AK549" s="422">
        <f>DATA7!$V$36</f>
        <v>0</v>
      </c>
      <c r="AL549" s="422">
        <f>DATA7!$AA$36</f>
        <v>0</v>
      </c>
      <c r="AN549" s="522" t="str">
        <f>IF(AJ549="A",MAX($AN$221:AP548)+0.001,"")</f>
        <v/>
      </c>
      <c r="AO549" s="522"/>
      <c r="AP549" s="522"/>
      <c r="AQ549" s="282">
        <v>1.3279999999999998</v>
      </c>
      <c r="AR549" s="282" t="str">
        <f>IF($AQ$549&gt;$AN$973,"",LOOKUP($AQ$549,$AN$222:$AP$971,$AH$222:$AH$971))</f>
        <v/>
      </c>
      <c r="AS549" s="282" t="str">
        <f>IF($AQ$549&gt;$AN$973,"",LOOKUP($AQ$549,$AN$222:$AP$971,$AI$222:$AI$971))</f>
        <v/>
      </c>
      <c r="AT549" s="282" t="s">
        <v>28</v>
      </c>
      <c r="AU549" s="282" t="str">
        <f>IF($AQ$549&gt;$AN$973,"",LOOKUP($AQ$549,$AN$222:$AP$971,$AK$222:$AK$971))</f>
        <v/>
      </c>
      <c r="AV549" s="282" t="str">
        <f>IF($AQ$549&gt;$AN$973,"",LOOKUP($AQ$549,$AN$222:$AP$971,$AL$222:$AL$971))</f>
        <v/>
      </c>
      <c r="AX549" s="522" t="str">
        <f>IF(AJ549="B",MAX($AX$221:AX548)+0.001,"")</f>
        <v/>
      </c>
      <c r="AY549" s="522"/>
      <c r="AZ549" s="522"/>
      <c r="BA549" s="282">
        <v>1.3279999999999998</v>
      </c>
      <c r="BB549" s="282" t="str">
        <f t="shared" si="182"/>
        <v/>
      </c>
      <c r="BC549" s="282" t="str">
        <f t="shared" si="175"/>
        <v/>
      </c>
      <c r="BD549" s="282" t="s">
        <v>29</v>
      </c>
      <c r="BE549" s="282" t="str">
        <f t="shared" si="176"/>
        <v/>
      </c>
      <c r="BF549" s="282" t="str">
        <f t="shared" si="177"/>
        <v/>
      </c>
      <c r="BH549" s="522" t="str">
        <f>IF(AJ549="C",MAX($BH$221:BH548)+0.001,"")</f>
        <v/>
      </c>
      <c r="BI549" s="522"/>
      <c r="BJ549" s="522"/>
      <c r="BK549" s="282">
        <v>1.3279999999999998</v>
      </c>
      <c r="BL549" s="282" t="str">
        <f t="shared" si="178"/>
        <v/>
      </c>
      <c r="BM549" s="282" t="str">
        <f t="shared" si="179"/>
        <v/>
      </c>
      <c r="BN549" s="282" t="s">
        <v>30</v>
      </c>
      <c r="BO549" s="282" t="str">
        <f t="shared" si="180"/>
        <v/>
      </c>
      <c r="BP549" s="282" t="str">
        <f t="shared" si="181"/>
        <v/>
      </c>
      <c r="BT549" s="522" t="str">
        <f>IF(AL549="A",MAX($BT$221:BV548)+0.001,"")</f>
        <v/>
      </c>
      <c r="BU549" s="522"/>
      <c r="BV549" s="522"/>
      <c r="BW549" s="282">
        <v>1.3279999999999998</v>
      </c>
      <c r="BY549" s="454" t="s">
        <v>28</v>
      </c>
      <c r="BZ549" s="282" t="str">
        <f t="shared" si="183"/>
        <v/>
      </c>
      <c r="CB549" s="282">
        <f t="shared" si="184"/>
        <v>0</v>
      </c>
      <c r="CC549" s="282">
        <f t="shared" si="185"/>
        <v>0</v>
      </c>
      <c r="CD549" s="282">
        <f t="shared" si="186"/>
        <v>0</v>
      </c>
      <c r="CE549" s="282">
        <f t="shared" si="187"/>
        <v>0</v>
      </c>
      <c r="CF549" s="282">
        <f t="shared" si="188"/>
        <v>0</v>
      </c>
      <c r="CG549" s="282">
        <f t="shared" si="189"/>
        <v>0</v>
      </c>
      <c r="CH549" s="282">
        <f t="shared" si="190"/>
        <v>0</v>
      </c>
      <c r="CI549" s="282">
        <f t="shared" si="191"/>
        <v>0</v>
      </c>
      <c r="CJ549" s="282">
        <f t="shared" si="192"/>
        <v>0</v>
      </c>
      <c r="CK549" s="282">
        <f t="shared" si="193"/>
        <v>0</v>
      </c>
      <c r="CL549" s="282">
        <f t="shared" si="194"/>
        <v>0</v>
      </c>
      <c r="CM549" s="282">
        <f t="shared" si="195"/>
        <v>0</v>
      </c>
    </row>
    <row r="550" spans="4:91" ht="15" x14ac:dyDescent="0.25">
      <c r="D550" s="455" t="str">
        <f>IF(DATA7!$C$37="","",U550&amp;":"&amp;V550)</f>
        <v/>
      </c>
      <c r="E550" s="523" t="str">
        <f>IF(DATA7!$D$37="","",W550&amp;":"&amp;X550)</f>
        <v/>
      </c>
      <c r="F550" s="523"/>
      <c r="G550" s="523"/>
      <c r="H550" s="524" t="e">
        <f t="shared" si="170"/>
        <v>#VALUE!</v>
      </c>
      <c r="I550" s="524"/>
      <c r="J550" s="524"/>
      <c r="K550" s="522" t="e">
        <f t="shared" si="174"/>
        <v>#VALUE!</v>
      </c>
      <c r="L550" s="522"/>
      <c r="M550" s="522"/>
      <c r="N550" s="525" t="e">
        <f t="shared" si="171"/>
        <v>#VALUE!</v>
      </c>
      <c r="O550" s="525"/>
      <c r="P550" s="525"/>
      <c r="Q550" s="523" t="e">
        <f t="shared" si="172"/>
        <v>#VALUE!</v>
      </c>
      <c r="R550" s="523"/>
      <c r="S550" s="523"/>
      <c r="T550" s="283">
        <v>29</v>
      </c>
      <c r="U550" s="456">
        <f>IF(HOUR(DATA7!$C$37)&lt;=6,HOUR(DATA7!$C$37)+12,HOUR(DATA7!$C$37))</f>
        <v>12</v>
      </c>
      <c r="V550" s="457" t="str">
        <f>IF(MINUTE(DATA7!$C$37)&lt;10,"0"&amp;MINUTE(DATA7!$C$37),MINUTE(DATA7!$C$37))</f>
        <v>00</v>
      </c>
      <c r="W550" s="456">
        <f>IF(HOUR(DATA7!$D$37)&lt;=6,HOUR(DATA7!$D$37)+12,HOUR(DATA7!$D$37))</f>
        <v>12</v>
      </c>
      <c r="X550" s="457" t="str">
        <f>IF(MINUTE(DATA7!$D$37)&lt;10,"0"&amp;MINUTE(DATA7!$D$37),MINUTE(DATA7!$D$37))</f>
        <v>00</v>
      </c>
      <c r="Y550" s="526" t="b">
        <f t="shared" si="168"/>
        <v>0</v>
      </c>
      <c r="Z550" s="526"/>
      <c r="AA550" s="520" t="b">
        <f t="shared" si="169"/>
        <v>0</v>
      </c>
      <c r="AB550" s="520"/>
      <c r="AC550" s="521" t="str">
        <f t="shared" si="173"/>
        <v/>
      </c>
      <c r="AD550" s="521"/>
      <c r="AE550" s="520" t="b">
        <f t="shared" si="167"/>
        <v>0</v>
      </c>
      <c r="AF550" s="520"/>
      <c r="AH550" s="422">
        <f>DATA7!$G$37</f>
        <v>0</v>
      </c>
      <c r="AI550" s="422">
        <f>DATA7!$L$37</f>
        <v>0</v>
      </c>
      <c r="AJ550" s="458">
        <f>DATA7!$Q$37</f>
        <v>0</v>
      </c>
      <c r="AK550" s="422">
        <f>DATA7!$V$37</f>
        <v>0</v>
      </c>
      <c r="AL550" s="422">
        <f>DATA7!$AA$37</f>
        <v>0</v>
      </c>
      <c r="AN550" s="522" t="str">
        <f>IF(AJ550="A",MAX($AN$221:AP549)+0.001,"")</f>
        <v/>
      </c>
      <c r="AO550" s="522"/>
      <c r="AP550" s="522"/>
      <c r="AQ550" s="282">
        <v>1.329</v>
      </c>
      <c r="AR550" s="282" t="str">
        <f>IF($AQ$550&gt;$AN$973,"",LOOKUP($AQ$550,$AN$222:$AP$971,$AH$222:$AH$971))</f>
        <v/>
      </c>
      <c r="AS550" s="282" t="str">
        <f>IF($AQ$550&gt;$AN$973,"",LOOKUP($AQ$550,$AN$222:$AP$971,$AI$222:$AI$971))</f>
        <v/>
      </c>
      <c r="AT550" s="282" t="s">
        <v>28</v>
      </c>
      <c r="AU550" s="282" t="str">
        <f>IF($AQ$550&gt;$AN$973,"",LOOKUP($AQ$550,$AN$222:$AP$971,$AK$222:$AK$971))</f>
        <v/>
      </c>
      <c r="AV550" s="282" t="str">
        <f>IF($AQ$550&gt;$AN$973,"",LOOKUP($AQ$550,$AN$222:$AP$971,$AL$222:$AL$971))</f>
        <v/>
      </c>
      <c r="AX550" s="522" t="str">
        <f>IF(AJ550="B",MAX($AX$221:AX549)+0.001,"")</f>
        <v/>
      </c>
      <c r="AY550" s="522"/>
      <c r="AZ550" s="522"/>
      <c r="BA550" s="282">
        <v>1.329</v>
      </c>
      <c r="BB550" s="282" t="str">
        <f t="shared" si="182"/>
        <v/>
      </c>
      <c r="BC550" s="282" t="str">
        <f t="shared" si="175"/>
        <v/>
      </c>
      <c r="BD550" s="282" t="s">
        <v>29</v>
      </c>
      <c r="BE550" s="282" t="str">
        <f t="shared" si="176"/>
        <v/>
      </c>
      <c r="BF550" s="282" t="str">
        <f t="shared" si="177"/>
        <v/>
      </c>
      <c r="BH550" s="522" t="str">
        <f>IF(AJ550="C",MAX($BH$221:BH549)+0.001,"")</f>
        <v/>
      </c>
      <c r="BI550" s="522"/>
      <c r="BJ550" s="522"/>
      <c r="BK550" s="282">
        <v>1.329</v>
      </c>
      <c r="BL550" s="282" t="str">
        <f t="shared" si="178"/>
        <v/>
      </c>
      <c r="BM550" s="282" t="str">
        <f t="shared" si="179"/>
        <v/>
      </c>
      <c r="BN550" s="282" t="s">
        <v>30</v>
      </c>
      <c r="BO550" s="282" t="str">
        <f t="shared" si="180"/>
        <v/>
      </c>
      <c r="BP550" s="282" t="str">
        <f t="shared" si="181"/>
        <v/>
      </c>
      <c r="BT550" s="522" t="str">
        <f>IF(AL550="A",MAX($BT$221:BV549)+0.001,"")</f>
        <v/>
      </c>
      <c r="BU550" s="522"/>
      <c r="BV550" s="522"/>
      <c r="BW550" s="282">
        <v>1.329</v>
      </c>
      <c r="BY550" s="454" t="s">
        <v>28</v>
      </c>
      <c r="BZ550" s="282" t="str">
        <f t="shared" si="183"/>
        <v/>
      </c>
      <c r="CB550" s="282">
        <f t="shared" si="184"/>
        <v>0</v>
      </c>
      <c r="CC550" s="282">
        <f t="shared" si="185"/>
        <v>0</v>
      </c>
      <c r="CD550" s="282">
        <f t="shared" si="186"/>
        <v>0</v>
      </c>
      <c r="CE550" s="282">
        <f t="shared" si="187"/>
        <v>0</v>
      </c>
      <c r="CF550" s="282">
        <f t="shared" si="188"/>
        <v>0</v>
      </c>
      <c r="CG550" s="282">
        <f t="shared" si="189"/>
        <v>0</v>
      </c>
      <c r="CH550" s="282">
        <f t="shared" si="190"/>
        <v>0</v>
      </c>
      <c r="CI550" s="282">
        <f t="shared" si="191"/>
        <v>0</v>
      </c>
      <c r="CJ550" s="282">
        <f t="shared" si="192"/>
        <v>0</v>
      </c>
      <c r="CK550" s="282">
        <f t="shared" si="193"/>
        <v>0</v>
      </c>
      <c r="CL550" s="282">
        <f t="shared" si="194"/>
        <v>0</v>
      </c>
      <c r="CM550" s="282">
        <f t="shared" si="195"/>
        <v>0</v>
      </c>
    </row>
    <row r="551" spans="4:91" ht="15" x14ac:dyDescent="0.25">
      <c r="D551" s="455" t="str">
        <f>IF(DATA7!$C$38="","",U551&amp;":"&amp;V551)</f>
        <v/>
      </c>
      <c r="E551" s="523" t="str">
        <f>IF(DATA7!$D$38="","",W551&amp;":"&amp;X551)</f>
        <v/>
      </c>
      <c r="F551" s="523"/>
      <c r="G551" s="523"/>
      <c r="H551" s="524" t="e">
        <f t="shared" si="170"/>
        <v>#VALUE!</v>
      </c>
      <c r="I551" s="524"/>
      <c r="J551" s="524"/>
      <c r="K551" s="522" t="e">
        <f t="shared" si="174"/>
        <v>#VALUE!</v>
      </c>
      <c r="L551" s="522"/>
      <c r="M551" s="522"/>
      <c r="N551" s="525" t="e">
        <f t="shared" si="171"/>
        <v>#VALUE!</v>
      </c>
      <c r="O551" s="525"/>
      <c r="P551" s="525"/>
      <c r="Q551" s="523" t="e">
        <f t="shared" si="172"/>
        <v>#VALUE!</v>
      </c>
      <c r="R551" s="523"/>
      <c r="S551" s="523"/>
      <c r="T551" s="283">
        <v>30</v>
      </c>
      <c r="U551" s="456">
        <f>IF(HOUR(DATA7!$C$38)&lt;=6,HOUR(DATA7!$C$38)+12,HOUR(DATA7!$C$38))</f>
        <v>12</v>
      </c>
      <c r="V551" s="457" t="str">
        <f>IF(MINUTE(DATA7!$C$38)&lt;10,"0"&amp;MINUTE(DATA7!$C$38),MINUTE(DATA7!$C$38))</f>
        <v>00</v>
      </c>
      <c r="W551" s="456">
        <f>IF(HOUR(DATA7!$D$38)&lt;=6,HOUR(DATA7!$D$38)+12,HOUR(DATA7!$D$38))</f>
        <v>12</v>
      </c>
      <c r="X551" s="457" t="str">
        <f>IF(MINUTE(DATA7!$D$38)&lt;10,"0"&amp;MINUTE(DATA7!$D$38),MINUTE(DATA7!$D$38))</f>
        <v>00</v>
      </c>
      <c r="Y551" s="526" t="b">
        <f t="shared" si="168"/>
        <v>0</v>
      </c>
      <c r="Z551" s="526"/>
      <c r="AA551" s="520" t="b">
        <f t="shared" si="169"/>
        <v>0</v>
      </c>
      <c r="AB551" s="520"/>
      <c r="AC551" s="521" t="str">
        <f t="shared" si="173"/>
        <v/>
      </c>
      <c r="AD551" s="521"/>
      <c r="AE551" s="520" t="b">
        <f t="shared" si="167"/>
        <v>0</v>
      </c>
      <c r="AF551" s="520"/>
      <c r="AH551" s="422">
        <f>DATA7!$G$38</f>
        <v>0</v>
      </c>
      <c r="AI551" s="422">
        <f>DATA7!$L$38</f>
        <v>0</v>
      </c>
      <c r="AJ551" s="458">
        <f>DATA7!$Q$38</f>
        <v>0</v>
      </c>
      <c r="AK551" s="422">
        <f>DATA7!$V$38</f>
        <v>0</v>
      </c>
      <c r="AL551" s="422">
        <f>DATA7!$AA$38</f>
        <v>0</v>
      </c>
      <c r="AN551" s="522" t="str">
        <f>IF(AJ551="A",MAX($AN$221:AP550)+0.001,"")</f>
        <v/>
      </c>
      <c r="AO551" s="522"/>
      <c r="AP551" s="522"/>
      <c r="AQ551" s="282">
        <v>1.33</v>
      </c>
      <c r="AR551" s="282" t="str">
        <f>IF($AQ$551&gt;$AN$973,"",LOOKUP($AQ$551,$AN$222:$AP$971,$AH$222:$AH$971))</f>
        <v/>
      </c>
      <c r="AS551" s="282" t="str">
        <f>IF($AQ$551&gt;$AN$973,"",LOOKUP($AQ$551,$AN$222:$AP$971,$AI$222:$AI$971))</f>
        <v/>
      </c>
      <c r="AT551" s="282" t="s">
        <v>28</v>
      </c>
      <c r="AU551" s="282" t="str">
        <f>IF($AQ$551&gt;$AN$973,"",LOOKUP($AQ$551,$AN$222:$AP$971,$AK$222:$AK$971))</f>
        <v/>
      </c>
      <c r="AV551" s="282" t="str">
        <f>IF($AQ$551&gt;$AN$973,"",LOOKUP($AQ$551,$AN$222:$AP$971,$AL$222:$AL$971))</f>
        <v/>
      </c>
      <c r="AX551" s="522" t="str">
        <f>IF(AJ551="B",MAX($AX$221:AX550)+0.001,"")</f>
        <v/>
      </c>
      <c r="AY551" s="522"/>
      <c r="AZ551" s="522"/>
      <c r="BA551" s="282">
        <v>1.33</v>
      </c>
      <c r="BB551" s="282" t="str">
        <f t="shared" si="182"/>
        <v/>
      </c>
      <c r="BC551" s="282" t="str">
        <f t="shared" si="175"/>
        <v/>
      </c>
      <c r="BD551" s="282" t="s">
        <v>29</v>
      </c>
      <c r="BE551" s="282" t="str">
        <f t="shared" si="176"/>
        <v/>
      </c>
      <c r="BF551" s="282" t="str">
        <f t="shared" si="177"/>
        <v/>
      </c>
      <c r="BH551" s="522" t="str">
        <f>IF(AJ551="C",MAX($BH$221:BH550)+0.001,"")</f>
        <v/>
      </c>
      <c r="BI551" s="522"/>
      <c r="BJ551" s="522"/>
      <c r="BK551" s="282">
        <v>1.33</v>
      </c>
      <c r="BL551" s="282" t="str">
        <f t="shared" si="178"/>
        <v/>
      </c>
      <c r="BM551" s="282" t="str">
        <f t="shared" si="179"/>
        <v/>
      </c>
      <c r="BN551" s="282" t="s">
        <v>30</v>
      </c>
      <c r="BO551" s="282" t="str">
        <f t="shared" si="180"/>
        <v/>
      </c>
      <c r="BP551" s="282" t="str">
        <f t="shared" si="181"/>
        <v/>
      </c>
      <c r="BT551" s="522" t="str">
        <f>IF(AL551="A",MAX($BT$221:BV550)+0.001,"")</f>
        <v/>
      </c>
      <c r="BU551" s="522"/>
      <c r="BV551" s="522"/>
      <c r="BW551" s="282">
        <v>1.33</v>
      </c>
      <c r="BY551" s="454" t="s">
        <v>28</v>
      </c>
      <c r="BZ551" s="282" t="str">
        <f t="shared" si="183"/>
        <v/>
      </c>
      <c r="CB551" s="282">
        <f t="shared" si="184"/>
        <v>0</v>
      </c>
      <c r="CC551" s="282">
        <f t="shared" si="185"/>
        <v>0</v>
      </c>
      <c r="CD551" s="282">
        <f t="shared" si="186"/>
        <v>0</v>
      </c>
      <c r="CE551" s="282">
        <f t="shared" si="187"/>
        <v>0</v>
      </c>
      <c r="CF551" s="282">
        <f t="shared" si="188"/>
        <v>0</v>
      </c>
      <c r="CG551" s="282">
        <f t="shared" si="189"/>
        <v>0</v>
      </c>
      <c r="CH551" s="282">
        <f t="shared" si="190"/>
        <v>0</v>
      </c>
      <c r="CI551" s="282">
        <f t="shared" si="191"/>
        <v>0</v>
      </c>
      <c r="CJ551" s="282">
        <f t="shared" si="192"/>
        <v>0</v>
      </c>
      <c r="CK551" s="282">
        <f t="shared" si="193"/>
        <v>0</v>
      </c>
      <c r="CL551" s="282">
        <f t="shared" si="194"/>
        <v>0</v>
      </c>
      <c r="CM551" s="282">
        <f t="shared" si="195"/>
        <v>0</v>
      </c>
    </row>
    <row r="552" spans="4:91" ht="15" x14ac:dyDescent="0.25">
      <c r="D552" s="455" t="str">
        <f>IF(DATA7!$C$39="","",U552&amp;":"&amp;V552)</f>
        <v/>
      </c>
      <c r="E552" s="523" t="str">
        <f>IF(DATA7!$D$39="","",W552&amp;":"&amp;X552)</f>
        <v/>
      </c>
      <c r="F552" s="523"/>
      <c r="G552" s="523"/>
      <c r="H552" s="524" t="e">
        <f t="shared" si="170"/>
        <v>#VALUE!</v>
      </c>
      <c r="I552" s="524"/>
      <c r="J552" s="524"/>
      <c r="K552" s="522" t="e">
        <f t="shared" si="174"/>
        <v>#VALUE!</v>
      </c>
      <c r="L552" s="522"/>
      <c r="M552" s="522"/>
      <c r="N552" s="525" t="e">
        <f t="shared" si="171"/>
        <v>#VALUE!</v>
      </c>
      <c r="O552" s="525"/>
      <c r="P552" s="525"/>
      <c r="Q552" s="523" t="e">
        <f t="shared" si="172"/>
        <v>#VALUE!</v>
      </c>
      <c r="R552" s="523"/>
      <c r="S552" s="523"/>
      <c r="T552" s="283">
        <v>31</v>
      </c>
      <c r="U552" s="456">
        <f>IF(HOUR(DATA7!$C$39)&lt;=6,HOUR(DATA7!$C$39)+12,HOUR(DATA7!$C$39))</f>
        <v>12</v>
      </c>
      <c r="V552" s="457" t="str">
        <f>IF(MINUTE(DATA7!$C$39)&lt;10,"0"&amp;MINUTE(DATA7!$C$39),MINUTE(DATA7!$C$39))</f>
        <v>00</v>
      </c>
      <c r="W552" s="456">
        <f>IF(HOUR(DATA7!$D$39)&lt;=6,HOUR(DATA7!$D$39)+12,HOUR(DATA7!$D$39))</f>
        <v>12</v>
      </c>
      <c r="X552" s="457" t="str">
        <f>IF(MINUTE(DATA7!$D$39)&lt;10,"0"&amp;MINUTE(DATA7!$D$39),MINUTE(DATA7!$D$39))</f>
        <v>00</v>
      </c>
      <c r="Y552" s="526" t="b">
        <f t="shared" si="168"/>
        <v>0</v>
      </c>
      <c r="Z552" s="526"/>
      <c r="AA552" s="520" t="b">
        <f t="shared" si="169"/>
        <v>0</v>
      </c>
      <c r="AB552" s="520"/>
      <c r="AC552" s="521" t="str">
        <f t="shared" si="173"/>
        <v/>
      </c>
      <c r="AD552" s="521"/>
      <c r="AE552" s="520" t="b">
        <f t="shared" si="167"/>
        <v>0</v>
      </c>
      <c r="AF552" s="520"/>
      <c r="AH552" s="422">
        <f>DATA7!$G$39</f>
        <v>0</v>
      </c>
      <c r="AI552" s="422">
        <f>DATA7!$L$39</f>
        <v>0</v>
      </c>
      <c r="AJ552" s="458">
        <f>DATA7!$Q$39</f>
        <v>0</v>
      </c>
      <c r="AK552" s="422">
        <f>DATA7!$V$39</f>
        <v>0</v>
      </c>
      <c r="AL552" s="422">
        <f>DATA7!$AA$39</f>
        <v>0</v>
      </c>
      <c r="AN552" s="522" t="str">
        <f>IF(AJ552="A",MAX($AN$221:AP551)+0.001,"")</f>
        <v/>
      </c>
      <c r="AO552" s="522"/>
      <c r="AP552" s="522"/>
      <c r="AQ552" s="282">
        <v>1.331</v>
      </c>
      <c r="AR552" s="282" t="str">
        <f>IF($AQ$552&gt;$AN$973,"",LOOKUP($AQ$552,$AN$222:$AP$971,$AH$222:$AH$971))</f>
        <v/>
      </c>
      <c r="AS552" s="282" t="str">
        <f>IF($AQ$552&gt;$AN$973,"",LOOKUP($AQ$552,$AN$222:$AP$971,$AI$222:$AI$971))</f>
        <v/>
      </c>
      <c r="AT552" s="282" t="s">
        <v>28</v>
      </c>
      <c r="AU552" s="282" t="str">
        <f>IF($AQ$552&gt;$AN$973,"",LOOKUP($AQ$552,$AN$222:$AP$971,$AK$222:$AK$971))</f>
        <v/>
      </c>
      <c r="AV552" s="282" t="str">
        <f>IF($AQ$552&gt;$AN$973,"",LOOKUP($AQ$552,$AN$222:$AP$971,$AL$222:$AL$971))</f>
        <v/>
      </c>
      <c r="AX552" s="522" t="str">
        <f>IF(AJ552="B",MAX($AX$221:AX551)+0.001,"")</f>
        <v/>
      </c>
      <c r="AY552" s="522"/>
      <c r="AZ552" s="522"/>
      <c r="BA552" s="282">
        <v>1.331</v>
      </c>
      <c r="BB552" s="282" t="str">
        <f t="shared" si="182"/>
        <v/>
      </c>
      <c r="BC552" s="282" t="str">
        <f t="shared" si="175"/>
        <v/>
      </c>
      <c r="BD552" s="282" t="s">
        <v>29</v>
      </c>
      <c r="BE552" s="282" t="str">
        <f t="shared" si="176"/>
        <v/>
      </c>
      <c r="BF552" s="282" t="str">
        <f t="shared" si="177"/>
        <v/>
      </c>
      <c r="BH552" s="522" t="str">
        <f>IF(AJ552="C",MAX($BH$221:BH551)+0.001,"")</f>
        <v/>
      </c>
      <c r="BI552" s="522"/>
      <c r="BJ552" s="522"/>
      <c r="BK552" s="282">
        <v>1.331</v>
      </c>
      <c r="BL552" s="282" t="str">
        <f t="shared" si="178"/>
        <v/>
      </c>
      <c r="BM552" s="282" t="str">
        <f t="shared" si="179"/>
        <v/>
      </c>
      <c r="BN552" s="282" t="s">
        <v>30</v>
      </c>
      <c r="BO552" s="282" t="str">
        <f t="shared" si="180"/>
        <v/>
      </c>
      <c r="BP552" s="282" t="str">
        <f t="shared" si="181"/>
        <v/>
      </c>
      <c r="BT552" s="522" t="str">
        <f>IF(AL552="A",MAX($BT$221:BV551)+0.001,"")</f>
        <v/>
      </c>
      <c r="BU552" s="522"/>
      <c r="BV552" s="522"/>
      <c r="BW552" s="282">
        <v>1.331</v>
      </c>
      <c r="BY552" s="454" t="s">
        <v>28</v>
      </c>
      <c r="BZ552" s="282" t="str">
        <f t="shared" si="183"/>
        <v/>
      </c>
      <c r="CB552" s="282">
        <f t="shared" si="184"/>
        <v>0</v>
      </c>
      <c r="CC552" s="282">
        <f t="shared" si="185"/>
        <v>0</v>
      </c>
      <c r="CD552" s="282">
        <f t="shared" si="186"/>
        <v>0</v>
      </c>
      <c r="CE552" s="282">
        <f t="shared" si="187"/>
        <v>0</v>
      </c>
      <c r="CF552" s="282">
        <f t="shared" si="188"/>
        <v>0</v>
      </c>
      <c r="CG552" s="282">
        <f t="shared" si="189"/>
        <v>0</v>
      </c>
      <c r="CH552" s="282">
        <f t="shared" si="190"/>
        <v>0</v>
      </c>
      <c r="CI552" s="282">
        <f t="shared" si="191"/>
        <v>0</v>
      </c>
      <c r="CJ552" s="282">
        <f t="shared" si="192"/>
        <v>0</v>
      </c>
      <c r="CK552" s="282">
        <f t="shared" si="193"/>
        <v>0</v>
      </c>
      <c r="CL552" s="282">
        <f t="shared" si="194"/>
        <v>0</v>
      </c>
      <c r="CM552" s="282">
        <f t="shared" si="195"/>
        <v>0</v>
      </c>
    </row>
    <row r="553" spans="4:91" ht="15" x14ac:dyDescent="0.25">
      <c r="D553" s="455" t="str">
        <f>IF(DATA7!$C$40="","",U553&amp;":"&amp;V553)</f>
        <v/>
      </c>
      <c r="E553" s="523" t="str">
        <f>IF(DATA7!$D$40="","",W553&amp;":"&amp;X553)</f>
        <v/>
      </c>
      <c r="F553" s="523"/>
      <c r="G553" s="523"/>
      <c r="H553" s="524" t="e">
        <f t="shared" si="170"/>
        <v>#VALUE!</v>
      </c>
      <c r="I553" s="524"/>
      <c r="J553" s="524"/>
      <c r="K553" s="522" t="e">
        <f t="shared" si="174"/>
        <v>#VALUE!</v>
      </c>
      <c r="L553" s="522"/>
      <c r="M553" s="522"/>
      <c r="N553" s="525" t="e">
        <f t="shared" si="171"/>
        <v>#VALUE!</v>
      </c>
      <c r="O553" s="525"/>
      <c r="P553" s="525"/>
      <c r="Q553" s="523" t="e">
        <f t="shared" si="172"/>
        <v>#VALUE!</v>
      </c>
      <c r="R553" s="523"/>
      <c r="S553" s="523"/>
      <c r="T553" s="283">
        <v>32</v>
      </c>
      <c r="U553" s="456">
        <f>IF(HOUR(DATA7!$C$40)&lt;=6,HOUR(DATA7!$C$40)+12,HOUR(DATA7!$C$40))</f>
        <v>12</v>
      </c>
      <c r="V553" s="457" t="str">
        <f>IF(MINUTE(DATA7!$C$40)&lt;10,"0"&amp;MINUTE(DATA7!$C$40),MINUTE(DATA7!$C$40))</f>
        <v>00</v>
      </c>
      <c r="W553" s="456">
        <f>IF(HOUR(DATA7!$D$40)&lt;=6,HOUR(DATA7!$D$40)+12,HOUR(DATA7!$D$40))</f>
        <v>12</v>
      </c>
      <c r="X553" s="457" t="str">
        <f>IF(MINUTE(DATA7!$D$40)&lt;10,"0"&amp;MINUTE(DATA7!$D$40),MINUTE(DATA7!$D$40))</f>
        <v>00</v>
      </c>
      <c r="Y553" s="526" t="b">
        <f t="shared" si="168"/>
        <v>0</v>
      </c>
      <c r="Z553" s="526"/>
      <c r="AA553" s="520" t="b">
        <f t="shared" si="169"/>
        <v>0</v>
      </c>
      <c r="AB553" s="520"/>
      <c r="AC553" s="521" t="str">
        <f t="shared" si="173"/>
        <v/>
      </c>
      <c r="AD553" s="521"/>
      <c r="AE553" s="520" t="b">
        <f t="shared" si="167"/>
        <v>0</v>
      </c>
      <c r="AF553" s="520"/>
      <c r="AH553" s="422">
        <f>DATA7!$G$40</f>
        <v>0</v>
      </c>
      <c r="AI553" s="422">
        <f>DATA7!$L$40</f>
        <v>0</v>
      </c>
      <c r="AJ553" s="458">
        <f>DATA7!$Q$40</f>
        <v>0</v>
      </c>
      <c r="AK553" s="422">
        <f>DATA7!$V$40</f>
        <v>0</v>
      </c>
      <c r="AL553" s="422">
        <f>DATA7!$AA$40</f>
        <v>0</v>
      </c>
      <c r="AN553" s="522" t="str">
        <f>IF(AJ553="A",MAX($AN$221:AP552)+0.001,"")</f>
        <v/>
      </c>
      <c r="AO553" s="522"/>
      <c r="AP553" s="522"/>
      <c r="AQ553" s="282">
        <v>1.3319999999999999</v>
      </c>
      <c r="AR553" s="282" t="str">
        <f>IF($AQ$553&gt;$AN$973,"",LOOKUP($AQ$553,$AN$222:$AP$971,$AH$222:$AH$971))</f>
        <v/>
      </c>
      <c r="AS553" s="282" t="str">
        <f>IF($AQ$553&gt;$AN$973,"",LOOKUP($AQ$553,$AN$222:$AP$971,$AI$222:$AI$971))</f>
        <v/>
      </c>
      <c r="AT553" s="282" t="s">
        <v>28</v>
      </c>
      <c r="AU553" s="282" t="str">
        <f>IF($AQ$553&gt;$AN$973,"",LOOKUP($AQ$553,$AN$222:$AP$971,$AK$222:$AK$971))</f>
        <v/>
      </c>
      <c r="AV553" s="282" t="str">
        <f>IF($AQ$553&gt;$AN$973,"",LOOKUP($AQ$553,$AN$222:$AP$971,$AL$222:$AL$971))</f>
        <v/>
      </c>
      <c r="AX553" s="522" t="str">
        <f>IF(AJ553="B",MAX($AX$221:AX552)+0.001,"")</f>
        <v/>
      </c>
      <c r="AY553" s="522"/>
      <c r="AZ553" s="522"/>
      <c r="BA553" s="282">
        <v>1.3319999999999999</v>
      </c>
      <c r="BB553" s="282" t="str">
        <f t="shared" si="182"/>
        <v/>
      </c>
      <c r="BC553" s="282" t="str">
        <f t="shared" si="175"/>
        <v/>
      </c>
      <c r="BD553" s="282" t="s">
        <v>29</v>
      </c>
      <c r="BE553" s="282" t="str">
        <f t="shared" si="176"/>
        <v/>
      </c>
      <c r="BF553" s="282" t="str">
        <f t="shared" si="177"/>
        <v/>
      </c>
      <c r="BH553" s="522" t="str">
        <f>IF(AJ553="C",MAX($BH$221:BH552)+0.001,"")</f>
        <v/>
      </c>
      <c r="BI553" s="522"/>
      <c r="BJ553" s="522"/>
      <c r="BK553" s="282">
        <v>1.3319999999999999</v>
      </c>
      <c r="BL553" s="282" t="str">
        <f t="shared" si="178"/>
        <v/>
      </c>
      <c r="BM553" s="282" t="str">
        <f t="shared" si="179"/>
        <v/>
      </c>
      <c r="BN553" s="282" t="s">
        <v>30</v>
      </c>
      <c r="BO553" s="282" t="str">
        <f t="shared" si="180"/>
        <v/>
      </c>
      <c r="BP553" s="282" t="str">
        <f t="shared" si="181"/>
        <v/>
      </c>
      <c r="BT553" s="522" t="str">
        <f>IF(AL553="A",MAX($BT$221:BV552)+0.001,"")</f>
        <v/>
      </c>
      <c r="BU553" s="522"/>
      <c r="BV553" s="522"/>
      <c r="BW553" s="282">
        <v>1.3319999999999999</v>
      </c>
      <c r="BY553" s="454" t="s">
        <v>28</v>
      </c>
      <c r="BZ553" s="282" t="str">
        <f t="shared" si="183"/>
        <v/>
      </c>
      <c r="CB553" s="282">
        <f t="shared" si="184"/>
        <v>0</v>
      </c>
      <c r="CC553" s="282">
        <f t="shared" si="185"/>
        <v>0</v>
      </c>
      <c r="CD553" s="282">
        <f t="shared" si="186"/>
        <v>0</v>
      </c>
      <c r="CE553" s="282">
        <f t="shared" si="187"/>
        <v>0</v>
      </c>
      <c r="CF553" s="282">
        <f t="shared" si="188"/>
        <v>0</v>
      </c>
      <c r="CG553" s="282">
        <f t="shared" si="189"/>
        <v>0</v>
      </c>
      <c r="CH553" s="282">
        <f t="shared" si="190"/>
        <v>0</v>
      </c>
      <c r="CI553" s="282">
        <f t="shared" si="191"/>
        <v>0</v>
      </c>
      <c r="CJ553" s="282">
        <f t="shared" si="192"/>
        <v>0</v>
      </c>
      <c r="CK553" s="282">
        <f t="shared" si="193"/>
        <v>0</v>
      </c>
      <c r="CL553" s="282">
        <f t="shared" si="194"/>
        <v>0</v>
      </c>
      <c r="CM553" s="282">
        <f t="shared" si="195"/>
        <v>0</v>
      </c>
    </row>
    <row r="554" spans="4:91" ht="15" x14ac:dyDescent="0.25">
      <c r="D554" s="455" t="str">
        <f>IF(DATA7!$C$41="","",U554&amp;":"&amp;V554)</f>
        <v/>
      </c>
      <c r="E554" s="523" t="str">
        <f>IF(DATA7!$D$41="","",W554&amp;":"&amp;X554)</f>
        <v/>
      </c>
      <c r="F554" s="523"/>
      <c r="G554" s="523"/>
      <c r="H554" s="524" t="e">
        <f t="shared" si="170"/>
        <v>#VALUE!</v>
      </c>
      <c r="I554" s="524"/>
      <c r="J554" s="524"/>
      <c r="K554" s="522" t="e">
        <f t="shared" si="174"/>
        <v>#VALUE!</v>
      </c>
      <c r="L554" s="522"/>
      <c r="M554" s="522"/>
      <c r="N554" s="525" t="e">
        <f t="shared" si="171"/>
        <v>#VALUE!</v>
      </c>
      <c r="O554" s="525"/>
      <c r="P554" s="525"/>
      <c r="Q554" s="523" t="e">
        <f t="shared" si="172"/>
        <v>#VALUE!</v>
      </c>
      <c r="R554" s="523"/>
      <c r="S554" s="523"/>
      <c r="T554" s="283">
        <v>33</v>
      </c>
      <c r="U554" s="456">
        <f>IF(HOUR(DATA7!$C$41)&lt;=6,HOUR(DATA7!$C$41)+12,HOUR(DATA7!$C$41))</f>
        <v>12</v>
      </c>
      <c r="V554" s="457" t="str">
        <f>IF(MINUTE(DATA7!$C$41)&lt;10,"0"&amp;MINUTE(DATA7!$C$41),MINUTE(DATA7!$C$41))</f>
        <v>00</v>
      </c>
      <c r="W554" s="456">
        <f>IF(HOUR(DATA7!$D$41)&lt;=6,HOUR(DATA7!$D$41)+12,HOUR(DATA7!$D$41))</f>
        <v>12</v>
      </c>
      <c r="X554" s="457" t="str">
        <f>IF(MINUTE(DATA7!$D$41)&lt;10,"0"&amp;MINUTE(DATA7!$D$41),MINUTE(DATA7!$D$41))</f>
        <v>00</v>
      </c>
      <c r="Y554" s="526" t="b">
        <f t="shared" si="168"/>
        <v>0</v>
      </c>
      <c r="Z554" s="526"/>
      <c r="AA554" s="520" t="b">
        <f t="shared" si="169"/>
        <v>0</v>
      </c>
      <c r="AB554" s="520"/>
      <c r="AC554" s="521" t="str">
        <f t="shared" si="173"/>
        <v/>
      </c>
      <c r="AD554" s="521"/>
      <c r="AE554" s="520" t="b">
        <f t="shared" si="167"/>
        <v>0</v>
      </c>
      <c r="AF554" s="520"/>
      <c r="AH554" s="422">
        <f>DATA7!$G$41</f>
        <v>0</v>
      </c>
      <c r="AI554" s="422">
        <f>DATA7!$L$41</f>
        <v>0</v>
      </c>
      <c r="AJ554" s="458">
        <f>DATA7!$Q$41</f>
        <v>0</v>
      </c>
      <c r="AK554" s="422">
        <f>DATA7!$V$41</f>
        <v>0</v>
      </c>
      <c r="AL554" s="422">
        <f>DATA7!$AA$41</f>
        <v>0</v>
      </c>
      <c r="AN554" s="522" t="str">
        <f>IF(AJ554="A",MAX($AN$221:AP553)+0.001,"")</f>
        <v/>
      </c>
      <c r="AO554" s="522"/>
      <c r="AP554" s="522"/>
      <c r="AQ554" s="282">
        <v>1.333</v>
      </c>
      <c r="AR554" s="282" t="str">
        <f>IF($AQ$554&gt;$AN$973,"",LOOKUP($AQ$554,$AN$222:$AP$971,$AH$222:$AH$971))</f>
        <v/>
      </c>
      <c r="AS554" s="282" t="str">
        <f>IF($AQ$554&gt;$AN$973,"",LOOKUP($AQ$554,$AN$222:$AP$971,$AI$222:$AI$971))</f>
        <v/>
      </c>
      <c r="AT554" s="282" t="s">
        <v>28</v>
      </c>
      <c r="AU554" s="282" t="str">
        <f>IF($AQ$554&gt;$AN$973,"",LOOKUP($AQ$554,$AN$222:$AP$971,$AK$222:$AK$971))</f>
        <v/>
      </c>
      <c r="AV554" s="282" t="str">
        <f>IF($AQ$554&gt;$AN$973,"",LOOKUP($AQ$554,$AN$222:$AP$971,$AL$222:$AL$971))</f>
        <v/>
      </c>
      <c r="AX554" s="522" t="str">
        <f>IF(AJ554="B",MAX($AX$221:AX553)+0.001,"")</f>
        <v/>
      </c>
      <c r="AY554" s="522"/>
      <c r="AZ554" s="522"/>
      <c r="BA554" s="282">
        <v>1.333</v>
      </c>
      <c r="BB554" s="282" t="str">
        <f t="shared" si="182"/>
        <v/>
      </c>
      <c r="BC554" s="282" t="str">
        <f t="shared" si="175"/>
        <v/>
      </c>
      <c r="BD554" s="282" t="s">
        <v>29</v>
      </c>
      <c r="BE554" s="282" t="str">
        <f t="shared" si="176"/>
        <v/>
      </c>
      <c r="BF554" s="282" t="str">
        <f t="shared" si="177"/>
        <v/>
      </c>
      <c r="BH554" s="522" t="str">
        <f>IF(AJ554="C",MAX($BH$221:BH553)+0.001,"")</f>
        <v/>
      </c>
      <c r="BI554" s="522"/>
      <c r="BJ554" s="522"/>
      <c r="BK554" s="282">
        <v>1.333</v>
      </c>
      <c r="BL554" s="282" t="str">
        <f t="shared" si="178"/>
        <v/>
      </c>
      <c r="BM554" s="282" t="str">
        <f t="shared" si="179"/>
        <v/>
      </c>
      <c r="BN554" s="282" t="s">
        <v>30</v>
      </c>
      <c r="BO554" s="282" t="str">
        <f t="shared" si="180"/>
        <v/>
      </c>
      <c r="BP554" s="282" t="str">
        <f t="shared" si="181"/>
        <v/>
      </c>
      <c r="BT554" s="522" t="str">
        <f>IF(AL554="A",MAX($BT$221:BV553)+0.001,"")</f>
        <v/>
      </c>
      <c r="BU554" s="522"/>
      <c r="BV554" s="522"/>
      <c r="BW554" s="282">
        <v>1.333</v>
      </c>
      <c r="BY554" s="454" t="s">
        <v>28</v>
      </c>
      <c r="BZ554" s="282" t="str">
        <f t="shared" si="183"/>
        <v/>
      </c>
      <c r="CB554" s="282">
        <f t="shared" si="184"/>
        <v>0</v>
      </c>
      <c r="CC554" s="282">
        <f t="shared" si="185"/>
        <v>0</v>
      </c>
      <c r="CD554" s="282">
        <f t="shared" si="186"/>
        <v>0</v>
      </c>
      <c r="CE554" s="282">
        <f t="shared" si="187"/>
        <v>0</v>
      </c>
      <c r="CF554" s="282">
        <f t="shared" si="188"/>
        <v>0</v>
      </c>
      <c r="CG554" s="282">
        <f t="shared" si="189"/>
        <v>0</v>
      </c>
      <c r="CH554" s="282">
        <f t="shared" si="190"/>
        <v>0</v>
      </c>
      <c r="CI554" s="282">
        <f t="shared" si="191"/>
        <v>0</v>
      </c>
      <c r="CJ554" s="282">
        <f t="shared" si="192"/>
        <v>0</v>
      </c>
      <c r="CK554" s="282">
        <f t="shared" si="193"/>
        <v>0</v>
      </c>
      <c r="CL554" s="282">
        <f t="shared" si="194"/>
        <v>0</v>
      </c>
      <c r="CM554" s="282">
        <f t="shared" si="195"/>
        <v>0</v>
      </c>
    </row>
    <row r="555" spans="4:91" ht="15" x14ac:dyDescent="0.25">
      <c r="D555" s="455" t="str">
        <f>IF(DATA7!$C$42="","",U555&amp;":"&amp;V555)</f>
        <v/>
      </c>
      <c r="E555" s="523" t="str">
        <f>IF(DATA7!$D$42="","",W555&amp;":"&amp;X555)</f>
        <v/>
      </c>
      <c r="F555" s="523"/>
      <c r="G555" s="523"/>
      <c r="H555" s="524" t="e">
        <f t="shared" si="170"/>
        <v>#VALUE!</v>
      </c>
      <c r="I555" s="524"/>
      <c r="J555" s="524"/>
      <c r="K555" s="522" t="e">
        <f t="shared" si="174"/>
        <v>#VALUE!</v>
      </c>
      <c r="L555" s="522"/>
      <c r="M555" s="522"/>
      <c r="N555" s="525" t="e">
        <f t="shared" si="171"/>
        <v>#VALUE!</v>
      </c>
      <c r="O555" s="525"/>
      <c r="P555" s="525"/>
      <c r="Q555" s="523" t="e">
        <f t="shared" si="172"/>
        <v>#VALUE!</v>
      </c>
      <c r="R555" s="523"/>
      <c r="S555" s="523"/>
      <c r="T555" s="283">
        <v>34</v>
      </c>
      <c r="U555" s="456">
        <f>IF(HOUR(DATA7!$C$42)&lt;=6,HOUR(DATA7!$C$42)+12,HOUR(DATA7!$C$42))</f>
        <v>12</v>
      </c>
      <c r="V555" s="457" t="str">
        <f>IF(MINUTE(DATA7!$C$42)&lt;10,"0"&amp;MINUTE(DATA7!$C$42),MINUTE(DATA7!$C$42))</f>
        <v>00</v>
      </c>
      <c r="W555" s="456">
        <f>IF(HOUR(DATA7!$D$42)&lt;=6,HOUR(DATA7!$D$42)+12,HOUR(DATA7!$D$42))</f>
        <v>12</v>
      </c>
      <c r="X555" s="457" t="str">
        <f>IF(MINUTE(DATA7!$D$42)&lt;10,"0"&amp;MINUTE(DATA7!$D$42),MINUTE(DATA7!$D$42))</f>
        <v>00</v>
      </c>
      <c r="Y555" s="526" t="b">
        <f t="shared" si="168"/>
        <v>0</v>
      </c>
      <c r="Z555" s="526"/>
      <c r="AA555" s="520" t="b">
        <f t="shared" si="169"/>
        <v>0</v>
      </c>
      <c r="AB555" s="520"/>
      <c r="AC555" s="521" t="str">
        <f t="shared" si="173"/>
        <v/>
      </c>
      <c r="AD555" s="521"/>
      <c r="AE555" s="520" t="b">
        <f t="shared" si="167"/>
        <v>0</v>
      </c>
      <c r="AF555" s="520"/>
      <c r="AH555" s="422">
        <f>DATA7!$G$42</f>
        <v>0</v>
      </c>
      <c r="AI555" s="422">
        <f>DATA7!$L$42</f>
        <v>0</v>
      </c>
      <c r="AJ555" s="458">
        <f>DATA7!$Q$42</f>
        <v>0</v>
      </c>
      <c r="AK555" s="422">
        <f>DATA7!$V$42</f>
        <v>0</v>
      </c>
      <c r="AL555" s="422">
        <f>DATA7!$AA$42</f>
        <v>0</v>
      </c>
      <c r="AN555" s="522" t="str">
        <f>IF(AJ555="A",MAX($AN$221:AP554)+0.001,"")</f>
        <v/>
      </c>
      <c r="AO555" s="522"/>
      <c r="AP555" s="522"/>
      <c r="AQ555" s="282">
        <v>1.3339999999999999</v>
      </c>
      <c r="AR555" s="282" t="str">
        <f>IF($AQ$555&gt;$AN$973,"",LOOKUP($AQ$555,$AN$222:$AP$971,$AH$222:$AH$971))</f>
        <v/>
      </c>
      <c r="AS555" s="282" t="str">
        <f>IF($AQ$555&gt;$AN$973,"",LOOKUP($AQ$555,$AN$222:$AP$971,$AI$222:$AI$971))</f>
        <v/>
      </c>
      <c r="AT555" s="282" t="s">
        <v>28</v>
      </c>
      <c r="AU555" s="282" t="str">
        <f>IF($AQ$555&gt;$AN$973,"",LOOKUP($AQ$555,$AN$222:$AP$971,$AK$222:$AK$971))</f>
        <v/>
      </c>
      <c r="AV555" s="282" t="str">
        <f>IF($AQ$555&gt;$AN$973,"",LOOKUP($AQ$555,$AN$222:$AP$971,$AL$222:$AL$971))</f>
        <v/>
      </c>
      <c r="AX555" s="522" t="str">
        <f>IF(AJ555="B",MAX($AX$221:AX554)+0.001,"")</f>
        <v/>
      </c>
      <c r="AY555" s="522"/>
      <c r="AZ555" s="522"/>
      <c r="BA555" s="282">
        <v>1.3339999999999999</v>
      </c>
      <c r="BB555" s="282" t="str">
        <f t="shared" si="182"/>
        <v/>
      </c>
      <c r="BC555" s="282" t="str">
        <f t="shared" si="175"/>
        <v/>
      </c>
      <c r="BD555" s="282" t="s">
        <v>29</v>
      </c>
      <c r="BE555" s="282" t="str">
        <f t="shared" si="176"/>
        <v/>
      </c>
      <c r="BF555" s="282" t="str">
        <f t="shared" si="177"/>
        <v/>
      </c>
      <c r="BH555" s="522" t="str">
        <f>IF(AJ555="C",MAX($BH$221:BH554)+0.001,"")</f>
        <v/>
      </c>
      <c r="BI555" s="522"/>
      <c r="BJ555" s="522"/>
      <c r="BK555" s="282">
        <v>1.3339999999999999</v>
      </c>
      <c r="BL555" s="282" t="str">
        <f t="shared" si="178"/>
        <v/>
      </c>
      <c r="BM555" s="282" t="str">
        <f t="shared" si="179"/>
        <v/>
      </c>
      <c r="BN555" s="282" t="s">
        <v>30</v>
      </c>
      <c r="BO555" s="282" t="str">
        <f t="shared" si="180"/>
        <v/>
      </c>
      <c r="BP555" s="282" t="str">
        <f t="shared" si="181"/>
        <v/>
      </c>
      <c r="BT555" s="522" t="str">
        <f>IF(AL555="A",MAX($BT$221:BV554)+0.001,"")</f>
        <v/>
      </c>
      <c r="BU555" s="522"/>
      <c r="BV555" s="522"/>
      <c r="BW555" s="282">
        <v>1.3339999999999999</v>
      </c>
      <c r="BY555" s="454" t="s">
        <v>28</v>
      </c>
      <c r="BZ555" s="282" t="str">
        <f t="shared" si="183"/>
        <v/>
      </c>
      <c r="CB555" s="282">
        <f t="shared" si="184"/>
        <v>0</v>
      </c>
      <c r="CC555" s="282">
        <f t="shared" si="185"/>
        <v>0</v>
      </c>
      <c r="CD555" s="282">
        <f t="shared" si="186"/>
        <v>0</v>
      </c>
      <c r="CE555" s="282">
        <f t="shared" si="187"/>
        <v>0</v>
      </c>
      <c r="CF555" s="282">
        <f t="shared" si="188"/>
        <v>0</v>
      </c>
      <c r="CG555" s="282">
        <f t="shared" si="189"/>
        <v>0</v>
      </c>
      <c r="CH555" s="282">
        <f t="shared" si="190"/>
        <v>0</v>
      </c>
      <c r="CI555" s="282">
        <f t="shared" si="191"/>
        <v>0</v>
      </c>
      <c r="CJ555" s="282">
        <f t="shared" si="192"/>
        <v>0</v>
      </c>
      <c r="CK555" s="282">
        <f t="shared" si="193"/>
        <v>0</v>
      </c>
      <c r="CL555" s="282">
        <f t="shared" si="194"/>
        <v>0</v>
      </c>
      <c r="CM555" s="282">
        <f t="shared" si="195"/>
        <v>0</v>
      </c>
    </row>
    <row r="556" spans="4:91" ht="15" x14ac:dyDescent="0.25">
      <c r="D556" s="455" t="str">
        <f>IF(DATA7!$C$43="","",U556&amp;":"&amp;V556)</f>
        <v/>
      </c>
      <c r="E556" s="523" t="str">
        <f>IF(DATA7!$D$43="","",W556&amp;":"&amp;X556)</f>
        <v/>
      </c>
      <c r="F556" s="523"/>
      <c r="G556" s="523"/>
      <c r="H556" s="524" t="e">
        <f t="shared" si="170"/>
        <v>#VALUE!</v>
      </c>
      <c r="I556" s="524"/>
      <c r="J556" s="524"/>
      <c r="K556" s="522" t="e">
        <f t="shared" si="174"/>
        <v>#VALUE!</v>
      </c>
      <c r="L556" s="522"/>
      <c r="M556" s="522"/>
      <c r="N556" s="525" t="e">
        <f t="shared" si="171"/>
        <v>#VALUE!</v>
      </c>
      <c r="O556" s="525"/>
      <c r="P556" s="525"/>
      <c r="Q556" s="523" t="e">
        <f t="shared" si="172"/>
        <v>#VALUE!</v>
      </c>
      <c r="R556" s="523"/>
      <c r="S556" s="523"/>
      <c r="T556" s="283">
        <v>35</v>
      </c>
      <c r="U556" s="456">
        <f>IF(HOUR(DATA7!$C$43)&lt;=6,HOUR(DATA7!$C$43)+12,HOUR(DATA7!$C$43))</f>
        <v>12</v>
      </c>
      <c r="V556" s="457" t="str">
        <f>IF(MINUTE(DATA7!$C$43)&lt;10,"0"&amp;MINUTE(DATA7!$C$43),MINUTE(DATA7!$C$43))</f>
        <v>00</v>
      </c>
      <c r="W556" s="456">
        <f>IF(HOUR(DATA7!$D$43)&lt;=6,HOUR(DATA7!$D$43)+12,HOUR(DATA7!$D$43))</f>
        <v>12</v>
      </c>
      <c r="X556" s="457" t="str">
        <f>IF(MINUTE(DATA7!$D$43)&lt;10,"0"&amp;MINUTE(DATA7!$D$43),MINUTE(DATA7!$D$43))</f>
        <v>00</v>
      </c>
      <c r="Y556" s="526" t="b">
        <f t="shared" si="168"/>
        <v>0</v>
      </c>
      <c r="Z556" s="526"/>
      <c r="AA556" s="520" t="b">
        <f t="shared" si="169"/>
        <v>0</v>
      </c>
      <c r="AB556" s="520"/>
      <c r="AC556" s="521" t="str">
        <f t="shared" si="173"/>
        <v/>
      </c>
      <c r="AD556" s="521"/>
      <c r="AE556" s="520" t="b">
        <f t="shared" si="167"/>
        <v>0</v>
      </c>
      <c r="AF556" s="520"/>
      <c r="AH556" s="422">
        <f>DATA7!$G$43</f>
        <v>0</v>
      </c>
      <c r="AI556" s="422">
        <f>DATA7!$L$43</f>
        <v>0</v>
      </c>
      <c r="AJ556" s="458">
        <f>DATA7!$Q$43</f>
        <v>0</v>
      </c>
      <c r="AK556" s="422">
        <f>DATA7!$V$43</f>
        <v>0</v>
      </c>
      <c r="AL556" s="422">
        <f>DATA7!$AA$43</f>
        <v>0</v>
      </c>
      <c r="AN556" s="522" t="str">
        <f>IF(AJ556="A",MAX($AN$221:AP555)+0.001,"")</f>
        <v/>
      </c>
      <c r="AO556" s="522"/>
      <c r="AP556" s="522"/>
      <c r="AQ556" s="282">
        <v>1.335</v>
      </c>
      <c r="AR556" s="282" t="str">
        <f>IF($AQ$556&gt;$AN$973,"",LOOKUP($AQ$556,$AN$222:$AP$971,$AH$222:$AH$971))</f>
        <v/>
      </c>
      <c r="AS556" s="282" t="str">
        <f>IF($AQ$556&gt;$AN$973,"",LOOKUP($AQ$556,$AN$222:$AP$971,$AI$222:$AI$971))</f>
        <v/>
      </c>
      <c r="AT556" s="282" t="s">
        <v>28</v>
      </c>
      <c r="AU556" s="282" t="str">
        <f>IF($AQ$556&gt;$AN$973,"",LOOKUP($AQ$556,$AN$222:$AP$971,$AK$222:$AK$971))</f>
        <v/>
      </c>
      <c r="AV556" s="282" t="str">
        <f>IF($AQ$556&gt;$AN$973,"",LOOKUP($AQ$556,$AN$222:$AP$971,$AL$222:$AL$971))</f>
        <v/>
      </c>
      <c r="AX556" s="522" t="str">
        <f>IF(AJ556="B",MAX($AX$221:AX555)+0.001,"")</f>
        <v/>
      </c>
      <c r="AY556" s="522"/>
      <c r="AZ556" s="522"/>
      <c r="BA556" s="282">
        <v>1.335</v>
      </c>
      <c r="BB556" s="282" t="str">
        <f t="shared" si="182"/>
        <v/>
      </c>
      <c r="BC556" s="282" t="str">
        <f t="shared" si="175"/>
        <v/>
      </c>
      <c r="BD556" s="282" t="s">
        <v>29</v>
      </c>
      <c r="BE556" s="282" t="str">
        <f t="shared" si="176"/>
        <v/>
      </c>
      <c r="BF556" s="282" t="str">
        <f t="shared" si="177"/>
        <v/>
      </c>
      <c r="BH556" s="522" t="str">
        <f>IF(AJ556="C",MAX($BH$221:BH555)+0.001,"")</f>
        <v/>
      </c>
      <c r="BI556" s="522"/>
      <c r="BJ556" s="522"/>
      <c r="BK556" s="282">
        <v>1.335</v>
      </c>
      <c r="BL556" s="282" t="str">
        <f t="shared" si="178"/>
        <v/>
      </c>
      <c r="BM556" s="282" t="str">
        <f t="shared" si="179"/>
        <v/>
      </c>
      <c r="BN556" s="282" t="s">
        <v>30</v>
      </c>
      <c r="BO556" s="282" t="str">
        <f t="shared" si="180"/>
        <v/>
      </c>
      <c r="BP556" s="282" t="str">
        <f t="shared" si="181"/>
        <v/>
      </c>
      <c r="BT556" s="522" t="str">
        <f>IF(AL556="A",MAX($BT$221:BV555)+0.001,"")</f>
        <v/>
      </c>
      <c r="BU556" s="522"/>
      <c r="BV556" s="522"/>
      <c r="BW556" s="282">
        <v>1.335</v>
      </c>
      <c r="BY556" s="454" t="s">
        <v>28</v>
      </c>
      <c r="BZ556" s="282" t="str">
        <f t="shared" si="183"/>
        <v/>
      </c>
      <c r="CB556" s="282">
        <f t="shared" si="184"/>
        <v>0</v>
      </c>
      <c r="CC556" s="282">
        <f t="shared" si="185"/>
        <v>0</v>
      </c>
      <c r="CD556" s="282">
        <f t="shared" si="186"/>
        <v>0</v>
      </c>
      <c r="CE556" s="282">
        <f t="shared" si="187"/>
        <v>0</v>
      </c>
      <c r="CF556" s="282">
        <f t="shared" si="188"/>
        <v>0</v>
      </c>
      <c r="CG556" s="282">
        <f t="shared" si="189"/>
        <v>0</v>
      </c>
      <c r="CH556" s="282">
        <f t="shared" si="190"/>
        <v>0</v>
      </c>
      <c r="CI556" s="282">
        <f t="shared" si="191"/>
        <v>0</v>
      </c>
      <c r="CJ556" s="282">
        <f t="shared" si="192"/>
        <v>0</v>
      </c>
      <c r="CK556" s="282">
        <f t="shared" si="193"/>
        <v>0</v>
      </c>
      <c r="CL556" s="282">
        <f t="shared" si="194"/>
        <v>0</v>
      </c>
      <c r="CM556" s="282">
        <f t="shared" si="195"/>
        <v>0</v>
      </c>
    </row>
    <row r="557" spans="4:91" ht="15" x14ac:dyDescent="0.25">
      <c r="D557" s="455" t="str">
        <f>IF(DATA7!$C$44="","",U557&amp;":"&amp;V557)</f>
        <v/>
      </c>
      <c r="E557" s="523" t="str">
        <f>IF(DATA7!$D$44="","",W557&amp;":"&amp;X557)</f>
        <v/>
      </c>
      <c r="F557" s="523"/>
      <c r="G557" s="523"/>
      <c r="H557" s="524" t="e">
        <f t="shared" si="170"/>
        <v>#VALUE!</v>
      </c>
      <c r="I557" s="524"/>
      <c r="J557" s="524"/>
      <c r="K557" s="522" t="e">
        <f t="shared" si="174"/>
        <v>#VALUE!</v>
      </c>
      <c r="L557" s="522"/>
      <c r="M557" s="522"/>
      <c r="N557" s="525" t="e">
        <f t="shared" si="171"/>
        <v>#VALUE!</v>
      </c>
      <c r="O557" s="525"/>
      <c r="P557" s="525"/>
      <c r="Q557" s="523" t="e">
        <f t="shared" si="172"/>
        <v>#VALUE!</v>
      </c>
      <c r="R557" s="523"/>
      <c r="S557" s="523"/>
      <c r="T557" s="283">
        <v>36</v>
      </c>
      <c r="U557" s="456">
        <f>IF(HOUR(DATA7!$C$44)&lt;=6,HOUR(DATA7!$C$44)+12,HOUR(DATA7!$C$44))</f>
        <v>12</v>
      </c>
      <c r="V557" s="457" t="str">
        <f>IF(MINUTE(DATA7!$C$44)&lt;10,"0"&amp;MINUTE(DATA7!$C$44),MINUTE(DATA7!$C$44))</f>
        <v>00</v>
      </c>
      <c r="W557" s="456">
        <f>IF(HOUR(DATA7!$D$44)&lt;=6,HOUR(DATA7!$D$44)+12,HOUR(DATA7!$D$44))</f>
        <v>12</v>
      </c>
      <c r="X557" s="457" t="str">
        <f>IF(MINUTE(DATA7!$D$44)&lt;10,"0"&amp;MINUTE(DATA7!$D$44),MINUTE(DATA7!$D$44))</f>
        <v>00</v>
      </c>
      <c r="Y557" s="526" t="b">
        <f t="shared" si="168"/>
        <v>0</v>
      </c>
      <c r="Z557" s="526"/>
      <c r="AA557" s="520" t="b">
        <f t="shared" si="169"/>
        <v>0</v>
      </c>
      <c r="AB557" s="520"/>
      <c r="AC557" s="521" t="str">
        <f t="shared" si="173"/>
        <v/>
      </c>
      <c r="AD557" s="521"/>
      <c r="AE557" s="520" t="b">
        <f t="shared" si="167"/>
        <v>0</v>
      </c>
      <c r="AF557" s="520"/>
      <c r="AH557" s="422">
        <f>DATA7!$G$44</f>
        <v>0</v>
      </c>
      <c r="AI557" s="422">
        <f>DATA7!$L$44</f>
        <v>0</v>
      </c>
      <c r="AJ557" s="458">
        <f>DATA7!$Q$44</f>
        <v>0</v>
      </c>
      <c r="AK557" s="422">
        <f>DATA7!$V$44</f>
        <v>0</v>
      </c>
      <c r="AL557" s="422">
        <f>DATA7!$AA$44</f>
        <v>0</v>
      </c>
      <c r="AN557" s="522" t="str">
        <f>IF(AJ557="A",MAX($AN$221:AP556)+0.001,"")</f>
        <v/>
      </c>
      <c r="AO557" s="522"/>
      <c r="AP557" s="522"/>
      <c r="AQ557" s="282">
        <v>1.3359999999999999</v>
      </c>
      <c r="AR557" s="282" t="str">
        <f>IF($AQ$557&gt;$AN$973,"",LOOKUP($AQ$557,$AN$222:$AP$971,$AH$222:$AH$971))</f>
        <v/>
      </c>
      <c r="AS557" s="282" t="str">
        <f>IF($AQ$557&gt;$AN$973,"",LOOKUP($AQ$557,$AN$222:$AP$971,$AI$222:$AI$971))</f>
        <v/>
      </c>
      <c r="AT557" s="282" t="s">
        <v>28</v>
      </c>
      <c r="AU557" s="282" t="str">
        <f>IF($AQ$557&gt;$AN$973,"",LOOKUP($AQ$557,$AN$222:$AP$971,$AK$222:$AK$971))</f>
        <v/>
      </c>
      <c r="AV557" s="282" t="str">
        <f>IF($AQ$557&gt;$AN$973,"",LOOKUP($AQ$557,$AN$222:$AP$971,$AL$222:$AL$971))</f>
        <v/>
      </c>
      <c r="AX557" s="522" t="str">
        <f>IF(AJ557="B",MAX($AX$221:AX556)+0.001,"")</f>
        <v/>
      </c>
      <c r="AY557" s="522"/>
      <c r="AZ557" s="522"/>
      <c r="BA557" s="282">
        <v>1.3359999999999999</v>
      </c>
      <c r="BB557" s="282" t="str">
        <f t="shared" si="182"/>
        <v/>
      </c>
      <c r="BC557" s="282" t="str">
        <f t="shared" si="175"/>
        <v/>
      </c>
      <c r="BD557" s="282" t="s">
        <v>29</v>
      </c>
      <c r="BE557" s="282" t="str">
        <f t="shared" si="176"/>
        <v/>
      </c>
      <c r="BF557" s="282" t="str">
        <f t="shared" si="177"/>
        <v/>
      </c>
      <c r="BH557" s="522" t="str">
        <f>IF(AJ557="C",MAX($BH$221:BH556)+0.001,"")</f>
        <v/>
      </c>
      <c r="BI557" s="522"/>
      <c r="BJ557" s="522"/>
      <c r="BK557" s="282">
        <v>1.3359999999999999</v>
      </c>
      <c r="BL557" s="282" t="str">
        <f t="shared" si="178"/>
        <v/>
      </c>
      <c r="BM557" s="282" t="str">
        <f t="shared" si="179"/>
        <v/>
      </c>
      <c r="BN557" s="282" t="s">
        <v>30</v>
      </c>
      <c r="BO557" s="282" t="str">
        <f t="shared" si="180"/>
        <v/>
      </c>
      <c r="BP557" s="282" t="str">
        <f t="shared" si="181"/>
        <v/>
      </c>
      <c r="BT557" s="522" t="str">
        <f>IF(AL557="A",MAX($BT$221:BV556)+0.001,"")</f>
        <v/>
      </c>
      <c r="BU557" s="522"/>
      <c r="BV557" s="522"/>
      <c r="BW557" s="282">
        <v>1.3359999999999999</v>
      </c>
      <c r="BY557" s="454" t="s">
        <v>28</v>
      </c>
      <c r="BZ557" s="282" t="str">
        <f t="shared" si="183"/>
        <v/>
      </c>
      <c r="CB557" s="282">
        <f t="shared" si="184"/>
        <v>0</v>
      </c>
      <c r="CC557" s="282">
        <f t="shared" si="185"/>
        <v>0</v>
      </c>
      <c r="CD557" s="282">
        <f t="shared" si="186"/>
        <v>0</v>
      </c>
      <c r="CE557" s="282">
        <f t="shared" si="187"/>
        <v>0</v>
      </c>
      <c r="CF557" s="282">
        <f t="shared" si="188"/>
        <v>0</v>
      </c>
      <c r="CG557" s="282">
        <f t="shared" si="189"/>
        <v>0</v>
      </c>
      <c r="CH557" s="282">
        <f t="shared" si="190"/>
        <v>0</v>
      </c>
      <c r="CI557" s="282">
        <f t="shared" si="191"/>
        <v>0</v>
      </c>
      <c r="CJ557" s="282">
        <f t="shared" si="192"/>
        <v>0</v>
      </c>
      <c r="CK557" s="282">
        <f t="shared" si="193"/>
        <v>0</v>
      </c>
      <c r="CL557" s="282">
        <f t="shared" si="194"/>
        <v>0</v>
      </c>
      <c r="CM557" s="282">
        <f t="shared" si="195"/>
        <v>0</v>
      </c>
    </row>
    <row r="558" spans="4:91" ht="15" x14ac:dyDescent="0.25">
      <c r="D558" s="455" t="str">
        <f>IF(DATA7!$C$45="","",U558&amp;":"&amp;V558)</f>
        <v/>
      </c>
      <c r="E558" s="523" t="str">
        <f>IF(DATA7!$D$45="","",W558&amp;":"&amp;X558)</f>
        <v/>
      </c>
      <c r="F558" s="523"/>
      <c r="G558" s="523"/>
      <c r="H558" s="524" t="e">
        <f t="shared" si="170"/>
        <v>#VALUE!</v>
      </c>
      <c r="I558" s="524"/>
      <c r="J558" s="524"/>
      <c r="K558" s="522" t="e">
        <f t="shared" si="174"/>
        <v>#VALUE!</v>
      </c>
      <c r="L558" s="522"/>
      <c r="M558" s="522"/>
      <c r="N558" s="525" t="e">
        <f t="shared" si="171"/>
        <v>#VALUE!</v>
      </c>
      <c r="O558" s="525"/>
      <c r="P558" s="525"/>
      <c r="Q558" s="523" t="e">
        <f t="shared" si="172"/>
        <v>#VALUE!</v>
      </c>
      <c r="R558" s="523"/>
      <c r="S558" s="523"/>
      <c r="T558" s="283">
        <v>37</v>
      </c>
      <c r="U558" s="456">
        <f>IF(HOUR(DATA7!$C$45)&lt;=6,HOUR(DATA7!$C$45)+12,HOUR(DATA7!$C$45))</f>
        <v>12</v>
      </c>
      <c r="V558" s="457" t="str">
        <f>IF(MINUTE(DATA7!$C$45)&lt;10,"0"&amp;MINUTE(DATA7!$C$45),MINUTE(DATA7!$C$45))</f>
        <v>00</v>
      </c>
      <c r="W558" s="456">
        <f>IF(HOUR(DATA7!$D$45)&lt;=6,HOUR(DATA7!$D$45)+12,HOUR(DATA7!$D$45))</f>
        <v>12</v>
      </c>
      <c r="X558" s="457" t="str">
        <f>IF(MINUTE(DATA7!$D$45)&lt;10,"0"&amp;MINUTE(DATA7!$D$45),MINUTE(DATA7!$D$45))</f>
        <v>00</v>
      </c>
      <c r="Y558" s="526" t="b">
        <f t="shared" si="168"/>
        <v>0</v>
      </c>
      <c r="Z558" s="526"/>
      <c r="AA558" s="520" t="b">
        <f t="shared" si="169"/>
        <v>0</v>
      </c>
      <c r="AB558" s="520"/>
      <c r="AC558" s="521" t="str">
        <f t="shared" si="173"/>
        <v/>
      </c>
      <c r="AD558" s="521"/>
      <c r="AE558" s="520" t="b">
        <f t="shared" si="167"/>
        <v>0</v>
      </c>
      <c r="AF558" s="520"/>
      <c r="AH558" s="422">
        <f>DATA7!$G$45</f>
        <v>0</v>
      </c>
      <c r="AI558" s="422">
        <f>DATA7!$L$45</f>
        <v>0</v>
      </c>
      <c r="AJ558" s="458">
        <f>DATA7!$Q$45</f>
        <v>0</v>
      </c>
      <c r="AK558" s="422">
        <f>DATA7!$V$45</f>
        <v>0</v>
      </c>
      <c r="AL558" s="422">
        <f>DATA7!$AA$45</f>
        <v>0</v>
      </c>
      <c r="AN558" s="522" t="str">
        <f>IF(AJ558="A",MAX($AN$221:AP557)+0.001,"")</f>
        <v/>
      </c>
      <c r="AO558" s="522"/>
      <c r="AP558" s="522"/>
      <c r="AQ558" s="282">
        <v>1.337</v>
      </c>
      <c r="AR558" s="282" t="str">
        <f>IF($AQ$558&gt;$AN$973,"",LOOKUP($AQ$558,$AN$222:$AP$971,$AH$222:$AH$971))</f>
        <v/>
      </c>
      <c r="AS558" s="282" t="str">
        <f>IF($AQ$558&gt;$AN$973,"",LOOKUP($AQ$558,$AN$222:$AP$971,$AI$222:$AI$971))</f>
        <v/>
      </c>
      <c r="AT558" s="282" t="s">
        <v>28</v>
      </c>
      <c r="AU558" s="282" t="str">
        <f>IF($AQ$558&gt;$AN$973,"",LOOKUP($AQ$558,$AN$222:$AP$971,$AK$222:$AK$971))</f>
        <v/>
      </c>
      <c r="AV558" s="282" t="str">
        <f>IF($AQ$558&gt;$AN$973,"",LOOKUP($AQ$558,$AN$222:$AP$971,$AL$222:$AL$971))</f>
        <v/>
      </c>
      <c r="AX558" s="522" t="str">
        <f>IF(AJ558="B",MAX($AX$221:AX557)+0.001,"")</f>
        <v/>
      </c>
      <c r="AY558" s="522"/>
      <c r="AZ558" s="522"/>
      <c r="BA558" s="282">
        <v>1.337</v>
      </c>
      <c r="BB558" s="282" t="str">
        <f t="shared" si="182"/>
        <v/>
      </c>
      <c r="BC558" s="282" t="str">
        <f t="shared" si="175"/>
        <v/>
      </c>
      <c r="BD558" s="282" t="s">
        <v>29</v>
      </c>
      <c r="BE558" s="282" t="str">
        <f t="shared" si="176"/>
        <v/>
      </c>
      <c r="BF558" s="282" t="str">
        <f t="shared" si="177"/>
        <v/>
      </c>
      <c r="BH558" s="522" t="str">
        <f>IF(AJ558="C",MAX($BH$221:BH557)+0.001,"")</f>
        <v/>
      </c>
      <c r="BI558" s="522"/>
      <c r="BJ558" s="522"/>
      <c r="BK558" s="282">
        <v>1.337</v>
      </c>
      <c r="BL558" s="282" t="str">
        <f t="shared" si="178"/>
        <v/>
      </c>
      <c r="BM558" s="282" t="str">
        <f t="shared" si="179"/>
        <v/>
      </c>
      <c r="BN558" s="282" t="s">
        <v>30</v>
      </c>
      <c r="BO558" s="282" t="str">
        <f t="shared" si="180"/>
        <v/>
      </c>
      <c r="BP558" s="282" t="str">
        <f t="shared" si="181"/>
        <v/>
      </c>
      <c r="BT558" s="522" t="str">
        <f>IF(AL558="A",MAX($BT$221:BV557)+0.001,"")</f>
        <v/>
      </c>
      <c r="BU558" s="522"/>
      <c r="BV558" s="522"/>
      <c r="BW558" s="282">
        <v>1.337</v>
      </c>
      <c r="BY558" s="454" t="s">
        <v>28</v>
      </c>
      <c r="BZ558" s="282" t="str">
        <f t="shared" si="183"/>
        <v/>
      </c>
      <c r="CB558" s="282">
        <f t="shared" si="184"/>
        <v>0</v>
      </c>
      <c r="CC558" s="282">
        <f t="shared" si="185"/>
        <v>0</v>
      </c>
      <c r="CD558" s="282">
        <f t="shared" si="186"/>
        <v>0</v>
      </c>
      <c r="CE558" s="282">
        <f t="shared" si="187"/>
        <v>0</v>
      </c>
      <c r="CF558" s="282">
        <f t="shared" si="188"/>
        <v>0</v>
      </c>
      <c r="CG558" s="282">
        <f t="shared" si="189"/>
        <v>0</v>
      </c>
      <c r="CH558" s="282">
        <f t="shared" si="190"/>
        <v>0</v>
      </c>
      <c r="CI558" s="282">
        <f t="shared" si="191"/>
        <v>0</v>
      </c>
      <c r="CJ558" s="282">
        <f t="shared" si="192"/>
        <v>0</v>
      </c>
      <c r="CK558" s="282">
        <f t="shared" si="193"/>
        <v>0</v>
      </c>
      <c r="CL558" s="282">
        <f t="shared" si="194"/>
        <v>0</v>
      </c>
      <c r="CM558" s="282">
        <f t="shared" si="195"/>
        <v>0</v>
      </c>
    </row>
    <row r="559" spans="4:91" ht="15" x14ac:dyDescent="0.25">
      <c r="D559" s="455" t="str">
        <f>IF(DATA7!$C$46="","",U559&amp;":"&amp;V559)</f>
        <v/>
      </c>
      <c r="E559" s="523" t="str">
        <f>IF(DATA7!$D$46="","",W559&amp;":"&amp;X559)</f>
        <v/>
      </c>
      <c r="F559" s="523"/>
      <c r="G559" s="523"/>
      <c r="H559" s="524" t="e">
        <f t="shared" si="170"/>
        <v>#VALUE!</v>
      </c>
      <c r="I559" s="524"/>
      <c r="J559" s="524"/>
      <c r="K559" s="522" t="e">
        <f t="shared" si="174"/>
        <v>#VALUE!</v>
      </c>
      <c r="L559" s="522"/>
      <c r="M559" s="522"/>
      <c r="N559" s="525" t="e">
        <f t="shared" si="171"/>
        <v>#VALUE!</v>
      </c>
      <c r="O559" s="525"/>
      <c r="P559" s="525"/>
      <c r="Q559" s="523" t="e">
        <f t="shared" si="172"/>
        <v>#VALUE!</v>
      </c>
      <c r="R559" s="523"/>
      <c r="S559" s="523"/>
      <c r="T559" s="283">
        <v>38</v>
      </c>
      <c r="U559" s="456">
        <f>IF(HOUR(DATA7!$C$46)&lt;=6,HOUR(DATA7!$C$46)+12,HOUR(DATA7!$C$46))</f>
        <v>12</v>
      </c>
      <c r="V559" s="457" t="str">
        <f>IF(MINUTE(DATA7!$C$46)&lt;10,"0"&amp;MINUTE(DATA7!$C$46),MINUTE(DATA7!$C$46))</f>
        <v>00</v>
      </c>
      <c r="W559" s="456">
        <f>IF(HOUR(DATA7!$D$46)&lt;=6,HOUR(DATA7!$D$46)+12,HOUR(DATA7!$D$46))</f>
        <v>12</v>
      </c>
      <c r="X559" s="457" t="str">
        <f>IF(MINUTE(DATA7!$D$46)&lt;10,"0"&amp;MINUTE(DATA7!$D$46),MINUTE(DATA7!$D$46))</f>
        <v>00</v>
      </c>
      <c r="Y559" s="526" t="b">
        <f t="shared" si="168"/>
        <v>0</v>
      </c>
      <c r="Z559" s="526"/>
      <c r="AA559" s="520" t="b">
        <f t="shared" si="169"/>
        <v>0</v>
      </c>
      <c r="AB559" s="520"/>
      <c r="AC559" s="521" t="str">
        <f t="shared" si="173"/>
        <v/>
      </c>
      <c r="AD559" s="521"/>
      <c r="AE559" s="520" t="b">
        <f t="shared" si="167"/>
        <v>0</v>
      </c>
      <c r="AF559" s="520"/>
      <c r="AH559" s="422">
        <f>DATA7!$G$46</f>
        <v>0</v>
      </c>
      <c r="AI559" s="422">
        <f>DATA7!$L$46</f>
        <v>0</v>
      </c>
      <c r="AJ559" s="458">
        <f>DATA7!$Q$46</f>
        <v>0</v>
      </c>
      <c r="AK559" s="422">
        <f>DATA7!$V$46</f>
        <v>0</v>
      </c>
      <c r="AL559" s="422">
        <f>DATA7!$AA$46</f>
        <v>0</v>
      </c>
      <c r="AN559" s="522" t="str">
        <f>IF(AJ559="A",MAX($AN$221:AP558)+0.001,"")</f>
        <v/>
      </c>
      <c r="AO559" s="522"/>
      <c r="AP559" s="522"/>
      <c r="AQ559" s="282">
        <v>1.3379999999999999</v>
      </c>
      <c r="AR559" s="282" t="str">
        <f>IF($AQ$559&gt;$AN$973,"",LOOKUP($AQ$559,$AN$222:$AP$971,$AH$222:$AH$971))</f>
        <v/>
      </c>
      <c r="AS559" s="282" t="str">
        <f>IF($AQ$559&gt;$AN$973,"",LOOKUP($AQ$559,$AN$222:$AP$971,$AI$222:$AI$971))</f>
        <v/>
      </c>
      <c r="AT559" s="282" t="s">
        <v>28</v>
      </c>
      <c r="AU559" s="282" t="str">
        <f>IF($AQ$559&gt;$AN$973,"",LOOKUP($AQ$559,$AN$222:$AP$971,$AK$222:$AK$971))</f>
        <v/>
      </c>
      <c r="AV559" s="282" t="str">
        <f>IF($AQ$559&gt;$AN$973,"",LOOKUP($AQ$559,$AN$222:$AP$971,$AL$222:$AL$971))</f>
        <v/>
      </c>
      <c r="AX559" s="522" t="str">
        <f>IF(AJ559="B",MAX($AX$221:AX558)+0.001,"")</f>
        <v/>
      </c>
      <c r="AY559" s="522"/>
      <c r="AZ559" s="522"/>
      <c r="BA559" s="282">
        <v>1.3379999999999999</v>
      </c>
      <c r="BB559" s="282" t="str">
        <f t="shared" si="182"/>
        <v/>
      </c>
      <c r="BC559" s="282" t="str">
        <f t="shared" si="175"/>
        <v/>
      </c>
      <c r="BD559" s="282" t="s">
        <v>29</v>
      </c>
      <c r="BE559" s="282" t="str">
        <f t="shared" si="176"/>
        <v/>
      </c>
      <c r="BF559" s="282" t="str">
        <f t="shared" si="177"/>
        <v/>
      </c>
      <c r="BH559" s="522" t="str">
        <f>IF(AJ559="C",MAX($BH$221:BH558)+0.001,"")</f>
        <v/>
      </c>
      <c r="BI559" s="522"/>
      <c r="BJ559" s="522"/>
      <c r="BK559" s="282">
        <v>1.3379999999999999</v>
      </c>
      <c r="BL559" s="282" t="str">
        <f t="shared" si="178"/>
        <v/>
      </c>
      <c r="BM559" s="282" t="str">
        <f t="shared" si="179"/>
        <v/>
      </c>
      <c r="BN559" s="282" t="s">
        <v>30</v>
      </c>
      <c r="BO559" s="282" t="str">
        <f t="shared" si="180"/>
        <v/>
      </c>
      <c r="BP559" s="282" t="str">
        <f t="shared" si="181"/>
        <v/>
      </c>
      <c r="BT559" s="522" t="str">
        <f>IF(AL559="A",MAX($BT$221:BV558)+0.001,"")</f>
        <v/>
      </c>
      <c r="BU559" s="522"/>
      <c r="BV559" s="522"/>
      <c r="BW559" s="282">
        <v>1.3379999999999999</v>
      </c>
      <c r="BY559" s="454" t="s">
        <v>28</v>
      </c>
      <c r="BZ559" s="282" t="str">
        <f t="shared" si="183"/>
        <v/>
      </c>
      <c r="CB559" s="282">
        <f t="shared" si="184"/>
        <v>0</v>
      </c>
      <c r="CC559" s="282">
        <f t="shared" si="185"/>
        <v>0</v>
      </c>
      <c r="CD559" s="282">
        <f t="shared" si="186"/>
        <v>0</v>
      </c>
      <c r="CE559" s="282">
        <f t="shared" si="187"/>
        <v>0</v>
      </c>
      <c r="CF559" s="282">
        <f t="shared" si="188"/>
        <v>0</v>
      </c>
      <c r="CG559" s="282">
        <f t="shared" si="189"/>
        <v>0</v>
      </c>
      <c r="CH559" s="282">
        <f t="shared" si="190"/>
        <v>0</v>
      </c>
      <c r="CI559" s="282">
        <f t="shared" si="191"/>
        <v>0</v>
      </c>
      <c r="CJ559" s="282">
        <f t="shared" si="192"/>
        <v>0</v>
      </c>
      <c r="CK559" s="282">
        <f t="shared" si="193"/>
        <v>0</v>
      </c>
      <c r="CL559" s="282">
        <f t="shared" si="194"/>
        <v>0</v>
      </c>
      <c r="CM559" s="282">
        <f t="shared" si="195"/>
        <v>0</v>
      </c>
    </row>
    <row r="560" spans="4:91" ht="15" x14ac:dyDescent="0.25">
      <c r="D560" s="455" t="str">
        <f>IF(DATA7!$C$47="","",U560&amp;":"&amp;V560)</f>
        <v/>
      </c>
      <c r="E560" s="523" t="str">
        <f>IF(DATA7!$D$47="","",W560&amp;":"&amp;X560)</f>
        <v/>
      </c>
      <c r="F560" s="523"/>
      <c r="G560" s="523"/>
      <c r="H560" s="524" t="e">
        <f t="shared" si="170"/>
        <v>#VALUE!</v>
      </c>
      <c r="I560" s="524"/>
      <c r="J560" s="524"/>
      <c r="K560" s="522" t="e">
        <f t="shared" si="174"/>
        <v>#VALUE!</v>
      </c>
      <c r="L560" s="522"/>
      <c r="M560" s="522"/>
      <c r="N560" s="525" t="e">
        <f t="shared" si="171"/>
        <v>#VALUE!</v>
      </c>
      <c r="O560" s="525"/>
      <c r="P560" s="525"/>
      <c r="Q560" s="523" t="e">
        <f t="shared" si="172"/>
        <v>#VALUE!</v>
      </c>
      <c r="R560" s="523"/>
      <c r="S560" s="523"/>
      <c r="T560" s="283">
        <v>39</v>
      </c>
      <c r="U560" s="456">
        <f>IF(HOUR(DATA7!$C$47)&lt;=6,HOUR(DATA7!$C$47)+12,HOUR(DATA7!$C$47))</f>
        <v>12</v>
      </c>
      <c r="V560" s="457" t="str">
        <f>IF(MINUTE(DATA7!$C$47)&lt;10,"0"&amp;MINUTE(DATA7!$C$47),MINUTE(DATA7!$C$47))</f>
        <v>00</v>
      </c>
      <c r="W560" s="456">
        <f>IF(HOUR(DATA7!$D$47)&lt;=6,HOUR(DATA7!$D$47)+12,HOUR(DATA7!$D$47))</f>
        <v>12</v>
      </c>
      <c r="X560" s="457" t="str">
        <f>IF(MINUTE(DATA7!$D$47)&lt;10,"0"&amp;MINUTE(DATA7!$D$47),MINUTE(DATA7!$D$47))</f>
        <v>00</v>
      </c>
      <c r="Y560" s="526" t="b">
        <f t="shared" si="168"/>
        <v>0</v>
      </c>
      <c r="Z560" s="526"/>
      <c r="AA560" s="520" t="b">
        <f t="shared" si="169"/>
        <v>0</v>
      </c>
      <c r="AB560" s="520"/>
      <c r="AC560" s="521" t="str">
        <f t="shared" si="173"/>
        <v/>
      </c>
      <c r="AD560" s="521"/>
      <c r="AE560" s="520" t="b">
        <f t="shared" si="167"/>
        <v>0</v>
      </c>
      <c r="AF560" s="520"/>
      <c r="AH560" s="422">
        <f>DATA7!$G$47</f>
        <v>0</v>
      </c>
      <c r="AI560" s="422">
        <f>DATA7!$L$47</f>
        <v>0</v>
      </c>
      <c r="AJ560" s="458">
        <f>DATA7!$Q$47</f>
        <v>0</v>
      </c>
      <c r="AK560" s="422">
        <f>DATA7!$V$47</f>
        <v>0</v>
      </c>
      <c r="AL560" s="422">
        <f>DATA7!$AA$47</f>
        <v>0</v>
      </c>
      <c r="AN560" s="522" t="str">
        <f>IF(AJ560="A",MAX($AN$221:AP559)+0.001,"")</f>
        <v/>
      </c>
      <c r="AO560" s="522"/>
      <c r="AP560" s="522"/>
      <c r="AQ560" s="282">
        <v>1.339</v>
      </c>
      <c r="AR560" s="282" t="str">
        <f>IF($AQ$560&gt;$AN$973,"",LOOKUP($AQ$560,$AN$222:$AP$971,$AH$222:$AH$971))</f>
        <v/>
      </c>
      <c r="AS560" s="282" t="str">
        <f>IF($AQ$560&gt;$AN$973,"",LOOKUP($AQ$560,$AN$222:$AP$971,$AI$222:$AI$971))</f>
        <v/>
      </c>
      <c r="AT560" s="282" t="s">
        <v>28</v>
      </c>
      <c r="AU560" s="282" t="str">
        <f>IF($AQ$560&gt;$AN$973,"",LOOKUP($AQ$560,$AN$222:$AP$971,$AK$222:$AK$971))</f>
        <v/>
      </c>
      <c r="AV560" s="282" t="str">
        <f>IF($AQ$560&gt;$AN$973,"",LOOKUP($AQ$560,$AN$222:$AP$971,$AL$222:$AL$971))</f>
        <v/>
      </c>
      <c r="AX560" s="522" t="str">
        <f>IF(AJ560="B",MAX($AX$221:AX559)+0.001,"")</f>
        <v/>
      </c>
      <c r="AY560" s="522"/>
      <c r="AZ560" s="522"/>
      <c r="BA560" s="282">
        <v>1.339</v>
      </c>
      <c r="BB560" s="282" t="str">
        <f t="shared" si="182"/>
        <v/>
      </c>
      <c r="BC560" s="282" t="str">
        <f t="shared" si="175"/>
        <v/>
      </c>
      <c r="BD560" s="282" t="s">
        <v>29</v>
      </c>
      <c r="BE560" s="282" t="str">
        <f t="shared" si="176"/>
        <v/>
      </c>
      <c r="BF560" s="282" t="str">
        <f t="shared" si="177"/>
        <v/>
      </c>
      <c r="BH560" s="522" t="str">
        <f>IF(AJ560="C",MAX($BH$221:BH559)+0.001,"")</f>
        <v/>
      </c>
      <c r="BI560" s="522"/>
      <c r="BJ560" s="522"/>
      <c r="BK560" s="282">
        <v>1.339</v>
      </c>
      <c r="BL560" s="282" t="str">
        <f t="shared" si="178"/>
        <v/>
      </c>
      <c r="BM560" s="282" t="str">
        <f t="shared" si="179"/>
        <v/>
      </c>
      <c r="BN560" s="282" t="s">
        <v>30</v>
      </c>
      <c r="BO560" s="282" t="str">
        <f t="shared" si="180"/>
        <v/>
      </c>
      <c r="BP560" s="282" t="str">
        <f t="shared" si="181"/>
        <v/>
      </c>
      <c r="BT560" s="522" t="str">
        <f>IF(AL560="A",MAX($BT$221:BV559)+0.001,"")</f>
        <v/>
      </c>
      <c r="BU560" s="522"/>
      <c r="BV560" s="522"/>
      <c r="BW560" s="282">
        <v>1.339</v>
      </c>
      <c r="BY560" s="454" t="s">
        <v>28</v>
      </c>
      <c r="BZ560" s="282" t="str">
        <f t="shared" si="183"/>
        <v/>
      </c>
      <c r="CB560" s="282">
        <f t="shared" si="184"/>
        <v>0</v>
      </c>
      <c r="CC560" s="282">
        <f t="shared" si="185"/>
        <v>0</v>
      </c>
      <c r="CD560" s="282">
        <f t="shared" si="186"/>
        <v>0</v>
      </c>
      <c r="CE560" s="282">
        <f t="shared" si="187"/>
        <v>0</v>
      </c>
      <c r="CF560" s="282">
        <f t="shared" si="188"/>
        <v>0</v>
      </c>
      <c r="CG560" s="282">
        <f t="shared" si="189"/>
        <v>0</v>
      </c>
      <c r="CH560" s="282">
        <f t="shared" si="190"/>
        <v>0</v>
      </c>
      <c r="CI560" s="282">
        <f t="shared" si="191"/>
        <v>0</v>
      </c>
      <c r="CJ560" s="282">
        <f t="shared" si="192"/>
        <v>0</v>
      </c>
      <c r="CK560" s="282">
        <f t="shared" si="193"/>
        <v>0</v>
      </c>
      <c r="CL560" s="282">
        <f t="shared" si="194"/>
        <v>0</v>
      </c>
      <c r="CM560" s="282">
        <f t="shared" si="195"/>
        <v>0</v>
      </c>
    </row>
    <row r="561" spans="1:91" ht="15" x14ac:dyDescent="0.25">
      <c r="D561" s="455" t="str">
        <f>IF(DATA7!$C$48="","",U561&amp;":"&amp;V561)</f>
        <v/>
      </c>
      <c r="E561" s="523" t="str">
        <f>IF(DATA7!$D$48="","",W561&amp;":"&amp;X561)</f>
        <v/>
      </c>
      <c r="F561" s="523"/>
      <c r="G561" s="523"/>
      <c r="H561" s="524" t="e">
        <f t="shared" si="170"/>
        <v>#VALUE!</v>
      </c>
      <c r="I561" s="524"/>
      <c r="J561" s="524"/>
      <c r="K561" s="522" t="e">
        <f t="shared" si="174"/>
        <v>#VALUE!</v>
      </c>
      <c r="L561" s="522"/>
      <c r="M561" s="522"/>
      <c r="N561" s="525" t="e">
        <f t="shared" si="171"/>
        <v>#VALUE!</v>
      </c>
      <c r="O561" s="525"/>
      <c r="P561" s="525"/>
      <c r="Q561" s="523" t="e">
        <f t="shared" si="172"/>
        <v>#VALUE!</v>
      </c>
      <c r="R561" s="523"/>
      <c r="S561" s="523"/>
      <c r="T561" s="283">
        <v>40</v>
      </c>
      <c r="U561" s="456">
        <f>IF(HOUR(DATA7!$C$48)&lt;=6,HOUR(DATA7!$C$48)+12,HOUR(DATA7!$C$48))</f>
        <v>12</v>
      </c>
      <c r="V561" s="457" t="str">
        <f>IF(MINUTE(DATA7!$C$48)&lt;10,"0"&amp;MINUTE(DATA7!$C$48),MINUTE(DATA7!$C$48))</f>
        <v>00</v>
      </c>
      <c r="W561" s="456">
        <f>IF(HOUR(DATA7!$D$48)&lt;=6,HOUR(DATA7!$D$48)+12,HOUR(DATA7!$D$48))</f>
        <v>12</v>
      </c>
      <c r="X561" s="457" t="str">
        <f>IF(MINUTE(DATA7!$D$48)&lt;10,"0"&amp;MINUTE(DATA7!$D$48),MINUTE(DATA7!$D$48))</f>
        <v>00</v>
      </c>
      <c r="Y561" s="526" t="b">
        <f t="shared" si="168"/>
        <v>0</v>
      </c>
      <c r="Z561" s="526"/>
      <c r="AA561" s="520" t="b">
        <f t="shared" si="169"/>
        <v>0</v>
      </c>
      <c r="AB561" s="520"/>
      <c r="AC561" s="521" t="str">
        <f t="shared" si="173"/>
        <v/>
      </c>
      <c r="AD561" s="521"/>
      <c r="AE561" s="520" t="b">
        <f t="shared" si="167"/>
        <v>0</v>
      </c>
      <c r="AF561" s="520"/>
      <c r="AH561" s="422">
        <f>DATA7!$G$48</f>
        <v>0</v>
      </c>
      <c r="AI561" s="422">
        <f>DATA7!$L$48</f>
        <v>0</v>
      </c>
      <c r="AJ561" s="458">
        <f>DATA7!$Q$48</f>
        <v>0</v>
      </c>
      <c r="AK561" s="422">
        <f>DATA7!$V$48</f>
        <v>0</v>
      </c>
      <c r="AL561" s="422">
        <f>DATA7!$AA$48</f>
        <v>0</v>
      </c>
      <c r="AN561" s="522" t="str">
        <f>IF(AJ561="A",MAX($AN$221:AP560)+0.001,"")</f>
        <v/>
      </c>
      <c r="AO561" s="522"/>
      <c r="AP561" s="522"/>
      <c r="AQ561" s="282">
        <v>1.34</v>
      </c>
      <c r="AR561" s="282" t="str">
        <f>IF($AQ$561&gt;$AN$973,"",LOOKUP($AQ$561,$AN$222:$AP$971,$AH$222:$AH$971))</f>
        <v/>
      </c>
      <c r="AS561" s="282" t="str">
        <f>IF($AQ$561&gt;$AN$973,"",LOOKUP($AQ$561,$AN$222:$AP$971,$AI$222:$AI$971))</f>
        <v/>
      </c>
      <c r="AT561" s="282" t="s">
        <v>28</v>
      </c>
      <c r="AU561" s="282" t="str">
        <f>IF($AQ$561&gt;$AN$973,"",LOOKUP($AQ$561,$AN$222:$AP$971,$AK$222:$AK$971))</f>
        <v/>
      </c>
      <c r="AV561" s="282" t="str">
        <f>IF($AQ$561&gt;$AN$973,"",LOOKUP($AQ$561,$AN$222:$AP$971,$AL$222:$AL$971))</f>
        <v/>
      </c>
      <c r="AX561" s="522" t="str">
        <f>IF(AJ561="B",MAX($AX$221:AX560)+0.001,"")</f>
        <v/>
      </c>
      <c r="AY561" s="522"/>
      <c r="AZ561" s="522"/>
      <c r="BA561" s="282">
        <v>1.34</v>
      </c>
      <c r="BB561" s="282" t="str">
        <f t="shared" si="182"/>
        <v/>
      </c>
      <c r="BC561" s="282" t="str">
        <f t="shared" si="175"/>
        <v/>
      </c>
      <c r="BD561" s="282" t="s">
        <v>29</v>
      </c>
      <c r="BE561" s="282" t="str">
        <f t="shared" si="176"/>
        <v/>
      </c>
      <c r="BF561" s="282" t="str">
        <f t="shared" si="177"/>
        <v/>
      </c>
      <c r="BH561" s="522" t="str">
        <f>IF(AJ561="C",MAX($BH$221:BH560)+0.001,"")</f>
        <v/>
      </c>
      <c r="BI561" s="522"/>
      <c r="BJ561" s="522"/>
      <c r="BK561" s="282">
        <v>1.34</v>
      </c>
      <c r="BL561" s="282" t="str">
        <f t="shared" si="178"/>
        <v/>
      </c>
      <c r="BM561" s="282" t="str">
        <f t="shared" si="179"/>
        <v/>
      </c>
      <c r="BN561" s="282" t="s">
        <v>30</v>
      </c>
      <c r="BO561" s="282" t="str">
        <f t="shared" si="180"/>
        <v/>
      </c>
      <c r="BP561" s="282" t="str">
        <f t="shared" si="181"/>
        <v/>
      </c>
      <c r="BT561" s="522" t="str">
        <f>IF(AL561="A",MAX($BT$221:BV560)+0.001,"")</f>
        <v/>
      </c>
      <c r="BU561" s="522"/>
      <c r="BV561" s="522"/>
      <c r="BW561" s="282">
        <v>1.34</v>
      </c>
      <c r="BY561" s="454" t="s">
        <v>28</v>
      </c>
      <c r="BZ561" s="282" t="str">
        <f t="shared" si="183"/>
        <v/>
      </c>
      <c r="CB561" s="282">
        <f t="shared" si="184"/>
        <v>0</v>
      </c>
      <c r="CC561" s="282">
        <f t="shared" si="185"/>
        <v>0</v>
      </c>
      <c r="CD561" s="282">
        <f t="shared" si="186"/>
        <v>0</v>
      </c>
      <c r="CE561" s="282">
        <f t="shared" si="187"/>
        <v>0</v>
      </c>
      <c r="CF561" s="282">
        <f t="shared" si="188"/>
        <v>0</v>
      </c>
      <c r="CG561" s="282">
        <f t="shared" si="189"/>
        <v>0</v>
      </c>
      <c r="CH561" s="282">
        <f t="shared" si="190"/>
        <v>0</v>
      </c>
      <c r="CI561" s="282">
        <f t="shared" si="191"/>
        <v>0</v>
      </c>
      <c r="CJ561" s="282">
        <f t="shared" si="192"/>
        <v>0</v>
      </c>
      <c r="CK561" s="282">
        <f t="shared" si="193"/>
        <v>0</v>
      </c>
      <c r="CL561" s="282">
        <f t="shared" si="194"/>
        <v>0</v>
      </c>
      <c r="CM561" s="282">
        <f t="shared" si="195"/>
        <v>0</v>
      </c>
    </row>
    <row r="562" spans="1:91" ht="15" x14ac:dyDescent="0.25">
      <c r="D562" s="455" t="str">
        <f>IF(DATA7!$C$49="","",U562&amp;":"&amp;V562)</f>
        <v/>
      </c>
      <c r="E562" s="523" t="str">
        <f>IF(DATA7!$D$49="","",W562&amp;":"&amp;X562)</f>
        <v/>
      </c>
      <c r="F562" s="523"/>
      <c r="G562" s="523"/>
      <c r="H562" s="524" t="e">
        <f t="shared" si="170"/>
        <v>#VALUE!</v>
      </c>
      <c r="I562" s="524"/>
      <c r="J562" s="524"/>
      <c r="K562" s="522" t="e">
        <f t="shared" si="174"/>
        <v>#VALUE!</v>
      </c>
      <c r="L562" s="522"/>
      <c r="M562" s="522"/>
      <c r="N562" s="525" t="e">
        <f t="shared" si="171"/>
        <v>#VALUE!</v>
      </c>
      <c r="O562" s="525"/>
      <c r="P562" s="525"/>
      <c r="Q562" s="523" t="e">
        <f t="shared" si="172"/>
        <v>#VALUE!</v>
      </c>
      <c r="R562" s="523"/>
      <c r="S562" s="523"/>
      <c r="T562" s="283">
        <v>41</v>
      </c>
      <c r="U562" s="456">
        <f>IF(HOUR(DATA7!$C$49)&lt;=6,HOUR(DATA7!$C$49)+12,HOUR(DATA7!$C$49))</f>
        <v>12</v>
      </c>
      <c r="V562" s="457" t="str">
        <f>IF(MINUTE(DATA7!$C$49)&lt;10,"0"&amp;MINUTE(DATA7!$C$49),MINUTE(DATA7!$C$49))</f>
        <v>00</v>
      </c>
      <c r="W562" s="456">
        <f>IF(HOUR(DATA7!$D$49)&lt;=6,HOUR(DATA7!$D$49)+12,HOUR(DATA7!$D$49))</f>
        <v>12</v>
      </c>
      <c r="X562" s="457" t="str">
        <f>IF(MINUTE(DATA7!$D$49)&lt;10,"0"&amp;MINUTE(DATA7!$D$49),MINUTE(DATA7!$D$49))</f>
        <v>00</v>
      </c>
      <c r="Y562" s="526" t="b">
        <f t="shared" si="168"/>
        <v>0</v>
      </c>
      <c r="Z562" s="526"/>
      <c r="AA562" s="520" t="b">
        <f t="shared" si="169"/>
        <v>0</v>
      </c>
      <c r="AB562" s="520"/>
      <c r="AC562" s="521" t="str">
        <f t="shared" si="173"/>
        <v/>
      </c>
      <c r="AD562" s="521"/>
      <c r="AE562" s="520" t="b">
        <f t="shared" si="167"/>
        <v>0</v>
      </c>
      <c r="AF562" s="520"/>
      <c r="AH562" s="422">
        <f>DATA7!$G$49</f>
        <v>0</v>
      </c>
      <c r="AI562" s="422">
        <f>DATA7!$L$49</f>
        <v>0</v>
      </c>
      <c r="AJ562" s="458">
        <f>DATA7!$Q$49</f>
        <v>0</v>
      </c>
      <c r="AK562" s="422">
        <f>DATA7!$V$49</f>
        <v>0</v>
      </c>
      <c r="AL562" s="422">
        <f>DATA7!$AA$49</f>
        <v>0</v>
      </c>
      <c r="AN562" s="522" t="str">
        <f>IF(AJ562="A",MAX($AN$221:AP561)+0.001,"")</f>
        <v/>
      </c>
      <c r="AO562" s="522"/>
      <c r="AP562" s="522"/>
      <c r="AQ562" s="282">
        <v>1.341</v>
      </c>
      <c r="AR562" s="282" t="str">
        <f>IF($AQ$562&gt;$AN$973,"",LOOKUP($AQ$562,$AN$222:$AP$971,$AH$222:$AH$971))</f>
        <v/>
      </c>
      <c r="AS562" s="282" t="str">
        <f>IF($AQ$562&gt;$AN$973,"",LOOKUP($AQ$562,$AN$222:$AP$971,$AI$222:$AI$971))</f>
        <v/>
      </c>
      <c r="AT562" s="282" t="s">
        <v>28</v>
      </c>
      <c r="AU562" s="282" t="str">
        <f>IF($AQ$562&gt;$AN$973,"",LOOKUP($AQ$562,$AN$222:$AP$971,$AK$222:$AK$971))</f>
        <v/>
      </c>
      <c r="AV562" s="282" t="str">
        <f>IF($AQ$562&gt;$AN$973,"",LOOKUP($AQ$562,$AN$222:$AP$971,$AL$222:$AL$971))</f>
        <v/>
      </c>
      <c r="AX562" s="522" t="str">
        <f>IF(AJ562="B",MAX($AX$221:AX561)+0.001,"")</f>
        <v/>
      </c>
      <c r="AY562" s="522"/>
      <c r="AZ562" s="522"/>
      <c r="BA562" s="282">
        <v>1.341</v>
      </c>
      <c r="BB562" s="282" t="str">
        <f t="shared" si="182"/>
        <v/>
      </c>
      <c r="BC562" s="282" t="str">
        <f t="shared" si="175"/>
        <v/>
      </c>
      <c r="BD562" s="282" t="s">
        <v>29</v>
      </c>
      <c r="BE562" s="282" t="str">
        <f t="shared" si="176"/>
        <v/>
      </c>
      <c r="BF562" s="282" t="str">
        <f t="shared" si="177"/>
        <v/>
      </c>
      <c r="BH562" s="522" t="str">
        <f>IF(AJ562="C",MAX($BH$221:BH561)+0.001,"")</f>
        <v/>
      </c>
      <c r="BI562" s="522"/>
      <c r="BJ562" s="522"/>
      <c r="BK562" s="282">
        <v>1.341</v>
      </c>
      <c r="BL562" s="282" t="str">
        <f t="shared" si="178"/>
        <v/>
      </c>
      <c r="BM562" s="282" t="str">
        <f t="shared" si="179"/>
        <v/>
      </c>
      <c r="BN562" s="282" t="s">
        <v>30</v>
      </c>
      <c r="BO562" s="282" t="str">
        <f t="shared" si="180"/>
        <v/>
      </c>
      <c r="BP562" s="282" t="str">
        <f t="shared" si="181"/>
        <v/>
      </c>
      <c r="BT562" s="522" t="str">
        <f>IF(AL562="A",MAX($BT$221:BV561)+0.001,"")</f>
        <v/>
      </c>
      <c r="BU562" s="522"/>
      <c r="BV562" s="522"/>
      <c r="BW562" s="282">
        <v>1.341</v>
      </c>
      <c r="BY562" s="454" t="s">
        <v>28</v>
      </c>
      <c r="BZ562" s="282" t="str">
        <f t="shared" si="183"/>
        <v/>
      </c>
      <c r="CB562" s="282">
        <f t="shared" si="184"/>
        <v>0</v>
      </c>
      <c r="CC562" s="282">
        <f t="shared" si="185"/>
        <v>0</v>
      </c>
      <c r="CD562" s="282">
        <f t="shared" si="186"/>
        <v>0</v>
      </c>
      <c r="CE562" s="282">
        <f t="shared" si="187"/>
        <v>0</v>
      </c>
      <c r="CF562" s="282">
        <f t="shared" si="188"/>
        <v>0</v>
      </c>
      <c r="CG562" s="282">
        <f t="shared" si="189"/>
        <v>0</v>
      </c>
      <c r="CH562" s="282">
        <f t="shared" si="190"/>
        <v>0</v>
      </c>
      <c r="CI562" s="282">
        <f t="shared" si="191"/>
        <v>0</v>
      </c>
      <c r="CJ562" s="282">
        <f t="shared" si="192"/>
        <v>0</v>
      </c>
      <c r="CK562" s="282">
        <f t="shared" si="193"/>
        <v>0</v>
      </c>
      <c r="CL562" s="282">
        <f t="shared" si="194"/>
        <v>0</v>
      </c>
      <c r="CM562" s="282">
        <f t="shared" si="195"/>
        <v>0</v>
      </c>
    </row>
    <row r="563" spans="1:91" ht="15" x14ac:dyDescent="0.25">
      <c r="D563" s="455" t="str">
        <f>IF(DATA7!$C$50="","",U563&amp;":"&amp;V563)</f>
        <v/>
      </c>
      <c r="E563" s="523" t="str">
        <f>IF(DATA7!$D$50="","",W563&amp;":"&amp;X563)</f>
        <v/>
      </c>
      <c r="F563" s="523"/>
      <c r="G563" s="523"/>
      <c r="H563" s="524" t="e">
        <f t="shared" si="170"/>
        <v>#VALUE!</v>
      </c>
      <c r="I563" s="524"/>
      <c r="J563" s="524"/>
      <c r="K563" s="522" t="e">
        <f t="shared" si="174"/>
        <v>#VALUE!</v>
      </c>
      <c r="L563" s="522"/>
      <c r="M563" s="522"/>
      <c r="N563" s="525" t="e">
        <f t="shared" si="171"/>
        <v>#VALUE!</v>
      </c>
      <c r="O563" s="525"/>
      <c r="P563" s="525"/>
      <c r="Q563" s="523" t="e">
        <f t="shared" si="172"/>
        <v>#VALUE!</v>
      </c>
      <c r="R563" s="523"/>
      <c r="S563" s="523"/>
      <c r="T563" s="283">
        <v>42</v>
      </c>
      <c r="U563" s="456">
        <f>IF(HOUR(DATA7!$C$50)&lt;=6,HOUR(DATA7!$C$50)+12,HOUR(DATA7!$C$50))</f>
        <v>12</v>
      </c>
      <c r="V563" s="457" t="str">
        <f>IF(MINUTE(DATA7!$C$50)&lt;10,"0"&amp;MINUTE(DATA7!$C$50),MINUTE(DATA7!$C$50))</f>
        <v>00</v>
      </c>
      <c r="W563" s="456">
        <f>IF(HOUR(DATA7!$D$50)&lt;=6,HOUR(DATA7!$D$50)+12,HOUR(DATA7!$D$50))</f>
        <v>12</v>
      </c>
      <c r="X563" s="457" t="str">
        <f>IF(MINUTE(DATA7!$D$50)&lt;10,"0"&amp;MINUTE(DATA7!$D$50),MINUTE(DATA7!$D$50))</f>
        <v>00</v>
      </c>
      <c r="Y563" s="526" t="b">
        <f t="shared" si="168"/>
        <v>0</v>
      </c>
      <c r="Z563" s="526"/>
      <c r="AA563" s="520" t="b">
        <f t="shared" si="169"/>
        <v>0</v>
      </c>
      <c r="AB563" s="520"/>
      <c r="AC563" s="521" t="str">
        <f t="shared" si="173"/>
        <v/>
      </c>
      <c r="AD563" s="521"/>
      <c r="AE563" s="520" t="b">
        <f t="shared" si="167"/>
        <v>0</v>
      </c>
      <c r="AF563" s="520"/>
      <c r="AH563" s="422">
        <f>DATA7!$G$50</f>
        <v>0</v>
      </c>
      <c r="AI563" s="422">
        <f>DATA7!$L$50</f>
        <v>0</v>
      </c>
      <c r="AJ563" s="458">
        <f>DATA7!$Q$50</f>
        <v>0</v>
      </c>
      <c r="AK563" s="422">
        <f>DATA7!$V$50</f>
        <v>0</v>
      </c>
      <c r="AL563" s="422">
        <f>DATA7!$AA$50</f>
        <v>0</v>
      </c>
      <c r="AN563" s="522" t="str">
        <f>IF(AJ563="A",MAX($AN$221:AP562)+0.001,"")</f>
        <v/>
      </c>
      <c r="AO563" s="522"/>
      <c r="AP563" s="522"/>
      <c r="AQ563" s="282">
        <v>1.3419999999999999</v>
      </c>
      <c r="AR563" s="282" t="str">
        <f>IF($AQ$563&gt;$AN$973,"",LOOKUP($AQ$563,$AN$222:$AP$971,$AH$222:$AH$971))</f>
        <v/>
      </c>
      <c r="AS563" s="282" t="str">
        <f>IF($AQ$563&gt;$AN$973,"",LOOKUP($AQ$563,$AN$222:$AP$971,$AI$222:$AI$971))</f>
        <v/>
      </c>
      <c r="AT563" s="282" t="s">
        <v>28</v>
      </c>
      <c r="AU563" s="282" t="str">
        <f>IF($AQ$563&gt;$AN$973,"",LOOKUP($AQ$563,$AN$222:$AP$971,$AK$222:$AK$971))</f>
        <v/>
      </c>
      <c r="AV563" s="282" t="str">
        <f>IF($AQ$563&gt;$AN$973,"",LOOKUP($AQ$563,$AN$222:$AP$971,$AL$222:$AL$971))</f>
        <v/>
      </c>
      <c r="AX563" s="522" t="str">
        <f>IF(AJ563="B",MAX($AX$221:AX562)+0.001,"")</f>
        <v/>
      </c>
      <c r="AY563" s="522"/>
      <c r="AZ563" s="522"/>
      <c r="BA563" s="282">
        <v>1.3419999999999999</v>
      </c>
      <c r="BB563" s="282" t="str">
        <f t="shared" si="182"/>
        <v/>
      </c>
      <c r="BC563" s="282" t="str">
        <f t="shared" si="175"/>
        <v/>
      </c>
      <c r="BD563" s="282" t="s">
        <v>29</v>
      </c>
      <c r="BE563" s="282" t="str">
        <f t="shared" si="176"/>
        <v/>
      </c>
      <c r="BF563" s="282" t="str">
        <f t="shared" si="177"/>
        <v/>
      </c>
      <c r="BH563" s="522" t="str">
        <f>IF(AJ563="C",MAX($BH$221:BH562)+0.001,"")</f>
        <v/>
      </c>
      <c r="BI563" s="522"/>
      <c r="BJ563" s="522"/>
      <c r="BK563" s="282">
        <v>1.3419999999999999</v>
      </c>
      <c r="BL563" s="282" t="str">
        <f t="shared" si="178"/>
        <v/>
      </c>
      <c r="BM563" s="282" t="str">
        <f t="shared" si="179"/>
        <v/>
      </c>
      <c r="BN563" s="282" t="s">
        <v>30</v>
      </c>
      <c r="BO563" s="282" t="str">
        <f t="shared" si="180"/>
        <v/>
      </c>
      <c r="BP563" s="282" t="str">
        <f t="shared" si="181"/>
        <v/>
      </c>
      <c r="BT563" s="522" t="str">
        <f>IF(AL563="A",MAX($BT$221:BV562)+0.001,"")</f>
        <v/>
      </c>
      <c r="BU563" s="522"/>
      <c r="BV563" s="522"/>
      <c r="BW563" s="282">
        <v>1.3419999999999999</v>
      </c>
      <c r="BY563" s="454" t="s">
        <v>28</v>
      </c>
      <c r="BZ563" s="282" t="str">
        <f t="shared" si="183"/>
        <v/>
      </c>
      <c r="CB563" s="282">
        <f t="shared" si="184"/>
        <v>0</v>
      </c>
      <c r="CC563" s="282">
        <f t="shared" si="185"/>
        <v>0</v>
      </c>
      <c r="CD563" s="282">
        <f t="shared" si="186"/>
        <v>0</v>
      </c>
      <c r="CE563" s="282">
        <f t="shared" si="187"/>
        <v>0</v>
      </c>
      <c r="CF563" s="282">
        <f t="shared" si="188"/>
        <v>0</v>
      </c>
      <c r="CG563" s="282">
        <f t="shared" si="189"/>
        <v>0</v>
      </c>
      <c r="CH563" s="282">
        <f t="shared" si="190"/>
        <v>0</v>
      </c>
      <c r="CI563" s="282">
        <f t="shared" si="191"/>
        <v>0</v>
      </c>
      <c r="CJ563" s="282">
        <f t="shared" si="192"/>
        <v>0</v>
      </c>
      <c r="CK563" s="282">
        <f t="shared" si="193"/>
        <v>0</v>
      </c>
      <c r="CL563" s="282">
        <f t="shared" si="194"/>
        <v>0</v>
      </c>
      <c r="CM563" s="282">
        <f t="shared" si="195"/>
        <v>0</v>
      </c>
    </row>
    <row r="564" spans="1:91" ht="15" x14ac:dyDescent="0.25">
      <c r="D564" s="455" t="str">
        <f>IF(DATA7!$C$51="","",U564&amp;":"&amp;V564)</f>
        <v/>
      </c>
      <c r="E564" s="523" t="str">
        <f>IF(DATA7!$D$51="","",W564&amp;":"&amp;X564)</f>
        <v/>
      </c>
      <c r="F564" s="523"/>
      <c r="G564" s="523"/>
      <c r="H564" s="524" t="e">
        <f t="shared" si="170"/>
        <v>#VALUE!</v>
      </c>
      <c r="I564" s="524"/>
      <c r="J564" s="524"/>
      <c r="K564" s="522" t="e">
        <f t="shared" si="174"/>
        <v>#VALUE!</v>
      </c>
      <c r="L564" s="522"/>
      <c r="M564" s="522"/>
      <c r="N564" s="525" t="e">
        <f t="shared" si="171"/>
        <v>#VALUE!</v>
      </c>
      <c r="O564" s="525"/>
      <c r="P564" s="525"/>
      <c r="Q564" s="523" t="e">
        <f t="shared" si="172"/>
        <v>#VALUE!</v>
      </c>
      <c r="R564" s="523"/>
      <c r="S564" s="523"/>
      <c r="T564" s="283">
        <v>43</v>
      </c>
      <c r="U564" s="456">
        <f>IF(HOUR(DATA7!$C$51)&lt;=6,HOUR(DATA7!$C$51)+12,HOUR(DATA7!$C$51))</f>
        <v>12</v>
      </c>
      <c r="V564" s="457" t="str">
        <f>IF(MINUTE(DATA7!$C$51)&lt;10,"0"&amp;MINUTE(DATA7!$C$51),MINUTE(DATA7!$C$51))</f>
        <v>00</v>
      </c>
      <c r="W564" s="456">
        <f>IF(HOUR(DATA7!$D$51)&lt;=6,HOUR(DATA7!$D$51)+12,HOUR(DATA7!$D$51))</f>
        <v>12</v>
      </c>
      <c r="X564" s="457" t="str">
        <f>IF(MINUTE(DATA7!$D$51)&lt;10,"0"&amp;MINUTE(DATA7!$D$51),MINUTE(DATA7!$D$51))</f>
        <v>00</v>
      </c>
      <c r="Y564" s="526" t="b">
        <f t="shared" si="168"/>
        <v>0</v>
      </c>
      <c r="Z564" s="526"/>
      <c r="AA564" s="520" t="b">
        <f t="shared" si="169"/>
        <v>0</v>
      </c>
      <c r="AB564" s="520"/>
      <c r="AC564" s="521" t="str">
        <f t="shared" si="173"/>
        <v/>
      </c>
      <c r="AD564" s="521"/>
      <c r="AE564" s="520" t="b">
        <f t="shared" si="167"/>
        <v>0</v>
      </c>
      <c r="AF564" s="520"/>
      <c r="AH564" s="422">
        <f>DATA7!$G$51</f>
        <v>0</v>
      </c>
      <c r="AI564" s="422">
        <f>DATA7!$L$51</f>
        <v>0</v>
      </c>
      <c r="AJ564" s="458">
        <f>DATA7!$Q$51</f>
        <v>0</v>
      </c>
      <c r="AK564" s="422">
        <f>DATA7!$V$51</f>
        <v>0</v>
      </c>
      <c r="AL564" s="422">
        <f>DATA7!$AA$51</f>
        <v>0</v>
      </c>
      <c r="AN564" s="522" t="str">
        <f>IF(AJ564="A",MAX($AN$221:AP563)+0.001,"")</f>
        <v/>
      </c>
      <c r="AO564" s="522"/>
      <c r="AP564" s="522"/>
      <c r="AQ564" s="282">
        <v>1.343</v>
      </c>
      <c r="AR564" s="282" t="str">
        <f>IF($AQ$564&gt;$AN$973,"",LOOKUP($AQ$564,$AN$222:$AP$971,$AH$222:$AH$971))</f>
        <v/>
      </c>
      <c r="AS564" s="282" t="str">
        <f>IF($AQ$564&gt;$AN$973,"",LOOKUP($AQ$564,$AN$222:$AP$971,$AI$222:$AI$971))</f>
        <v/>
      </c>
      <c r="AT564" s="282" t="s">
        <v>28</v>
      </c>
      <c r="AU564" s="282" t="str">
        <f>IF($AQ$564&gt;$AN$973,"",LOOKUP($AQ$564,$AN$222:$AP$971,$AK$222:$AK$971))</f>
        <v/>
      </c>
      <c r="AV564" s="282" t="str">
        <f>IF($AQ$564&gt;$AN$973,"",LOOKUP($AQ$564,$AN$222:$AP$971,$AL$222:$AL$971))</f>
        <v/>
      </c>
      <c r="AX564" s="522" t="str">
        <f>IF(AJ564="B",MAX($AX$221:AX563)+0.001,"")</f>
        <v/>
      </c>
      <c r="AY564" s="522"/>
      <c r="AZ564" s="522"/>
      <c r="BA564" s="282">
        <v>1.343</v>
      </c>
      <c r="BB564" s="282" t="str">
        <f t="shared" si="182"/>
        <v/>
      </c>
      <c r="BC564" s="282" t="str">
        <f t="shared" si="175"/>
        <v/>
      </c>
      <c r="BD564" s="282" t="s">
        <v>29</v>
      </c>
      <c r="BE564" s="282" t="str">
        <f t="shared" si="176"/>
        <v/>
      </c>
      <c r="BF564" s="282" t="str">
        <f t="shared" si="177"/>
        <v/>
      </c>
      <c r="BH564" s="522" t="str">
        <f>IF(AJ564="C",MAX($BH$221:BH563)+0.001,"")</f>
        <v/>
      </c>
      <c r="BI564" s="522"/>
      <c r="BJ564" s="522"/>
      <c r="BK564" s="282">
        <v>1.343</v>
      </c>
      <c r="BL564" s="282" t="str">
        <f t="shared" si="178"/>
        <v/>
      </c>
      <c r="BM564" s="282" t="str">
        <f t="shared" si="179"/>
        <v/>
      </c>
      <c r="BN564" s="282" t="s">
        <v>30</v>
      </c>
      <c r="BO564" s="282" t="str">
        <f t="shared" si="180"/>
        <v/>
      </c>
      <c r="BP564" s="282" t="str">
        <f t="shared" si="181"/>
        <v/>
      </c>
      <c r="BT564" s="522" t="str">
        <f>IF(AL564="A",MAX($BT$221:BV563)+0.001,"")</f>
        <v/>
      </c>
      <c r="BU564" s="522"/>
      <c r="BV564" s="522"/>
      <c r="BW564" s="282">
        <v>1.343</v>
      </c>
      <c r="BY564" s="454" t="s">
        <v>28</v>
      </c>
      <c r="BZ564" s="282" t="str">
        <f t="shared" si="183"/>
        <v/>
      </c>
      <c r="CB564" s="282">
        <f t="shared" si="184"/>
        <v>0</v>
      </c>
      <c r="CC564" s="282">
        <f t="shared" si="185"/>
        <v>0</v>
      </c>
      <c r="CD564" s="282">
        <f t="shared" si="186"/>
        <v>0</v>
      </c>
      <c r="CE564" s="282">
        <f t="shared" si="187"/>
        <v>0</v>
      </c>
      <c r="CF564" s="282">
        <f t="shared" si="188"/>
        <v>0</v>
      </c>
      <c r="CG564" s="282">
        <f t="shared" si="189"/>
        <v>0</v>
      </c>
      <c r="CH564" s="282">
        <f t="shared" si="190"/>
        <v>0</v>
      </c>
      <c r="CI564" s="282">
        <f t="shared" si="191"/>
        <v>0</v>
      </c>
      <c r="CJ564" s="282">
        <f t="shared" si="192"/>
        <v>0</v>
      </c>
      <c r="CK564" s="282">
        <f t="shared" si="193"/>
        <v>0</v>
      </c>
      <c r="CL564" s="282">
        <f t="shared" si="194"/>
        <v>0</v>
      </c>
      <c r="CM564" s="282">
        <f t="shared" si="195"/>
        <v>0</v>
      </c>
    </row>
    <row r="565" spans="1:91" ht="15" x14ac:dyDescent="0.25">
      <c r="D565" s="455" t="str">
        <f>IF(DATA7!$C$52="","",U565&amp;":"&amp;V565)</f>
        <v/>
      </c>
      <c r="E565" s="523" t="str">
        <f>IF(DATA7!$D$52="","",W565&amp;":"&amp;X565)</f>
        <v/>
      </c>
      <c r="F565" s="523"/>
      <c r="G565" s="523"/>
      <c r="H565" s="524" t="e">
        <f t="shared" si="170"/>
        <v>#VALUE!</v>
      </c>
      <c r="I565" s="524"/>
      <c r="J565" s="524"/>
      <c r="K565" s="522" t="e">
        <f t="shared" si="174"/>
        <v>#VALUE!</v>
      </c>
      <c r="L565" s="522"/>
      <c r="M565" s="522"/>
      <c r="N565" s="525" t="e">
        <f t="shared" si="171"/>
        <v>#VALUE!</v>
      </c>
      <c r="O565" s="525"/>
      <c r="P565" s="525"/>
      <c r="Q565" s="523" t="e">
        <f t="shared" si="172"/>
        <v>#VALUE!</v>
      </c>
      <c r="R565" s="523"/>
      <c r="S565" s="523"/>
      <c r="T565" s="283">
        <v>44</v>
      </c>
      <c r="U565" s="456">
        <f>IF(HOUR(DATA7!$C$52)&lt;=6,HOUR(DATA7!$C$52)+12,HOUR(DATA7!$C$52))</f>
        <v>12</v>
      </c>
      <c r="V565" s="457" t="str">
        <f>IF(MINUTE(DATA7!$C$52)&lt;10,"0"&amp;MINUTE(DATA7!$C$52),MINUTE(DATA7!$C$52))</f>
        <v>00</v>
      </c>
      <c r="W565" s="456">
        <f>IF(HOUR(DATA7!$D$52)&lt;=6,HOUR(DATA7!$D$52)+12,HOUR(DATA7!$D$52))</f>
        <v>12</v>
      </c>
      <c r="X565" s="457" t="str">
        <f>IF(MINUTE(DATA7!$D$52)&lt;10,"0"&amp;MINUTE(DATA7!$D$52),MINUTE(DATA7!$D$52))</f>
        <v>00</v>
      </c>
      <c r="Y565" s="526" t="b">
        <f t="shared" si="168"/>
        <v>0</v>
      </c>
      <c r="Z565" s="526"/>
      <c r="AA565" s="520" t="b">
        <f t="shared" si="169"/>
        <v>0</v>
      </c>
      <c r="AB565" s="520"/>
      <c r="AC565" s="521" t="str">
        <f t="shared" si="173"/>
        <v/>
      </c>
      <c r="AD565" s="521"/>
      <c r="AE565" s="520" t="b">
        <f t="shared" si="167"/>
        <v>0</v>
      </c>
      <c r="AF565" s="520"/>
      <c r="AH565" s="422">
        <f>DATA7!$G$52</f>
        <v>0</v>
      </c>
      <c r="AI565" s="422">
        <f>DATA7!$L$52</f>
        <v>0</v>
      </c>
      <c r="AJ565" s="458">
        <f>DATA7!$Q$52</f>
        <v>0</v>
      </c>
      <c r="AK565" s="422">
        <f>DATA7!$V$52</f>
        <v>0</v>
      </c>
      <c r="AL565" s="422">
        <f>DATA7!$AA$52</f>
        <v>0</v>
      </c>
      <c r="AN565" s="522" t="str">
        <f>IF(AJ565="A",MAX($AN$221:AP564)+0.001,"")</f>
        <v/>
      </c>
      <c r="AO565" s="522"/>
      <c r="AP565" s="522"/>
      <c r="AQ565" s="282">
        <v>1.3439999999999999</v>
      </c>
      <c r="AR565" s="282" t="str">
        <f>IF($AQ$565&gt;$AN$973,"",LOOKUP($AQ$565,$AN$222:$AP$971,$AH$222:$AH$971))</f>
        <v/>
      </c>
      <c r="AS565" s="282" t="str">
        <f>IF($AQ$565&gt;$AN$973,"",LOOKUP($AQ$565,$AN$222:$AP$971,$AI$222:$AI$971))</f>
        <v/>
      </c>
      <c r="AT565" s="282" t="s">
        <v>28</v>
      </c>
      <c r="AU565" s="282" t="str">
        <f>IF($AQ$565&gt;$AN$973,"",LOOKUP($AQ$565,$AN$222:$AP$971,$AK$222:$AK$971))</f>
        <v/>
      </c>
      <c r="AV565" s="282" t="str">
        <f>IF($AQ$565&gt;$AN$973,"",LOOKUP($AQ$565,$AN$222:$AP$971,$AL$222:$AL$971))</f>
        <v/>
      </c>
      <c r="AX565" s="522" t="str">
        <f>IF(AJ565="B",MAX($AX$221:AX564)+0.001,"")</f>
        <v/>
      </c>
      <c r="AY565" s="522"/>
      <c r="AZ565" s="522"/>
      <c r="BA565" s="282">
        <v>1.3439999999999999</v>
      </c>
      <c r="BB565" s="282" t="str">
        <f t="shared" si="182"/>
        <v/>
      </c>
      <c r="BC565" s="282" t="str">
        <f t="shared" si="175"/>
        <v/>
      </c>
      <c r="BD565" s="282" t="s">
        <v>29</v>
      </c>
      <c r="BE565" s="282" t="str">
        <f t="shared" si="176"/>
        <v/>
      </c>
      <c r="BF565" s="282" t="str">
        <f t="shared" si="177"/>
        <v/>
      </c>
      <c r="BH565" s="522" t="str">
        <f>IF(AJ565="C",MAX($BH$221:BH564)+0.001,"")</f>
        <v/>
      </c>
      <c r="BI565" s="522"/>
      <c r="BJ565" s="522"/>
      <c r="BK565" s="282">
        <v>1.3439999999999999</v>
      </c>
      <c r="BL565" s="282" t="str">
        <f t="shared" si="178"/>
        <v/>
      </c>
      <c r="BM565" s="282" t="str">
        <f t="shared" si="179"/>
        <v/>
      </c>
      <c r="BN565" s="282" t="s">
        <v>30</v>
      </c>
      <c r="BO565" s="282" t="str">
        <f t="shared" si="180"/>
        <v/>
      </c>
      <c r="BP565" s="282" t="str">
        <f t="shared" si="181"/>
        <v/>
      </c>
      <c r="BT565" s="522" t="str">
        <f>IF(AL565="A",MAX($BT$221:BV564)+0.001,"")</f>
        <v/>
      </c>
      <c r="BU565" s="522"/>
      <c r="BV565" s="522"/>
      <c r="BW565" s="282">
        <v>1.3439999999999999</v>
      </c>
      <c r="BY565" s="454" t="s">
        <v>28</v>
      </c>
      <c r="BZ565" s="282" t="str">
        <f t="shared" si="183"/>
        <v/>
      </c>
      <c r="CB565" s="282">
        <f t="shared" si="184"/>
        <v>0</v>
      </c>
      <c r="CC565" s="282">
        <f t="shared" si="185"/>
        <v>0</v>
      </c>
      <c r="CD565" s="282">
        <f t="shared" si="186"/>
        <v>0</v>
      </c>
      <c r="CE565" s="282">
        <f t="shared" si="187"/>
        <v>0</v>
      </c>
      <c r="CF565" s="282">
        <f t="shared" si="188"/>
        <v>0</v>
      </c>
      <c r="CG565" s="282">
        <f t="shared" si="189"/>
        <v>0</v>
      </c>
      <c r="CH565" s="282">
        <f t="shared" si="190"/>
        <v>0</v>
      </c>
      <c r="CI565" s="282">
        <f t="shared" si="191"/>
        <v>0</v>
      </c>
      <c r="CJ565" s="282">
        <f t="shared" si="192"/>
        <v>0</v>
      </c>
      <c r="CK565" s="282">
        <f t="shared" si="193"/>
        <v>0</v>
      </c>
      <c r="CL565" s="282">
        <f t="shared" si="194"/>
        <v>0</v>
      </c>
      <c r="CM565" s="282">
        <f t="shared" si="195"/>
        <v>0</v>
      </c>
    </row>
    <row r="566" spans="1:91" ht="15" x14ac:dyDescent="0.25">
      <c r="D566" s="455" t="str">
        <f>IF(DATA7!$C$53="","",U566&amp;":"&amp;V566)</f>
        <v/>
      </c>
      <c r="E566" s="523" t="str">
        <f>IF(DATA7!$D$53="","",W566&amp;":"&amp;X566)</f>
        <v/>
      </c>
      <c r="F566" s="523"/>
      <c r="G566" s="523"/>
      <c r="H566" s="524" t="e">
        <f t="shared" si="170"/>
        <v>#VALUE!</v>
      </c>
      <c r="I566" s="524"/>
      <c r="J566" s="524"/>
      <c r="K566" s="522" t="e">
        <f t="shared" si="174"/>
        <v>#VALUE!</v>
      </c>
      <c r="L566" s="522"/>
      <c r="M566" s="522"/>
      <c r="N566" s="525" t="e">
        <f t="shared" si="171"/>
        <v>#VALUE!</v>
      </c>
      <c r="O566" s="525"/>
      <c r="P566" s="525"/>
      <c r="Q566" s="523" t="e">
        <f t="shared" si="172"/>
        <v>#VALUE!</v>
      </c>
      <c r="R566" s="523"/>
      <c r="S566" s="523"/>
      <c r="T566" s="283">
        <v>45</v>
      </c>
      <c r="U566" s="456">
        <f>IF(HOUR(DATA7!$C$53)&lt;=6,HOUR(DATA7!$C$53)+12,HOUR(DATA7!$C$53))</f>
        <v>12</v>
      </c>
      <c r="V566" s="457" t="str">
        <f>IF(MINUTE(DATA7!$C$53)&lt;10,"0"&amp;MINUTE(DATA7!$C$53),MINUTE(DATA7!$C$53))</f>
        <v>00</v>
      </c>
      <c r="W566" s="456">
        <f>IF(HOUR(DATA7!$D$53)&lt;=6,HOUR(DATA7!$D$53)+12,HOUR(DATA7!$D$53))</f>
        <v>12</v>
      </c>
      <c r="X566" s="457" t="str">
        <f>IF(MINUTE(DATA7!$D$53)&lt;10,"0"&amp;MINUTE(DATA7!$D$53),MINUTE(DATA7!$D$53))</f>
        <v>00</v>
      </c>
      <c r="Y566" s="526" t="b">
        <f t="shared" si="168"/>
        <v>0</v>
      </c>
      <c r="Z566" s="526"/>
      <c r="AA566" s="520" t="b">
        <f t="shared" si="169"/>
        <v>0</v>
      </c>
      <c r="AB566" s="520"/>
      <c r="AC566" s="521" t="str">
        <f t="shared" si="173"/>
        <v/>
      </c>
      <c r="AD566" s="521"/>
      <c r="AE566" s="520" t="b">
        <f t="shared" si="167"/>
        <v>0</v>
      </c>
      <c r="AF566" s="520"/>
      <c r="AH566" s="422">
        <f>DATA7!$G$53</f>
        <v>0</v>
      </c>
      <c r="AI566" s="422">
        <f>DATA7!$L$53</f>
        <v>0</v>
      </c>
      <c r="AJ566" s="458">
        <f>DATA7!$Q$53</f>
        <v>0</v>
      </c>
      <c r="AK566" s="422">
        <f>DATA7!$V$53</f>
        <v>0</v>
      </c>
      <c r="AL566" s="422">
        <f>DATA7!$AA$53</f>
        <v>0</v>
      </c>
      <c r="AN566" s="522" t="str">
        <f>IF(AJ566="A",MAX($AN$221:AP565)+0.001,"")</f>
        <v/>
      </c>
      <c r="AO566" s="522"/>
      <c r="AP566" s="522"/>
      <c r="AQ566" s="282">
        <v>1.345</v>
      </c>
      <c r="AR566" s="282" t="str">
        <f>IF($AQ$566&gt;$AN$973,"",LOOKUP($AQ$566,$AN$222:$AP$971,$AH$222:$AH$971))</f>
        <v/>
      </c>
      <c r="AS566" s="282" t="str">
        <f>IF($AQ$566&gt;$AN$973,"",LOOKUP($AQ$566,$AN$222:$AP$971,$AI$222:$AI$971))</f>
        <v/>
      </c>
      <c r="AT566" s="282" t="s">
        <v>28</v>
      </c>
      <c r="AU566" s="282" t="str">
        <f>IF($AQ$566&gt;$AN$973,"",LOOKUP($AQ$566,$AN$222:$AP$971,$AK$222:$AK$971))</f>
        <v/>
      </c>
      <c r="AV566" s="282" t="str">
        <f>IF($AQ$566&gt;$AN$973,"",LOOKUP($AQ$566,$AN$222:$AP$971,$AL$222:$AL$971))</f>
        <v/>
      </c>
      <c r="AX566" s="522" t="str">
        <f>IF(AJ566="B",MAX($AX$221:AX565)+0.001,"")</f>
        <v/>
      </c>
      <c r="AY566" s="522"/>
      <c r="AZ566" s="522"/>
      <c r="BA566" s="282">
        <v>1.345</v>
      </c>
      <c r="BB566" s="282" t="str">
        <f t="shared" si="182"/>
        <v/>
      </c>
      <c r="BC566" s="282" t="str">
        <f t="shared" si="175"/>
        <v/>
      </c>
      <c r="BD566" s="282" t="s">
        <v>29</v>
      </c>
      <c r="BE566" s="282" t="str">
        <f t="shared" si="176"/>
        <v/>
      </c>
      <c r="BF566" s="282" t="str">
        <f t="shared" si="177"/>
        <v/>
      </c>
      <c r="BH566" s="522" t="str">
        <f>IF(AJ566="C",MAX($BH$221:BH565)+0.001,"")</f>
        <v/>
      </c>
      <c r="BI566" s="522"/>
      <c r="BJ566" s="522"/>
      <c r="BK566" s="282">
        <v>1.345</v>
      </c>
      <c r="BL566" s="282" t="str">
        <f t="shared" si="178"/>
        <v/>
      </c>
      <c r="BM566" s="282" t="str">
        <f t="shared" si="179"/>
        <v/>
      </c>
      <c r="BN566" s="282" t="s">
        <v>30</v>
      </c>
      <c r="BO566" s="282" t="str">
        <f t="shared" si="180"/>
        <v/>
      </c>
      <c r="BP566" s="282" t="str">
        <f t="shared" si="181"/>
        <v/>
      </c>
      <c r="BT566" s="522" t="str">
        <f>IF(AL566="A",MAX($BT$221:BV565)+0.001,"")</f>
        <v/>
      </c>
      <c r="BU566" s="522"/>
      <c r="BV566" s="522"/>
      <c r="BW566" s="282">
        <v>1.345</v>
      </c>
      <c r="BY566" s="454" t="s">
        <v>28</v>
      </c>
      <c r="BZ566" s="282" t="str">
        <f t="shared" si="183"/>
        <v/>
      </c>
      <c r="CB566" s="282">
        <f t="shared" si="184"/>
        <v>0</v>
      </c>
      <c r="CC566" s="282">
        <f t="shared" si="185"/>
        <v>0</v>
      </c>
      <c r="CD566" s="282">
        <f t="shared" si="186"/>
        <v>0</v>
      </c>
      <c r="CE566" s="282">
        <f t="shared" si="187"/>
        <v>0</v>
      </c>
      <c r="CF566" s="282">
        <f t="shared" si="188"/>
        <v>0</v>
      </c>
      <c r="CG566" s="282">
        <f t="shared" si="189"/>
        <v>0</v>
      </c>
      <c r="CH566" s="282">
        <f t="shared" si="190"/>
        <v>0</v>
      </c>
      <c r="CI566" s="282">
        <f t="shared" si="191"/>
        <v>0</v>
      </c>
      <c r="CJ566" s="282">
        <f t="shared" si="192"/>
        <v>0</v>
      </c>
      <c r="CK566" s="282">
        <f t="shared" si="193"/>
        <v>0</v>
      </c>
      <c r="CL566" s="282">
        <f t="shared" si="194"/>
        <v>0</v>
      </c>
      <c r="CM566" s="282">
        <f t="shared" si="195"/>
        <v>0</v>
      </c>
    </row>
    <row r="567" spans="1:91" ht="15" x14ac:dyDescent="0.25">
      <c r="D567" s="455" t="str">
        <f>IF(DATA7!$C$54="","",U567&amp;":"&amp;V567)</f>
        <v/>
      </c>
      <c r="E567" s="523" t="str">
        <f>IF(DATA7!$D$54="","",W567&amp;":"&amp;X567)</f>
        <v/>
      </c>
      <c r="F567" s="523"/>
      <c r="G567" s="523"/>
      <c r="H567" s="524" t="e">
        <f t="shared" si="170"/>
        <v>#VALUE!</v>
      </c>
      <c r="I567" s="524"/>
      <c r="J567" s="524"/>
      <c r="K567" s="522" t="e">
        <f t="shared" si="174"/>
        <v>#VALUE!</v>
      </c>
      <c r="L567" s="522"/>
      <c r="M567" s="522"/>
      <c r="N567" s="525" t="e">
        <f t="shared" si="171"/>
        <v>#VALUE!</v>
      </c>
      <c r="O567" s="525"/>
      <c r="P567" s="525"/>
      <c r="Q567" s="523" t="e">
        <f t="shared" si="172"/>
        <v>#VALUE!</v>
      </c>
      <c r="R567" s="523"/>
      <c r="S567" s="523"/>
      <c r="T567" s="283">
        <v>46</v>
      </c>
      <c r="U567" s="456">
        <f>IF(HOUR(DATA7!$C$54)&lt;=6,HOUR(DATA7!$C$54)+12,HOUR(DATA7!$C$54))</f>
        <v>12</v>
      </c>
      <c r="V567" s="457" t="str">
        <f>IF(MINUTE(DATA7!$C$54)&lt;10,"0"&amp;MINUTE(DATA7!$C$54),MINUTE(DATA7!$C$54))</f>
        <v>00</v>
      </c>
      <c r="W567" s="456">
        <f>IF(HOUR(DATA7!$D$54)&lt;=6,HOUR(DATA7!$D$54)+12,HOUR(DATA7!$D$54))</f>
        <v>12</v>
      </c>
      <c r="X567" s="457" t="str">
        <f>IF(MINUTE(DATA7!$D$54)&lt;10,"0"&amp;MINUTE(DATA7!$D$54),MINUTE(DATA7!$D$54))</f>
        <v>00</v>
      </c>
      <c r="Y567" s="526" t="b">
        <f t="shared" si="168"/>
        <v>0</v>
      </c>
      <c r="Z567" s="526"/>
      <c r="AA567" s="520" t="b">
        <f t="shared" si="169"/>
        <v>0</v>
      </c>
      <c r="AB567" s="520"/>
      <c r="AC567" s="521" t="str">
        <f t="shared" si="173"/>
        <v/>
      </c>
      <c r="AD567" s="521"/>
      <c r="AE567" s="520" t="b">
        <f t="shared" si="167"/>
        <v>0</v>
      </c>
      <c r="AF567" s="520"/>
      <c r="AH567" s="422">
        <f>DATA7!$G$54</f>
        <v>0</v>
      </c>
      <c r="AI567" s="422">
        <f>DATA7!$L$54</f>
        <v>0</v>
      </c>
      <c r="AJ567" s="458">
        <f>DATA7!$Q$54</f>
        <v>0</v>
      </c>
      <c r="AK567" s="422">
        <f>DATA7!$V$54</f>
        <v>0</v>
      </c>
      <c r="AL567" s="422">
        <f>DATA7!$AA$54</f>
        <v>0</v>
      </c>
      <c r="AN567" s="522" t="str">
        <f>IF(AJ567="A",MAX($AN$221:AP566)+0.001,"")</f>
        <v/>
      </c>
      <c r="AO567" s="522"/>
      <c r="AP567" s="522"/>
      <c r="AQ567" s="282">
        <v>1.3459999999999999</v>
      </c>
      <c r="AR567" s="282" t="str">
        <f>IF($AQ$567&gt;$AN$973,"",LOOKUP($AQ$567,$AN$222:$AP$971,$AH$222:$AH$971))</f>
        <v/>
      </c>
      <c r="AS567" s="282" t="str">
        <f>IF($AQ$567&gt;$AN$973,"",LOOKUP($AQ$567,$AN$222:$AP$971,$AI$222:$AI$971))</f>
        <v/>
      </c>
      <c r="AT567" s="282" t="s">
        <v>28</v>
      </c>
      <c r="AU567" s="282" t="str">
        <f>IF($AQ$567&gt;$AN$973,"",LOOKUP($AQ$567,$AN$222:$AP$971,$AK$222:$AK$971))</f>
        <v/>
      </c>
      <c r="AV567" s="282" t="str">
        <f>IF($AQ$567&gt;$AN$973,"",LOOKUP($AQ$567,$AN$222:$AP$971,$AL$222:$AL$971))</f>
        <v/>
      </c>
      <c r="AX567" s="522" t="str">
        <f>IF(AJ567="B",MAX($AX$221:AX566)+0.001,"")</f>
        <v/>
      </c>
      <c r="AY567" s="522"/>
      <c r="AZ567" s="522"/>
      <c r="BA567" s="282">
        <v>1.3459999999999999</v>
      </c>
      <c r="BB567" s="282" t="str">
        <f t="shared" si="182"/>
        <v/>
      </c>
      <c r="BC567" s="282" t="str">
        <f t="shared" si="175"/>
        <v/>
      </c>
      <c r="BD567" s="282" t="s">
        <v>29</v>
      </c>
      <c r="BE567" s="282" t="str">
        <f t="shared" si="176"/>
        <v/>
      </c>
      <c r="BF567" s="282" t="str">
        <f t="shared" si="177"/>
        <v/>
      </c>
      <c r="BH567" s="522" t="str">
        <f>IF(AJ567="C",MAX($BH$221:BH566)+0.001,"")</f>
        <v/>
      </c>
      <c r="BI567" s="522"/>
      <c r="BJ567" s="522"/>
      <c r="BK567" s="282">
        <v>1.3459999999999999</v>
      </c>
      <c r="BL567" s="282" t="str">
        <f t="shared" si="178"/>
        <v/>
      </c>
      <c r="BM567" s="282" t="str">
        <f t="shared" si="179"/>
        <v/>
      </c>
      <c r="BN567" s="282" t="s">
        <v>30</v>
      </c>
      <c r="BO567" s="282" t="str">
        <f t="shared" si="180"/>
        <v/>
      </c>
      <c r="BP567" s="282" t="str">
        <f t="shared" si="181"/>
        <v/>
      </c>
      <c r="BT567" s="522" t="str">
        <f>IF(AL567="A",MAX($BT$221:BV566)+0.001,"")</f>
        <v/>
      </c>
      <c r="BU567" s="522"/>
      <c r="BV567" s="522"/>
      <c r="BW567" s="282">
        <v>1.3459999999999999</v>
      </c>
      <c r="BY567" s="454" t="s">
        <v>28</v>
      </c>
      <c r="BZ567" s="282" t="str">
        <f t="shared" si="183"/>
        <v/>
      </c>
      <c r="CB567" s="282">
        <f t="shared" si="184"/>
        <v>0</v>
      </c>
      <c r="CC567" s="282">
        <f t="shared" si="185"/>
        <v>0</v>
      </c>
      <c r="CD567" s="282">
        <f t="shared" si="186"/>
        <v>0</v>
      </c>
      <c r="CE567" s="282">
        <f t="shared" si="187"/>
        <v>0</v>
      </c>
      <c r="CF567" s="282">
        <f t="shared" si="188"/>
        <v>0</v>
      </c>
      <c r="CG567" s="282">
        <f t="shared" si="189"/>
        <v>0</v>
      </c>
      <c r="CH567" s="282">
        <f t="shared" si="190"/>
        <v>0</v>
      </c>
      <c r="CI567" s="282">
        <f t="shared" si="191"/>
        <v>0</v>
      </c>
      <c r="CJ567" s="282">
        <f t="shared" si="192"/>
        <v>0</v>
      </c>
      <c r="CK567" s="282">
        <f t="shared" si="193"/>
        <v>0</v>
      </c>
      <c r="CL567" s="282">
        <f t="shared" si="194"/>
        <v>0</v>
      </c>
      <c r="CM567" s="282">
        <f t="shared" si="195"/>
        <v>0</v>
      </c>
    </row>
    <row r="568" spans="1:91" ht="15" x14ac:dyDescent="0.25">
      <c r="D568" s="455" t="str">
        <f>IF(DATA7!$C$55="","",U568&amp;":"&amp;V568)</f>
        <v/>
      </c>
      <c r="E568" s="523" t="str">
        <f>IF(DATA7!$D$55="","",W568&amp;":"&amp;X568)</f>
        <v/>
      </c>
      <c r="F568" s="523"/>
      <c r="G568" s="523"/>
      <c r="H568" s="524" t="e">
        <f t="shared" si="170"/>
        <v>#VALUE!</v>
      </c>
      <c r="I568" s="524"/>
      <c r="J568" s="524"/>
      <c r="K568" s="522" t="e">
        <f t="shared" si="174"/>
        <v>#VALUE!</v>
      </c>
      <c r="L568" s="522"/>
      <c r="M568" s="522"/>
      <c r="N568" s="525" t="e">
        <f t="shared" si="171"/>
        <v>#VALUE!</v>
      </c>
      <c r="O568" s="525"/>
      <c r="P568" s="525"/>
      <c r="Q568" s="523" t="e">
        <f t="shared" si="172"/>
        <v>#VALUE!</v>
      </c>
      <c r="R568" s="523"/>
      <c r="S568" s="523"/>
      <c r="T568" s="283">
        <v>47</v>
      </c>
      <c r="U568" s="456">
        <f>IF(HOUR(DATA7!$C$55)&lt;=6,HOUR(DATA7!$C$55)+12,HOUR(DATA7!$C$55))</f>
        <v>12</v>
      </c>
      <c r="V568" s="457" t="str">
        <f>IF(MINUTE(DATA7!$C$55)&lt;10,"0"&amp;MINUTE(DATA7!$C$55),MINUTE(DATA7!$C$55))</f>
        <v>00</v>
      </c>
      <c r="W568" s="456">
        <f>IF(HOUR(DATA7!$D$55)&lt;=6,HOUR(DATA7!$D$55)+12,HOUR(DATA7!$D$55))</f>
        <v>12</v>
      </c>
      <c r="X568" s="457" t="str">
        <f>IF(MINUTE(DATA7!$D$55)&lt;10,"0"&amp;MINUTE(DATA7!$D$55),MINUTE(DATA7!$D$55))</f>
        <v>00</v>
      </c>
      <c r="Y568" s="526" t="b">
        <f t="shared" si="168"/>
        <v>0</v>
      </c>
      <c r="Z568" s="526"/>
      <c r="AA568" s="520" t="b">
        <f t="shared" si="169"/>
        <v>0</v>
      </c>
      <c r="AB568" s="520"/>
      <c r="AC568" s="521" t="str">
        <f t="shared" si="173"/>
        <v/>
      </c>
      <c r="AD568" s="521"/>
      <c r="AE568" s="520" t="b">
        <f t="shared" si="167"/>
        <v>0</v>
      </c>
      <c r="AF568" s="520"/>
      <c r="AH568" s="422">
        <f>DATA7!$G$55</f>
        <v>0</v>
      </c>
      <c r="AI568" s="422">
        <f>DATA7!$L$55</f>
        <v>0</v>
      </c>
      <c r="AJ568" s="458">
        <f>DATA7!$Q$55</f>
        <v>0</v>
      </c>
      <c r="AK568" s="422">
        <f>DATA7!$V$55</f>
        <v>0</v>
      </c>
      <c r="AL568" s="422">
        <f>DATA7!$AA$55</f>
        <v>0</v>
      </c>
      <c r="AN568" s="522" t="str">
        <f>IF(AJ568="A",MAX($AN$221:AP567)+0.001,"")</f>
        <v/>
      </c>
      <c r="AO568" s="522"/>
      <c r="AP568" s="522"/>
      <c r="AQ568" s="282">
        <v>1.347</v>
      </c>
      <c r="AR568" s="282" t="str">
        <f>IF($AQ$568&gt;$AN$973,"",LOOKUP($AQ$568,$AN$222:$AP$971,$AH$222:$AH$971))</f>
        <v/>
      </c>
      <c r="AS568" s="282" t="str">
        <f>IF($AQ$568&gt;$AN$973,"",LOOKUP($AQ$568,$AN$222:$AP$971,$AI$222:$AI$971))</f>
        <v/>
      </c>
      <c r="AT568" s="282" t="s">
        <v>28</v>
      </c>
      <c r="AU568" s="282" t="str">
        <f>IF($AQ$568&gt;$AN$973,"",LOOKUP($AQ$568,$AN$222:$AP$971,$AK$222:$AK$971))</f>
        <v/>
      </c>
      <c r="AV568" s="282" t="str">
        <f>IF($AQ$568&gt;$AN$973,"",LOOKUP($AQ$568,$AN$222:$AP$971,$AL$222:$AL$971))</f>
        <v/>
      </c>
      <c r="AX568" s="522" t="str">
        <f>IF(AJ568="B",MAX($AX$221:AX567)+0.001,"")</f>
        <v/>
      </c>
      <c r="AY568" s="522"/>
      <c r="AZ568" s="522"/>
      <c r="BA568" s="282">
        <v>1.347</v>
      </c>
      <c r="BB568" s="282" t="str">
        <f t="shared" si="182"/>
        <v/>
      </c>
      <c r="BC568" s="282" t="str">
        <f t="shared" si="175"/>
        <v/>
      </c>
      <c r="BD568" s="282" t="s">
        <v>29</v>
      </c>
      <c r="BE568" s="282" t="str">
        <f t="shared" si="176"/>
        <v/>
      </c>
      <c r="BF568" s="282" t="str">
        <f t="shared" si="177"/>
        <v/>
      </c>
      <c r="BH568" s="522" t="str">
        <f>IF(AJ568="C",MAX($BH$221:BH567)+0.001,"")</f>
        <v/>
      </c>
      <c r="BI568" s="522"/>
      <c r="BJ568" s="522"/>
      <c r="BK568" s="282">
        <v>1.347</v>
      </c>
      <c r="BL568" s="282" t="str">
        <f t="shared" si="178"/>
        <v/>
      </c>
      <c r="BM568" s="282" t="str">
        <f t="shared" si="179"/>
        <v/>
      </c>
      <c r="BN568" s="282" t="s">
        <v>30</v>
      </c>
      <c r="BO568" s="282" t="str">
        <f t="shared" si="180"/>
        <v/>
      </c>
      <c r="BP568" s="282" t="str">
        <f t="shared" si="181"/>
        <v/>
      </c>
      <c r="BT568" s="522" t="str">
        <f>IF(AL568="A",MAX($BT$221:BV567)+0.001,"")</f>
        <v/>
      </c>
      <c r="BU568" s="522"/>
      <c r="BV568" s="522"/>
      <c r="BW568" s="282">
        <v>1.347</v>
      </c>
      <c r="BY568" s="454" t="s">
        <v>28</v>
      </c>
      <c r="BZ568" s="282" t="str">
        <f t="shared" si="183"/>
        <v/>
      </c>
      <c r="CB568" s="282">
        <f t="shared" si="184"/>
        <v>0</v>
      </c>
      <c r="CC568" s="282">
        <f t="shared" si="185"/>
        <v>0</v>
      </c>
      <c r="CD568" s="282">
        <f t="shared" si="186"/>
        <v>0</v>
      </c>
      <c r="CE568" s="282">
        <f t="shared" si="187"/>
        <v>0</v>
      </c>
      <c r="CF568" s="282">
        <f t="shared" si="188"/>
        <v>0</v>
      </c>
      <c r="CG568" s="282">
        <f t="shared" si="189"/>
        <v>0</v>
      </c>
      <c r="CH568" s="282">
        <f t="shared" si="190"/>
        <v>0</v>
      </c>
      <c r="CI568" s="282">
        <f t="shared" si="191"/>
        <v>0</v>
      </c>
      <c r="CJ568" s="282">
        <f t="shared" si="192"/>
        <v>0</v>
      </c>
      <c r="CK568" s="282">
        <f t="shared" si="193"/>
        <v>0</v>
      </c>
      <c r="CL568" s="282">
        <f t="shared" si="194"/>
        <v>0</v>
      </c>
      <c r="CM568" s="282">
        <f t="shared" si="195"/>
        <v>0</v>
      </c>
    </row>
    <row r="569" spans="1:91" ht="15" x14ac:dyDescent="0.25">
      <c r="D569" s="455" t="str">
        <f>IF(DATA7!$C$56="","",U569&amp;":"&amp;V569)</f>
        <v/>
      </c>
      <c r="E569" s="523" t="str">
        <f>IF(DATA7!$D$56="","",W569&amp;":"&amp;X569)</f>
        <v/>
      </c>
      <c r="F569" s="523"/>
      <c r="G569" s="523"/>
      <c r="H569" s="524" t="e">
        <f t="shared" si="170"/>
        <v>#VALUE!</v>
      </c>
      <c r="I569" s="524"/>
      <c r="J569" s="524"/>
      <c r="K569" s="522" t="e">
        <f t="shared" si="174"/>
        <v>#VALUE!</v>
      </c>
      <c r="L569" s="522"/>
      <c r="M569" s="522"/>
      <c r="N569" s="525" t="e">
        <f t="shared" si="171"/>
        <v>#VALUE!</v>
      </c>
      <c r="O569" s="525"/>
      <c r="P569" s="525"/>
      <c r="Q569" s="523" t="e">
        <f t="shared" si="172"/>
        <v>#VALUE!</v>
      </c>
      <c r="R569" s="523"/>
      <c r="S569" s="523"/>
      <c r="T569" s="283">
        <v>48</v>
      </c>
      <c r="U569" s="456">
        <f>IF(HOUR(DATA7!$C$56)&lt;=6,HOUR(DATA7!$C$56)+12,HOUR(DATA7!$C$56))</f>
        <v>12</v>
      </c>
      <c r="V569" s="457" t="str">
        <f>IF(MINUTE(DATA7!$C$56)&lt;10,"0"&amp;MINUTE(DATA7!$C$56),MINUTE(DATA7!$C$56))</f>
        <v>00</v>
      </c>
      <c r="W569" s="456">
        <f>IF(HOUR(DATA7!$D$56)&lt;=6,HOUR(DATA7!$D$56)+12,HOUR(DATA7!$D$56))</f>
        <v>12</v>
      </c>
      <c r="X569" s="457" t="str">
        <f>IF(MINUTE(DATA7!$D$56)&lt;10,"0"&amp;MINUTE(DATA7!$D$56),MINUTE(DATA7!$D$56))</f>
        <v>00</v>
      </c>
      <c r="Y569" s="526" t="b">
        <f t="shared" si="168"/>
        <v>0</v>
      </c>
      <c r="Z569" s="526"/>
      <c r="AA569" s="520" t="b">
        <f t="shared" si="169"/>
        <v>0</v>
      </c>
      <c r="AB569" s="520"/>
      <c r="AC569" s="521" t="str">
        <f t="shared" si="173"/>
        <v/>
      </c>
      <c r="AD569" s="521"/>
      <c r="AE569" s="520" t="b">
        <f t="shared" si="167"/>
        <v>0</v>
      </c>
      <c r="AF569" s="520"/>
      <c r="AH569" s="422">
        <f>DATA7!$G$56</f>
        <v>0</v>
      </c>
      <c r="AI569" s="422">
        <f>DATA7!$L$56</f>
        <v>0</v>
      </c>
      <c r="AJ569" s="458">
        <f>DATA7!$Q$56</f>
        <v>0</v>
      </c>
      <c r="AK569" s="422">
        <f>DATA7!$V$56</f>
        <v>0</v>
      </c>
      <c r="AL569" s="422">
        <f>DATA7!$AA$56</f>
        <v>0</v>
      </c>
      <c r="AN569" s="522" t="str">
        <f>IF(AJ569="A",MAX($AN$221:AP568)+0.001,"")</f>
        <v/>
      </c>
      <c r="AO569" s="522"/>
      <c r="AP569" s="522"/>
      <c r="AQ569" s="282">
        <v>1.3479999999999999</v>
      </c>
      <c r="AR569" s="282" t="str">
        <f>IF($AQ$569&gt;$AN$973,"",LOOKUP($AQ$569,$AN$222:$AP$971,$AH$222:$AH$971))</f>
        <v/>
      </c>
      <c r="AS569" s="282" t="str">
        <f>IF($AQ$569&gt;$AN$973,"",LOOKUP($AQ$569,$AN$222:$AP$971,$AI$222:$AI$971))</f>
        <v/>
      </c>
      <c r="AT569" s="282" t="s">
        <v>28</v>
      </c>
      <c r="AU569" s="282" t="str">
        <f>IF($AQ$569&gt;$AN$973,"",LOOKUP($AQ$569,$AN$222:$AP$971,$AK$222:$AK$971))</f>
        <v/>
      </c>
      <c r="AV569" s="282" t="str">
        <f>IF($AQ$569&gt;$AN$973,"",LOOKUP($AQ$569,$AN$222:$AP$971,$AL$222:$AL$971))</f>
        <v/>
      </c>
      <c r="AX569" s="522" t="str">
        <f>IF(AJ569="B",MAX($AX$221:AX568)+0.001,"")</f>
        <v/>
      </c>
      <c r="AY569" s="522"/>
      <c r="AZ569" s="522"/>
      <c r="BA569" s="282">
        <v>1.3479999999999999</v>
      </c>
      <c r="BB569" s="282" t="str">
        <f t="shared" si="182"/>
        <v/>
      </c>
      <c r="BC569" s="282" t="str">
        <f t="shared" si="175"/>
        <v/>
      </c>
      <c r="BD569" s="282" t="s">
        <v>29</v>
      </c>
      <c r="BE569" s="282" t="str">
        <f t="shared" si="176"/>
        <v/>
      </c>
      <c r="BF569" s="282" t="str">
        <f t="shared" si="177"/>
        <v/>
      </c>
      <c r="BH569" s="522" t="str">
        <f>IF(AJ569="C",MAX($BH$221:BH568)+0.001,"")</f>
        <v/>
      </c>
      <c r="BI569" s="522"/>
      <c r="BJ569" s="522"/>
      <c r="BK569" s="282">
        <v>1.3479999999999999</v>
      </c>
      <c r="BL569" s="282" t="str">
        <f t="shared" si="178"/>
        <v/>
      </c>
      <c r="BM569" s="282" t="str">
        <f t="shared" si="179"/>
        <v/>
      </c>
      <c r="BN569" s="282" t="s">
        <v>30</v>
      </c>
      <c r="BO569" s="282" t="str">
        <f t="shared" si="180"/>
        <v/>
      </c>
      <c r="BP569" s="282" t="str">
        <f t="shared" si="181"/>
        <v/>
      </c>
      <c r="BT569" s="522" t="str">
        <f>IF(AL569="A",MAX($BT$221:BV568)+0.001,"")</f>
        <v/>
      </c>
      <c r="BU569" s="522"/>
      <c r="BV569" s="522"/>
      <c r="BW569" s="282">
        <v>1.3479999999999999</v>
      </c>
      <c r="BY569" s="454" t="s">
        <v>28</v>
      </c>
      <c r="BZ569" s="282" t="str">
        <f t="shared" si="183"/>
        <v/>
      </c>
      <c r="CB569" s="282">
        <f t="shared" si="184"/>
        <v>0</v>
      </c>
      <c r="CC569" s="282">
        <f t="shared" si="185"/>
        <v>0</v>
      </c>
      <c r="CD569" s="282">
        <f t="shared" si="186"/>
        <v>0</v>
      </c>
      <c r="CE569" s="282">
        <f t="shared" si="187"/>
        <v>0</v>
      </c>
      <c r="CF569" s="282">
        <f t="shared" si="188"/>
        <v>0</v>
      </c>
      <c r="CG569" s="282">
        <f t="shared" si="189"/>
        <v>0</v>
      </c>
      <c r="CH569" s="282">
        <f t="shared" si="190"/>
        <v>0</v>
      </c>
      <c r="CI569" s="282">
        <f t="shared" si="191"/>
        <v>0</v>
      </c>
      <c r="CJ569" s="282">
        <f t="shared" si="192"/>
        <v>0</v>
      </c>
      <c r="CK569" s="282">
        <f t="shared" si="193"/>
        <v>0</v>
      </c>
      <c r="CL569" s="282">
        <f t="shared" si="194"/>
        <v>0</v>
      </c>
      <c r="CM569" s="282">
        <f t="shared" si="195"/>
        <v>0</v>
      </c>
    </row>
    <row r="570" spans="1:91" ht="15" x14ac:dyDescent="0.25">
      <c r="D570" s="455" t="str">
        <f>IF(DATA7!$C$57="","",U570&amp;":"&amp;V570)</f>
        <v/>
      </c>
      <c r="E570" s="523" t="str">
        <f>IF(DATA7!$D$57="","",W570&amp;":"&amp;X570)</f>
        <v/>
      </c>
      <c r="F570" s="523"/>
      <c r="G570" s="523"/>
      <c r="H570" s="524" t="e">
        <f t="shared" si="170"/>
        <v>#VALUE!</v>
      </c>
      <c r="I570" s="524"/>
      <c r="J570" s="524"/>
      <c r="K570" s="522" t="e">
        <f t="shared" si="174"/>
        <v>#VALUE!</v>
      </c>
      <c r="L570" s="522"/>
      <c r="M570" s="522"/>
      <c r="N570" s="525" t="e">
        <f t="shared" si="171"/>
        <v>#VALUE!</v>
      </c>
      <c r="O570" s="525"/>
      <c r="P570" s="525"/>
      <c r="Q570" s="523" t="e">
        <f t="shared" si="172"/>
        <v>#VALUE!</v>
      </c>
      <c r="R570" s="523"/>
      <c r="S570" s="523"/>
      <c r="T570" s="283">
        <v>49</v>
      </c>
      <c r="U570" s="456">
        <f>IF(HOUR(DATA7!$C$57)&lt;=6,HOUR(DATA7!$C$57)+12,HOUR(DATA7!$C$57))</f>
        <v>12</v>
      </c>
      <c r="V570" s="457" t="str">
        <f>IF(MINUTE(DATA7!$C$57)&lt;10,"0"&amp;MINUTE(DATA7!$C$57),MINUTE(DATA7!$C$57))</f>
        <v>00</v>
      </c>
      <c r="W570" s="456">
        <f>IF(HOUR(DATA7!$D$57)&lt;=6,HOUR(DATA7!$D$57)+12,HOUR(DATA7!$D$57))</f>
        <v>12</v>
      </c>
      <c r="X570" s="457" t="str">
        <f>IF(MINUTE(DATA7!$D$57)&lt;10,"0"&amp;MINUTE(DATA7!$D$57),MINUTE(DATA7!$D$57))</f>
        <v>00</v>
      </c>
      <c r="Y570" s="526" t="b">
        <f t="shared" si="168"/>
        <v>0</v>
      </c>
      <c r="Z570" s="526"/>
      <c r="AA570" s="520" t="b">
        <f t="shared" si="169"/>
        <v>0</v>
      </c>
      <c r="AB570" s="520"/>
      <c r="AC570" s="521" t="str">
        <f t="shared" si="173"/>
        <v/>
      </c>
      <c r="AD570" s="521"/>
      <c r="AE570" s="520" t="b">
        <f t="shared" si="167"/>
        <v>0</v>
      </c>
      <c r="AF570" s="520"/>
      <c r="AH570" s="422">
        <f>DATA7!$G$57</f>
        <v>0</v>
      </c>
      <c r="AI570" s="422">
        <f>DATA7!$L$57</f>
        <v>0</v>
      </c>
      <c r="AJ570" s="458">
        <f>DATA7!$Q$57</f>
        <v>0</v>
      </c>
      <c r="AK570" s="422">
        <f>DATA7!$V$57</f>
        <v>0</v>
      </c>
      <c r="AL570" s="422">
        <f>DATA7!$AA$57</f>
        <v>0</v>
      </c>
      <c r="AN570" s="522" t="str">
        <f>IF(AJ570="A",MAX($AN$221:AP569)+0.001,"")</f>
        <v/>
      </c>
      <c r="AO570" s="522"/>
      <c r="AP570" s="522"/>
      <c r="AQ570" s="282">
        <v>1.349</v>
      </c>
      <c r="AR570" s="282" t="str">
        <f>IF($AQ$570&gt;$AN$973,"",LOOKUP($AQ$570,$AN$222:$AP$971,$AH$222:$AH$971))</f>
        <v/>
      </c>
      <c r="AS570" s="282" t="str">
        <f>IF($AQ$570&gt;$AN$973,"",LOOKUP($AQ$570,$AN$222:$AP$971,$AI$222:$AI$971))</f>
        <v/>
      </c>
      <c r="AT570" s="282" t="s">
        <v>28</v>
      </c>
      <c r="AU570" s="282" t="str">
        <f>IF($AQ$570&gt;$AN$973,"",LOOKUP($AQ$570,$AN$222:$AP$971,$AK$222:$AK$971))</f>
        <v/>
      </c>
      <c r="AV570" s="282" t="str">
        <f>IF($AQ$570&gt;$AN$973,"",LOOKUP($AQ$570,$AN$222:$AP$971,$AL$222:$AL$971))</f>
        <v/>
      </c>
      <c r="AX570" s="522" t="str">
        <f>IF(AJ570="B",MAX($AX$221:AX569)+0.001,"")</f>
        <v/>
      </c>
      <c r="AY570" s="522"/>
      <c r="AZ570" s="522"/>
      <c r="BA570" s="282">
        <v>1.349</v>
      </c>
      <c r="BB570" s="282" t="str">
        <f t="shared" si="182"/>
        <v/>
      </c>
      <c r="BC570" s="282" t="str">
        <f t="shared" si="175"/>
        <v/>
      </c>
      <c r="BD570" s="282" t="s">
        <v>29</v>
      </c>
      <c r="BE570" s="282" t="str">
        <f t="shared" si="176"/>
        <v/>
      </c>
      <c r="BF570" s="282" t="str">
        <f t="shared" si="177"/>
        <v/>
      </c>
      <c r="BH570" s="522" t="str">
        <f>IF(AJ570="C",MAX($BH$221:BH569)+0.001,"")</f>
        <v/>
      </c>
      <c r="BI570" s="522"/>
      <c r="BJ570" s="522"/>
      <c r="BK570" s="282">
        <v>1.349</v>
      </c>
      <c r="BL570" s="282" t="str">
        <f t="shared" si="178"/>
        <v/>
      </c>
      <c r="BM570" s="282" t="str">
        <f t="shared" si="179"/>
        <v/>
      </c>
      <c r="BN570" s="282" t="s">
        <v>30</v>
      </c>
      <c r="BO570" s="282" t="str">
        <f t="shared" si="180"/>
        <v/>
      </c>
      <c r="BP570" s="282" t="str">
        <f t="shared" si="181"/>
        <v/>
      </c>
      <c r="BT570" s="522" t="str">
        <f>IF(AL570="A",MAX($BT$221:BV569)+0.001,"")</f>
        <v/>
      </c>
      <c r="BU570" s="522"/>
      <c r="BV570" s="522"/>
      <c r="BW570" s="282">
        <v>1.349</v>
      </c>
      <c r="BY570" s="454" t="s">
        <v>28</v>
      </c>
      <c r="BZ570" s="282" t="str">
        <f t="shared" si="183"/>
        <v/>
      </c>
      <c r="CB570" s="282">
        <f t="shared" si="184"/>
        <v>0</v>
      </c>
      <c r="CC570" s="282">
        <f t="shared" si="185"/>
        <v>0</v>
      </c>
      <c r="CD570" s="282">
        <f t="shared" si="186"/>
        <v>0</v>
      </c>
      <c r="CE570" s="282">
        <f t="shared" si="187"/>
        <v>0</v>
      </c>
      <c r="CF570" s="282">
        <f t="shared" si="188"/>
        <v>0</v>
      </c>
      <c r="CG570" s="282">
        <f t="shared" si="189"/>
        <v>0</v>
      </c>
      <c r="CH570" s="282">
        <f t="shared" si="190"/>
        <v>0</v>
      </c>
      <c r="CI570" s="282">
        <f t="shared" si="191"/>
        <v>0</v>
      </c>
      <c r="CJ570" s="282">
        <f t="shared" si="192"/>
        <v>0</v>
      </c>
      <c r="CK570" s="282">
        <f t="shared" si="193"/>
        <v>0</v>
      </c>
      <c r="CL570" s="282">
        <f t="shared" si="194"/>
        <v>0</v>
      </c>
      <c r="CM570" s="282">
        <f t="shared" si="195"/>
        <v>0</v>
      </c>
    </row>
    <row r="571" spans="1:91" ht="15" x14ac:dyDescent="0.25">
      <c r="D571" s="455" t="str">
        <f>IF(DATA7!$C$58="","",U572&amp;":"&amp;V572)</f>
        <v/>
      </c>
      <c r="E571" s="523" t="str">
        <f>IF(DATA7!$D$58="","",W572&amp;":"&amp;X572)</f>
        <v/>
      </c>
      <c r="F571" s="523"/>
      <c r="G571" s="523"/>
      <c r="H571" s="528" t="e">
        <f t="shared" si="170"/>
        <v>#VALUE!</v>
      </c>
      <c r="I571" s="528"/>
      <c r="J571" s="528"/>
      <c r="K571" s="529" t="e">
        <f t="shared" si="174"/>
        <v>#VALUE!</v>
      </c>
      <c r="L571" s="529"/>
      <c r="M571" s="529"/>
      <c r="N571" s="530" t="e">
        <f t="shared" si="171"/>
        <v>#VALUE!</v>
      </c>
      <c r="O571" s="530"/>
      <c r="P571" s="530"/>
      <c r="Q571" s="531" t="e">
        <f t="shared" si="172"/>
        <v>#VALUE!</v>
      </c>
      <c r="R571" s="531"/>
      <c r="S571" s="531"/>
      <c r="T571" s="283">
        <v>50</v>
      </c>
      <c r="U571" s="456">
        <f>IF(HOUR(DATA7!$C$58)&lt;=6,HOUR(DATA7!$C$58)+12,HOUR(DATA7!$C$58))</f>
        <v>12</v>
      </c>
      <c r="V571" s="457" t="str">
        <f>IF(MINUTE(DATA7!$C$57)&lt;10,"0"&amp;MINUTE(DATA7!$C$57),MINUTE(DATA7!$C$57))</f>
        <v>00</v>
      </c>
      <c r="W571" s="456">
        <f>IF(HOUR(DATA7!$D$57)&lt;=6,HOUR(DATA7!$D$57)+12,HOUR(DATA7!$D$57))</f>
        <v>12</v>
      </c>
      <c r="X571" s="457" t="str">
        <f>IF(MINUTE(DATA7!$D$57)&lt;10,"0"&amp;MINUTE(DATA7!$D$57),MINUTE(DATA7!$D$57))</f>
        <v>00</v>
      </c>
      <c r="Y571" s="526" t="b">
        <f t="shared" si="168"/>
        <v>0</v>
      </c>
      <c r="Z571" s="526"/>
      <c r="AA571" s="520" t="b">
        <f t="shared" si="169"/>
        <v>0</v>
      </c>
      <c r="AB571" s="520"/>
      <c r="AC571" s="521" t="str">
        <f t="shared" si="173"/>
        <v/>
      </c>
      <c r="AD571" s="521"/>
      <c r="AE571" s="520" t="b">
        <f t="shared" si="167"/>
        <v>0</v>
      </c>
      <c r="AF571" s="520"/>
      <c r="AH571" s="422">
        <f>DATA7!$G$58</f>
        <v>0</v>
      </c>
      <c r="AI571" s="422">
        <f>DATA7!$L$58</f>
        <v>0</v>
      </c>
      <c r="AJ571" s="458">
        <f>DATA7!$Q$58</f>
        <v>0</v>
      </c>
      <c r="AK571" s="422">
        <f>DATA7!$V$58</f>
        <v>0</v>
      </c>
      <c r="AL571" s="422">
        <f>DATA7!$AA$58</f>
        <v>0</v>
      </c>
      <c r="AN571" s="522" t="str">
        <f>IF(AJ571="A",MAX($AN$221:AP570)+0.001,"")</f>
        <v/>
      </c>
      <c r="AO571" s="522"/>
      <c r="AP571" s="522"/>
      <c r="AQ571" s="282">
        <v>1.35</v>
      </c>
      <c r="AR571" s="282" t="str">
        <f>IF($AQ$571&gt;$AN$973,"",LOOKUP($AQ$571,$AN$222:$AP$971,$AH$222:$AH$971))</f>
        <v/>
      </c>
      <c r="AS571" s="282" t="str">
        <f>IF($AQ$571&gt;$AN$973,"",LOOKUP($AQ$571,$AN$222:$AP$971,$AI$222:$AI$971))</f>
        <v/>
      </c>
      <c r="AT571" s="282" t="s">
        <v>28</v>
      </c>
      <c r="AU571" s="282" t="str">
        <f>IF($AQ$571&gt;$AN$973,"",LOOKUP($AQ$571,$AN$222:$AP$971,$AK$222:$AK$971))</f>
        <v/>
      </c>
      <c r="AV571" s="282" t="str">
        <f>IF($AQ$571&gt;$AN$973,"",LOOKUP($AQ$571,$AN$222:$AP$971,$AL$222:$AL$971))</f>
        <v/>
      </c>
      <c r="AX571" s="522" t="str">
        <f>IF(AJ571="B",MAX($AX$221:AX570)+0.001,"")</f>
        <v/>
      </c>
      <c r="AY571" s="522"/>
      <c r="AZ571" s="522"/>
      <c r="BA571" s="282">
        <v>1.35</v>
      </c>
      <c r="BB571" s="282" t="str">
        <f t="shared" si="182"/>
        <v/>
      </c>
      <c r="BC571" s="282" t="str">
        <f t="shared" si="175"/>
        <v/>
      </c>
      <c r="BD571" s="282" t="s">
        <v>29</v>
      </c>
      <c r="BE571" s="282" t="str">
        <f t="shared" si="176"/>
        <v/>
      </c>
      <c r="BF571" s="282" t="str">
        <f t="shared" si="177"/>
        <v/>
      </c>
      <c r="BH571" s="522" t="str">
        <f>IF(AJ571="C",MAX($BH$221:BH570)+0.001,"")</f>
        <v/>
      </c>
      <c r="BI571" s="522"/>
      <c r="BJ571" s="522"/>
      <c r="BK571" s="282">
        <v>1.35</v>
      </c>
      <c r="BL571" s="282" t="str">
        <f t="shared" si="178"/>
        <v/>
      </c>
      <c r="BM571" s="282" t="str">
        <f t="shared" si="179"/>
        <v/>
      </c>
      <c r="BN571" s="282" t="s">
        <v>30</v>
      </c>
      <c r="BO571" s="282" t="str">
        <f t="shared" si="180"/>
        <v/>
      </c>
      <c r="BP571" s="282" t="str">
        <f t="shared" si="181"/>
        <v/>
      </c>
      <c r="BT571" s="522" t="str">
        <f>IF(AL571="A",MAX($BT$221:BV570)+0.001,"")</f>
        <v/>
      </c>
      <c r="BU571" s="522"/>
      <c r="BV571" s="522"/>
      <c r="BW571" s="282">
        <v>1.35</v>
      </c>
      <c r="BY571" s="454" t="s">
        <v>28</v>
      </c>
      <c r="BZ571" s="282" t="str">
        <f t="shared" si="183"/>
        <v/>
      </c>
      <c r="CB571" s="282">
        <f t="shared" si="184"/>
        <v>0</v>
      </c>
      <c r="CC571" s="282">
        <f t="shared" si="185"/>
        <v>0</v>
      </c>
      <c r="CD571" s="282">
        <f t="shared" si="186"/>
        <v>0</v>
      </c>
      <c r="CE571" s="282">
        <f t="shared" si="187"/>
        <v>0</v>
      </c>
      <c r="CF571" s="282">
        <f t="shared" si="188"/>
        <v>0</v>
      </c>
      <c r="CG571" s="282">
        <f t="shared" si="189"/>
        <v>0</v>
      </c>
      <c r="CH571" s="282">
        <f t="shared" si="190"/>
        <v>0</v>
      </c>
      <c r="CI571" s="282">
        <f t="shared" si="191"/>
        <v>0</v>
      </c>
      <c r="CJ571" s="282">
        <f t="shared" si="192"/>
        <v>0</v>
      </c>
      <c r="CK571" s="282">
        <f t="shared" si="193"/>
        <v>0</v>
      </c>
      <c r="CL571" s="282">
        <f t="shared" si="194"/>
        <v>0</v>
      </c>
      <c r="CM571" s="282">
        <f t="shared" si="195"/>
        <v>0</v>
      </c>
    </row>
    <row r="572" spans="1:91" ht="15" x14ac:dyDescent="0.25">
      <c r="A572" s="522" t="s">
        <v>143</v>
      </c>
      <c r="B572" s="522"/>
      <c r="D572" s="455" t="str">
        <f>IF(DATA8!$C$9="","",U572&amp;":"&amp;V572)</f>
        <v/>
      </c>
      <c r="E572" s="523" t="str">
        <f>IF(DATA8!$D$9="","",W572&amp;":"&amp;X572)</f>
        <v/>
      </c>
      <c r="F572" s="523"/>
      <c r="G572" s="523"/>
      <c r="H572" s="524" t="e">
        <f t="shared" si="170"/>
        <v>#VALUE!</v>
      </c>
      <c r="I572" s="524"/>
      <c r="J572" s="524"/>
      <c r="K572" s="522" t="e">
        <f t="shared" si="174"/>
        <v>#VALUE!</v>
      </c>
      <c r="L572" s="522"/>
      <c r="M572" s="522"/>
      <c r="N572" s="525" t="e">
        <f t="shared" si="171"/>
        <v>#VALUE!</v>
      </c>
      <c r="O572" s="525"/>
      <c r="P572" s="525"/>
      <c r="Q572" s="523" t="e">
        <f t="shared" si="172"/>
        <v>#VALUE!</v>
      </c>
      <c r="R572" s="523"/>
      <c r="S572" s="523"/>
      <c r="T572" s="283">
        <v>1</v>
      </c>
      <c r="U572" s="456">
        <f>IF(HOUR(DATA8!$C$9)&lt;=6,HOUR(DATA8!$C$9)+12,HOUR(DATA8!$C$9))</f>
        <v>12</v>
      </c>
      <c r="V572" s="457" t="str">
        <f>IF(MINUTE(DATA8!$C$9)&lt;10,"0"&amp;MINUTE(DATA8!$C$9),MINUTE(DATA8!$C$9))</f>
        <v>00</v>
      </c>
      <c r="W572" s="456">
        <f>IF(HOUR(DATA8!$D$9)&lt;=6,HOUR(DATA8!$D$9)+12,HOUR(DATA8!$D$9))</f>
        <v>12</v>
      </c>
      <c r="X572" s="457" t="str">
        <f>IF(MINUTE(DATA8!$D$9)&lt;10,"0"&amp;MINUTE(DATA8!$D$9),MINUTE(DATA8!$D$9))</f>
        <v>00</v>
      </c>
      <c r="Y572" s="526" t="b">
        <f t="shared" si="168"/>
        <v>0</v>
      </c>
      <c r="Z572" s="526"/>
      <c r="AA572" s="520" t="b">
        <f t="shared" si="169"/>
        <v>0</v>
      </c>
      <c r="AB572" s="520"/>
      <c r="AC572" s="521" t="str">
        <f t="shared" si="173"/>
        <v/>
      </c>
      <c r="AD572" s="521"/>
      <c r="AE572" s="520" t="b">
        <f t="shared" si="167"/>
        <v>0</v>
      </c>
      <c r="AF572" s="520"/>
      <c r="AH572" s="422">
        <f>DATA8!$G$9</f>
        <v>0</v>
      </c>
      <c r="AI572" s="422">
        <f>DATA8!$L$9</f>
        <v>0</v>
      </c>
      <c r="AJ572" s="458">
        <f>DATA8!$Q$9</f>
        <v>0</v>
      </c>
      <c r="AK572" s="422">
        <f>DATA8!$V$9</f>
        <v>0</v>
      </c>
      <c r="AL572" s="422">
        <f>DATA8!$AA$9</f>
        <v>0</v>
      </c>
      <c r="AN572" s="522" t="str">
        <f>IF(AJ572="A",MAX($AN$221:AP571)+0.001,"")</f>
        <v/>
      </c>
      <c r="AO572" s="522"/>
      <c r="AP572" s="522"/>
      <c r="AQ572" s="282">
        <v>1.351</v>
      </c>
      <c r="AR572" s="282" t="str">
        <f>IF($AQ$572&gt;$AN$973,"",LOOKUP($AQ$572,$AN$222:$AP$971,$AH$222:$AH$971))</f>
        <v/>
      </c>
      <c r="AS572" s="282" t="str">
        <f>IF($AQ$572&gt;$AN$973,"",LOOKUP($AQ$572,$AN$222:$AP$971,$AI$222:$AI$971))</f>
        <v/>
      </c>
      <c r="AT572" s="282" t="s">
        <v>28</v>
      </c>
      <c r="AU572" s="282" t="str">
        <f>IF($AQ$572&gt;$AN$973,"",LOOKUP($AQ$572,$AN$222:$AP$971,$AK$222:$AK$971))</f>
        <v/>
      </c>
      <c r="AV572" s="282" t="str">
        <f>IF($AQ$572&gt;$AN$973,"",LOOKUP($AQ$572,$AN$222:$AP$971,$AL$222:$AL$971))</f>
        <v/>
      </c>
      <c r="AX572" s="522" t="str">
        <f>IF(AJ572="B",MAX($AX$221:AX571)+0.001,"")</f>
        <v/>
      </c>
      <c r="AY572" s="522"/>
      <c r="AZ572" s="522"/>
      <c r="BA572" s="282">
        <v>1.351</v>
      </c>
      <c r="BB572" s="282" t="str">
        <f t="shared" si="182"/>
        <v/>
      </c>
      <c r="BC572" s="282" t="str">
        <f t="shared" si="175"/>
        <v/>
      </c>
      <c r="BD572" s="282" t="s">
        <v>29</v>
      </c>
      <c r="BE572" s="282" t="str">
        <f t="shared" si="176"/>
        <v/>
      </c>
      <c r="BF572" s="282" t="str">
        <f t="shared" si="177"/>
        <v/>
      </c>
      <c r="BH572" s="522" t="str">
        <f>IF(AJ572="C",MAX($BH$221:BH571)+0.001,"")</f>
        <v/>
      </c>
      <c r="BI572" s="522"/>
      <c r="BJ572" s="522"/>
      <c r="BK572" s="282">
        <v>1.351</v>
      </c>
      <c r="BL572" s="282" t="str">
        <f t="shared" si="178"/>
        <v/>
      </c>
      <c r="BM572" s="282" t="str">
        <f t="shared" si="179"/>
        <v/>
      </c>
      <c r="BN572" s="282" t="s">
        <v>30</v>
      </c>
      <c r="BO572" s="282" t="str">
        <f t="shared" si="180"/>
        <v/>
      </c>
      <c r="BP572" s="282" t="str">
        <f t="shared" si="181"/>
        <v/>
      </c>
      <c r="BT572" s="522" t="str">
        <f>IF(AL572="A",MAX($BT$221:BV571)+0.001,"")</f>
        <v/>
      </c>
      <c r="BU572" s="522"/>
      <c r="BV572" s="522"/>
      <c r="BW572" s="282">
        <v>1.351</v>
      </c>
      <c r="BY572" s="454" t="s">
        <v>28</v>
      </c>
      <c r="BZ572" s="282" t="str">
        <f t="shared" si="183"/>
        <v/>
      </c>
      <c r="CB572" s="282">
        <f t="shared" si="184"/>
        <v>0</v>
      </c>
      <c r="CC572" s="282">
        <f t="shared" si="185"/>
        <v>0</v>
      </c>
      <c r="CD572" s="282">
        <f t="shared" si="186"/>
        <v>0</v>
      </c>
      <c r="CE572" s="282">
        <f t="shared" si="187"/>
        <v>0</v>
      </c>
      <c r="CF572" s="282">
        <f t="shared" si="188"/>
        <v>0</v>
      </c>
      <c r="CG572" s="282">
        <f t="shared" si="189"/>
        <v>0</v>
      </c>
      <c r="CH572" s="282">
        <f t="shared" si="190"/>
        <v>0</v>
      </c>
      <c r="CI572" s="282">
        <f t="shared" si="191"/>
        <v>0</v>
      </c>
      <c r="CJ572" s="282">
        <f t="shared" si="192"/>
        <v>0</v>
      </c>
      <c r="CK572" s="282">
        <f t="shared" si="193"/>
        <v>0</v>
      </c>
      <c r="CL572" s="282">
        <f t="shared" si="194"/>
        <v>0</v>
      </c>
      <c r="CM572" s="282">
        <f t="shared" si="195"/>
        <v>0</v>
      </c>
    </row>
    <row r="573" spans="1:91" ht="15" x14ac:dyDescent="0.25">
      <c r="D573" s="455" t="str">
        <f>IF(DATA8!$C$10="","",U573&amp;":"&amp;V573)</f>
        <v/>
      </c>
      <c r="E573" s="523" t="str">
        <f>IF(DATA8!$D$10="","",W573&amp;":"&amp;X573)</f>
        <v/>
      </c>
      <c r="F573" s="523"/>
      <c r="G573" s="523"/>
      <c r="H573" s="524" t="e">
        <f t="shared" si="170"/>
        <v>#VALUE!</v>
      </c>
      <c r="I573" s="524"/>
      <c r="J573" s="524"/>
      <c r="K573" s="522" t="e">
        <f t="shared" si="174"/>
        <v>#VALUE!</v>
      </c>
      <c r="L573" s="522"/>
      <c r="M573" s="522"/>
      <c r="N573" s="525" t="e">
        <f t="shared" si="171"/>
        <v>#VALUE!</v>
      </c>
      <c r="O573" s="525"/>
      <c r="P573" s="525"/>
      <c r="Q573" s="523" t="e">
        <f t="shared" si="172"/>
        <v>#VALUE!</v>
      </c>
      <c r="R573" s="523"/>
      <c r="S573" s="523"/>
      <c r="T573" s="283">
        <v>2</v>
      </c>
      <c r="U573" s="456">
        <f>IF(HOUR(DATA8!$C$10)&lt;=6,HOUR(DATA8!$C$10)+12,HOUR(DATA8!$C$10))</f>
        <v>12</v>
      </c>
      <c r="V573" s="457" t="str">
        <f>IF(MINUTE(DATA8!$C$10)&lt;10,"0"&amp;MINUTE(DATA8!$C$10),MINUTE(DATA8!$C$10))</f>
        <v>00</v>
      </c>
      <c r="W573" s="456">
        <f>IF(HOUR(DATA8!$D$10)&lt;=6,HOUR(DATA8!$D$10)+12,HOUR(DATA8!$D$10))</f>
        <v>12</v>
      </c>
      <c r="X573" s="457" t="str">
        <f>IF(MINUTE(DATA8!$D$10)&lt;10,"0"&amp;MINUTE(DATA8!$D$10),MINUTE(DATA8!$D$10))</f>
        <v>00</v>
      </c>
      <c r="Y573" s="526" t="b">
        <f t="shared" si="168"/>
        <v>0</v>
      </c>
      <c r="Z573" s="526"/>
      <c r="AA573" s="520" t="b">
        <f t="shared" si="169"/>
        <v>0</v>
      </c>
      <c r="AB573" s="520"/>
      <c r="AC573" s="521" t="str">
        <f t="shared" si="173"/>
        <v/>
      </c>
      <c r="AD573" s="521"/>
      <c r="AE573" s="520" t="b">
        <f t="shared" si="167"/>
        <v>0</v>
      </c>
      <c r="AF573" s="520"/>
      <c r="AH573" s="422">
        <f>DATA8!$G$10</f>
        <v>0</v>
      </c>
      <c r="AI573" s="422">
        <f>DATA8!$L$10</f>
        <v>0</v>
      </c>
      <c r="AJ573" s="458">
        <f>DATA8!$Q$10</f>
        <v>0</v>
      </c>
      <c r="AK573" s="422">
        <f>DATA8!$V$10</f>
        <v>0</v>
      </c>
      <c r="AL573" s="422">
        <f>DATA8!$AA$10</f>
        <v>0</v>
      </c>
      <c r="AN573" s="522" t="str">
        <f>IF(AJ573="A",MAX($AN$221:AP572)+0.001,"")</f>
        <v/>
      </c>
      <c r="AO573" s="522"/>
      <c r="AP573" s="522"/>
      <c r="AQ573" s="282">
        <v>1.3519999999999999</v>
      </c>
      <c r="AR573" s="282" t="str">
        <f>IF($AQ$573&gt;$AN$973,"",LOOKUP($AQ$573,$AN$222:$AP$971,$AH$222:$AH$971))</f>
        <v/>
      </c>
      <c r="AS573" s="282" t="str">
        <f>IF($AQ$573&gt;$AN$973,"",LOOKUP($AQ$573,$AN$222:$AP$971,$AI$222:$AI$971))</f>
        <v/>
      </c>
      <c r="AT573" s="282" t="s">
        <v>28</v>
      </c>
      <c r="AU573" s="282" t="str">
        <f>IF($AQ$573&gt;$AN$973,"",LOOKUP($AQ$573,$AN$222:$AP$971,$AK$222:$AK$971))</f>
        <v/>
      </c>
      <c r="AV573" s="282" t="str">
        <f>IF($AQ$573&gt;$AN$973,"",LOOKUP($AQ$573,$AN$222:$AP$971,$AL$222:$AL$971))</f>
        <v/>
      </c>
      <c r="AX573" s="522" t="str">
        <f>IF(AJ573="B",MAX($AX$221:AX572)+0.001,"")</f>
        <v/>
      </c>
      <c r="AY573" s="522"/>
      <c r="AZ573" s="522"/>
      <c r="BA573" s="282">
        <v>1.3519999999999999</v>
      </c>
      <c r="BB573" s="282" t="str">
        <f t="shared" si="182"/>
        <v/>
      </c>
      <c r="BC573" s="282" t="str">
        <f t="shared" si="175"/>
        <v/>
      </c>
      <c r="BD573" s="282" t="s">
        <v>29</v>
      </c>
      <c r="BE573" s="282" t="str">
        <f t="shared" si="176"/>
        <v/>
      </c>
      <c r="BF573" s="282" t="str">
        <f t="shared" si="177"/>
        <v/>
      </c>
      <c r="BH573" s="522" t="str">
        <f>IF(AJ573="C",MAX($BH$221:BH572)+0.001,"")</f>
        <v/>
      </c>
      <c r="BI573" s="522"/>
      <c r="BJ573" s="522"/>
      <c r="BK573" s="282">
        <v>1.3519999999999999</v>
      </c>
      <c r="BL573" s="282" t="str">
        <f t="shared" si="178"/>
        <v/>
      </c>
      <c r="BM573" s="282" t="str">
        <f t="shared" si="179"/>
        <v/>
      </c>
      <c r="BN573" s="282" t="s">
        <v>30</v>
      </c>
      <c r="BO573" s="282" t="str">
        <f t="shared" si="180"/>
        <v/>
      </c>
      <c r="BP573" s="282" t="str">
        <f t="shared" si="181"/>
        <v/>
      </c>
      <c r="BT573" s="522" t="str">
        <f>IF(AL573="A",MAX($BT$221:BV572)+0.001,"")</f>
        <v/>
      </c>
      <c r="BU573" s="522"/>
      <c r="BV573" s="522"/>
      <c r="BW573" s="282">
        <v>1.3519999999999999</v>
      </c>
      <c r="BY573" s="454" t="s">
        <v>28</v>
      </c>
      <c r="BZ573" s="282" t="str">
        <f t="shared" si="183"/>
        <v/>
      </c>
      <c r="CB573" s="282">
        <f t="shared" si="184"/>
        <v>0</v>
      </c>
      <c r="CC573" s="282">
        <f t="shared" si="185"/>
        <v>0</v>
      </c>
      <c r="CD573" s="282">
        <f t="shared" si="186"/>
        <v>0</v>
      </c>
      <c r="CE573" s="282">
        <f t="shared" si="187"/>
        <v>0</v>
      </c>
      <c r="CF573" s="282">
        <f t="shared" si="188"/>
        <v>0</v>
      </c>
      <c r="CG573" s="282">
        <f t="shared" si="189"/>
        <v>0</v>
      </c>
      <c r="CH573" s="282">
        <f t="shared" si="190"/>
        <v>0</v>
      </c>
      <c r="CI573" s="282">
        <f t="shared" si="191"/>
        <v>0</v>
      </c>
      <c r="CJ573" s="282">
        <f t="shared" si="192"/>
        <v>0</v>
      </c>
      <c r="CK573" s="282">
        <f t="shared" si="193"/>
        <v>0</v>
      </c>
      <c r="CL573" s="282">
        <f t="shared" si="194"/>
        <v>0</v>
      </c>
      <c r="CM573" s="282">
        <f t="shared" si="195"/>
        <v>0</v>
      </c>
    </row>
    <row r="574" spans="1:91" ht="15" x14ac:dyDescent="0.25">
      <c r="D574" s="455" t="str">
        <f>IF(DATA8!$C$11="","",U574&amp;":"&amp;V574)</f>
        <v/>
      </c>
      <c r="E574" s="523" t="str">
        <f>IF(DATA8!$D$11="","",W574&amp;":"&amp;X574)</f>
        <v/>
      </c>
      <c r="F574" s="523"/>
      <c r="G574" s="523"/>
      <c r="H574" s="524" t="e">
        <f t="shared" si="170"/>
        <v>#VALUE!</v>
      </c>
      <c r="I574" s="524"/>
      <c r="J574" s="524"/>
      <c r="K574" s="522" t="e">
        <f t="shared" si="174"/>
        <v>#VALUE!</v>
      </c>
      <c r="L574" s="522"/>
      <c r="M574" s="522"/>
      <c r="N574" s="525" t="e">
        <f t="shared" si="171"/>
        <v>#VALUE!</v>
      </c>
      <c r="O574" s="525"/>
      <c r="P574" s="525"/>
      <c r="Q574" s="523" t="e">
        <f t="shared" si="172"/>
        <v>#VALUE!</v>
      </c>
      <c r="R574" s="523"/>
      <c r="S574" s="523"/>
      <c r="T574" s="283">
        <v>3</v>
      </c>
      <c r="U574" s="456">
        <f>IF(HOUR(DATA8!$C$11)&lt;=6,HOUR(DATA8!$C$11)+12,HOUR(DATA8!$C$11))</f>
        <v>12</v>
      </c>
      <c r="V574" s="457" t="str">
        <f>IF(MINUTE(DATA8!$C$11)&lt;10,"0"&amp;MINUTE(DATA8!$C$11),MINUTE(DATA8!$C$11))</f>
        <v>00</v>
      </c>
      <c r="W574" s="456">
        <f>IF(HOUR(DATA8!$D$11)&lt;=6,HOUR(DATA8!$D$11)+12,HOUR(DATA8!$D$11))</f>
        <v>12</v>
      </c>
      <c r="X574" s="457" t="str">
        <f>IF(MINUTE(DATA8!$D$11)&lt;10,"0"&amp;MINUTE(DATA8!$D$11),MINUTE(DATA8!$D$11))</f>
        <v>00</v>
      </c>
      <c r="Y574" s="526" t="b">
        <f t="shared" si="168"/>
        <v>0</v>
      </c>
      <c r="Z574" s="526"/>
      <c r="AA574" s="520" t="b">
        <f t="shared" si="169"/>
        <v>0</v>
      </c>
      <c r="AB574" s="520"/>
      <c r="AC574" s="521" t="str">
        <f t="shared" si="173"/>
        <v/>
      </c>
      <c r="AD574" s="521"/>
      <c r="AE574" s="520" t="b">
        <f t="shared" si="167"/>
        <v>0</v>
      </c>
      <c r="AF574" s="520"/>
      <c r="AH574" s="422">
        <f>DATA8!$G$11</f>
        <v>0</v>
      </c>
      <c r="AI574" s="422">
        <f>DATA8!$L$11</f>
        <v>0</v>
      </c>
      <c r="AJ574" s="458">
        <f>DATA8!$Q$11</f>
        <v>0</v>
      </c>
      <c r="AK574" s="422">
        <f>DATA8!$V$11</f>
        <v>0</v>
      </c>
      <c r="AL574" s="422">
        <f>DATA8!$AA$11</f>
        <v>0</v>
      </c>
      <c r="AN574" s="522" t="str">
        <f>IF(AJ574="A",MAX($AN$221:AP573)+0.001,"")</f>
        <v/>
      </c>
      <c r="AO574" s="522"/>
      <c r="AP574" s="522"/>
      <c r="AQ574" s="282">
        <v>1.3529999999999998</v>
      </c>
      <c r="AR574" s="282" t="str">
        <f>IF($AQ$574&gt;$AN$973,"",LOOKUP($AQ$574,$AN$222:$AP$971,$AH$222:$AH$971))</f>
        <v/>
      </c>
      <c r="AS574" s="282" t="str">
        <f>IF($AQ$574&gt;$AN$973,"",LOOKUP($AQ$574,$AN$222:$AP$971,$AI$222:$AI$971))</f>
        <v/>
      </c>
      <c r="AT574" s="282" t="s">
        <v>28</v>
      </c>
      <c r="AU574" s="282" t="str">
        <f>IF($AQ$574&gt;$AN$973,"",LOOKUP($AQ$574,$AN$222:$AP$971,$AK$222:$AK$971))</f>
        <v/>
      </c>
      <c r="AV574" s="282" t="str">
        <f>IF($AQ$574&gt;$AN$973,"",LOOKUP($AQ$574,$AN$222:$AP$971,$AL$222:$AL$971))</f>
        <v/>
      </c>
      <c r="AX574" s="522" t="str">
        <f>IF(AJ574="B",MAX($AX$221:AX573)+0.001,"")</f>
        <v/>
      </c>
      <c r="AY574" s="522"/>
      <c r="AZ574" s="522"/>
      <c r="BA574" s="282">
        <v>1.3529999999999998</v>
      </c>
      <c r="BB574" s="282" t="str">
        <f t="shared" si="182"/>
        <v/>
      </c>
      <c r="BC574" s="282" t="str">
        <f t="shared" si="175"/>
        <v/>
      </c>
      <c r="BD574" s="282" t="s">
        <v>29</v>
      </c>
      <c r="BE574" s="282" t="str">
        <f t="shared" si="176"/>
        <v/>
      </c>
      <c r="BF574" s="282" t="str">
        <f t="shared" si="177"/>
        <v/>
      </c>
      <c r="BH574" s="522" t="str">
        <f>IF(AJ574="C",MAX($BH$221:BH573)+0.001,"")</f>
        <v/>
      </c>
      <c r="BI574" s="522"/>
      <c r="BJ574" s="522"/>
      <c r="BK574" s="282">
        <v>1.3529999999999998</v>
      </c>
      <c r="BL574" s="282" t="str">
        <f t="shared" si="178"/>
        <v/>
      </c>
      <c r="BM574" s="282" t="str">
        <f t="shared" si="179"/>
        <v/>
      </c>
      <c r="BN574" s="282" t="s">
        <v>30</v>
      </c>
      <c r="BO574" s="282" t="str">
        <f t="shared" si="180"/>
        <v/>
      </c>
      <c r="BP574" s="282" t="str">
        <f t="shared" si="181"/>
        <v/>
      </c>
      <c r="BT574" s="522" t="str">
        <f>IF(AL574="A",MAX($BT$221:BV573)+0.001,"")</f>
        <v/>
      </c>
      <c r="BU574" s="522"/>
      <c r="BV574" s="522"/>
      <c r="BW574" s="282">
        <v>1.3529999999999998</v>
      </c>
      <c r="BY574" s="454" t="s">
        <v>28</v>
      </c>
      <c r="BZ574" s="282" t="str">
        <f t="shared" si="183"/>
        <v/>
      </c>
      <c r="CB574" s="282">
        <f t="shared" si="184"/>
        <v>0</v>
      </c>
      <c r="CC574" s="282">
        <f t="shared" si="185"/>
        <v>0</v>
      </c>
      <c r="CD574" s="282">
        <f t="shared" si="186"/>
        <v>0</v>
      </c>
      <c r="CE574" s="282">
        <f t="shared" si="187"/>
        <v>0</v>
      </c>
      <c r="CF574" s="282">
        <f t="shared" si="188"/>
        <v>0</v>
      </c>
      <c r="CG574" s="282">
        <f t="shared" si="189"/>
        <v>0</v>
      </c>
      <c r="CH574" s="282">
        <f t="shared" si="190"/>
        <v>0</v>
      </c>
      <c r="CI574" s="282">
        <f t="shared" si="191"/>
        <v>0</v>
      </c>
      <c r="CJ574" s="282">
        <f t="shared" si="192"/>
        <v>0</v>
      </c>
      <c r="CK574" s="282">
        <f t="shared" si="193"/>
        <v>0</v>
      </c>
      <c r="CL574" s="282">
        <f t="shared" si="194"/>
        <v>0</v>
      </c>
      <c r="CM574" s="282">
        <f t="shared" si="195"/>
        <v>0</v>
      </c>
    </row>
    <row r="575" spans="1:91" ht="15" x14ac:dyDescent="0.25">
      <c r="D575" s="455" t="str">
        <f>IF(DATA8!$C$12="","",U575&amp;":"&amp;V575)</f>
        <v/>
      </c>
      <c r="E575" s="523" t="str">
        <f>IF(DATA8!$D$12="","",W575&amp;":"&amp;X575)</f>
        <v/>
      </c>
      <c r="F575" s="523"/>
      <c r="G575" s="523"/>
      <c r="H575" s="524" t="e">
        <f t="shared" si="170"/>
        <v>#VALUE!</v>
      </c>
      <c r="I575" s="524"/>
      <c r="J575" s="524"/>
      <c r="K575" s="522" t="e">
        <f t="shared" si="174"/>
        <v>#VALUE!</v>
      </c>
      <c r="L575" s="522"/>
      <c r="M575" s="522"/>
      <c r="N575" s="525" t="e">
        <f t="shared" si="171"/>
        <v>#VALUE!</v>
      </c>
      <c r="O575" s="525"/>
      <c r="P575" s="525"/>
      <c r="Q575" s="523" t="e">
        <f t="shared" si="172"/>
        <v>#VALUE!</v>
      </c>
      <c r="R575" s="523"/>
      <c r="S575" s="523"/>
      <c r="T575" s="283">
        <v>4</v>
      </c>
      <c r="U575" s="456">
        <f>IF(HOUR(DATA8!$C$12)&lt;=6,HOUR(DATA8!$C$12)+12,HOUR(DATA8!$C$12))</f>
        <v>12</v>
      </c>
      <c r="V575" s="457" t="str">
        <f>IF(MINUTE(DATA8!$C$12)&lt;10,"0"&amp;MINUTE(DATA8!$C$12),MINUTE(DATA8!$C$12))</f>
        <v>00</v>
      </c>
      <c r="W575" s="456">
        <f>IF(HOUR(DATA8!$D$12)&lt;=6,HOUR(DATA8!$D$12)+12,HOUR(DATA8!$D$12))</f>
        <v>12</v>
      </c>
      <c r="X575" s="457" t="str">
        <f>IF(MINUTE(DATA8!$D$12)&lt;10,"0"&amp;MINUTE(DATA8!$D$12),MINUTE(DATA8!$D$12))</f>
        <v>00</v>
      </c>
      <c r="Y575" s="526" t="b">
        <f t="shared" si="168"/>
        <v>0</v>
      </c>
      <c r="Z575" s="526"/>
      <c r="AA575" s="520" t="b">
        <f t="shared" si="169"/>
        <v>0</v>
      </c>
      <c r="AB575" s="520"/>
      <c r="AC575" s="521" t="str">
        <f t="shared" si="173"/>
        <v/>
      </c>
      <c r="AD575" s="521"/>
      <c r="AE575" s="520" t="b">
        <f t="shared" si="167"/>
        <v>0</v>
      </c>
      <c r="AF575" s="520"/>
      <c r="AH575" s="422">
        <f>DATA8!$G$12</f>
        <v>0</v>
      </c>
      <c r="AI575" s="422">
        <f>DATA8!$L$12</f>
        <v>0</v>
      </c>
      <c r="AJ575" s="458">
        <f>DATA8!$Q$12</f>
        <v>0</v>
      </c>
      <c r="AK575" s="422">
        <f>DATA8!$V$12</f>
        <v>0</v>
      </c>
      <c r="AL575" s="422">
        <f>DATA8!$AA$12</f>
        <v>0</v>
      </c>
      <c r="AN575" s="522" t="str">
        <f>IF(AJ575="A",MAX($AN$221:AP574)+0.001,"")</f>
        <v/>
      </c>
      <c r="AO575" s="522"/>
      <c r="AP575" s="522"/>
      <c r="AQ575" s="282">
        <v>1.3539999999999999</v>
      </c>
      <c r="AR575" s="282" t="str">
        <f>IF($AQ$575&gt;$AN$973,"",LOOKUP($AQ$575,$AN$222:$AP$971,$AH$222:$AH$971))</f>
        <v/>
      </c>
      <c r="AS575" s="282" t="str">
        <f>IF($AQ$575&gt;$AN$973,"",LOOKUP($AQ$575,$AN$222:$AP$971,$AI$222:$AI$971))</f>
        <v/>
      </c>
      <c r="AT575" s="282" t="s">
        <v>28</v>
      </c>
      <c r="AU575" s="282" t="str">
        <f>IF($AQ$575&gt;$AN$973,"",LOOKUP($AQ$575,$AN$222:$AP$971,$AK$222:$AK$971))</f>
        <v/>
      </c>
      <c r="AV575" s="282" t="str">
        <f>IF($AQ$575&gt;$AN$973,"",LOOKUP($AQ$575,$AN$222:$AP$971,$AL$222:$AL$971))</f>
        <v/>
      </c>
      <c r="AX575" s="522" t="str">
        <f>IF(AJ575="B",MAX($AX$221:AX574)+0.001,"")</f>
        <v/>
      </c>
      <c r="AY575" s="522"/>
      <c r="AZ575" s="522"/>
      <c r="BA575" s="282">
        <v>1.3539999999999999</v>
      </c>
      <c r="BB575" s="282" t="str">
        <f t="shared" si="182"/>
        <v/>
      </c>
      <c r="BC575" s="282" t="str">
        <f t="shared" si="175"/>
        <v/>
      </c>
      <c r="BD575" s="282" t="s">
        <v>29</v>
      </c>
      <c r="BE575" s="282" t="str">
        <f t="shared" si="176"/>
        <v/>
      </c>
      <c r="BF575" s="282" t="str">
        <f t="shared" si="177"/>
        <v/>
      </c>
      <c r="BH575" s="522" t="str">
        <f>IF(AJ575="C",MAX($BH$221:BH574)+0.001,"")</f>
        <v/>
      </c>
      <c r="BI575" s="522"/>
      <c r="BJ575" s="522"/>
      <c r="BK575" s="282">
        <v>1.3539999999999999</v>
      </c>
      <c r="BL575" s="282" t="str">
        <f t="shared" si="178"/>
        <v/>
      </c>
      <c r="BM575" s="282" t="str">
        <f t="shared" si="179"/>
        <v/>
      </c>
      <c r="BN575" s="282" t="s">
        <v>30</v>
      </c>
      <c r="BO575" s="282" t="str">
        <f t="shared" si="180"/>
        <v/>
      </c>
      <c r="BP575" s="282" t="str">
        <f t="shared" si="181"/>
        <v/>
      </c>
      <c r="BT575" s="522" t="str">
        <f>IF(AL575="A",MAX($BT$221:BV574)+0.001,"")</f>
        <v/>
      </c>
      <c r="BU575" s="522"/>
      <c r="BV575" s="522"/>
      <c r="BW575" s="282">
        <v>1.3539999999999999</v>
      </c>
      <c r="BY575" s="454" t="s">
        <v>28</v>
      </c>
      <c r="BZ575" s="282" t="str">
        <f t="shared" si="183"/>
        <v/>
      </c>
      <c r="CB575" s="282">
        <f t="shared" si="184"/>
        <v>0</v>
      </c>
      <c r="CC575" s="282">
        <f t="shared" si="185"/>
        <v>0</v>
      </c>
      <c r="CD575" s="282">
        <f t="shared" si="186"/>
        <v>0</v>
      </c>
      <c r="CE575" s="282">
        <f t="shared" si="187"/>
        <v>0</v>
      </c>
      <c r="CF575" s="282">
        <f t="shared" si="188"/>
        <v>0</v>
      </c>
      <c r="CG575" s="282">
        <f t="shared" si="189"/>
        <v>0</v>
      </c>
      <c r="CH575" s="282">
        <f t="shared" si="190"/>
        <v>0</v>
      </c>
      <c r="CI575" s="282">
        <f t="shared" si="191"/>
        <v>0</v>
      </c>
      <c r="CJ575" s="282">
        <f t="shared" si="192"/>
        <v>0</v>
      </c>
      <c r="CK575" s="282">
        <f t="shared" si="193"/>
        <v>0</v>
      </c>
      <c r="CL575" s="282">
        <f t="shared" si="194"/>
        <v>0</v>
      </c>
      <c r="CM575" s="282">
        <f t="shared" si="195"/>
        <v>0</v>
      </c>
    </row>
    <row r="576" spans="1:91" ht="15" x14ac:dyDescent="0.25">
      <c r="D576" s="455" t="str">
        <f>IF(DATA8!$C$13="","",U576&amp;":"&amp;V576)</f>
        <v/>
      </c>
      <c r="E576" s="523" t="str">
        <f>IF(DATA8!$D$13="","",W576&amp;":"&amp;X576)</f>
        <v/>
      </c>
      <c r="F576" s="523"/>
      <c r="G576" s="523"/>
      <c r="H576" s="524" t="e">
        <f t="shared" si="170"/>
        <v>#VALUE!</v>
      </c>
      <c r="I576" s="524"/>
      <c r="J576" s="524"/>
      <c r="K576" s="522" t="e">
        <f t="shared" si="174"/>
        <v>#VALUE!</v>
      </c>
      <c r="L576" s="522"/>
      <c r="M576" s="522"/>
      <c r="N576" s="525" t="e">
        <f t="shared" si="171"/>
        <v>#VALUE!</v>
      </c>
      <c r="O576" s="525"/>
      <c r="P576" s="525"/>
      <c r="Q576" s="523" t="e">
        <f t="shared" si="172"/>
        <v>#VALUE!</v>
      </c>
      <c r="R576" s="523"/>
      <c r="S576" s="523"/>
      <c r="T576" s="283">
        <v>5</v>
      </c>
      <c r="U576" s="456">
        <f>IF(HOUR(DATA8!$C$13)&lt;=6,HOUR(DATA8!$C$13)+12,HOUR(DATA8!$C$13))</f>
        <v>12</v>
      </c>
      <c r="V576" s="457" t="str">
        <f>IF(MINUTE(DATA8!$C$13)&lt;10,"0"&amp;MINUTE(DATA8!$C$13),MINUTE(DATA8!$C$13))</f>
        <v>00</v>
      </c>
      <c r="W576" s="456">
        <f>IF(HOUR(DATA8!$D$13)&lt;=6,HOUR(DATA8!$D$13)+12,HOUR(DATA8!$D$13))</f>
        <v>12</v>
      </c>
      <c r="X576" s="457" t="str">
        <f>IF(MINUTE(DATA8!$D$13)&lt;10,"0"&amp;MINUTE(DATA8!$D$13),MINUTE(DATA8!$D$13))</f>
        <v>00</v>
      </c>
      <c r="Y576" s="526" t="b">
        <f t="shared" si="168"/>
        <v>0</v>
      </c>
      <c r="Z576" s="526"/>
      <c r="AA576" s="520" t="b">
        <f t="shared" si="169"/>
        <v>0</v>
      </c>
      <c r="AB576" s="520"/>
      <c r="AC576" s="521" t="str">
        <f t="shared" si="173"/>
        <v/>
      </c>
      <c r="AD576" s="521"/>
      <c r="AE576" s="520" t="b">
        <f t="shared" si="167"/>
        <v>0</v>
      </c>
      <c r="AF576" s="520"/>
      <c r="AH576" s="422">
        <f>DATA8!$G$13</f>
        <v>0</v>
      </c>
      <c r="AI576" s="422">
        <f>DATA8!$L$13</f>
        <v>0</v>
      </c>
      <c r="AJ576" s="458">
        <f>DATA8!$Q$13</f>
        <v>0</v>
      </c>
      <c r="AK576" s="422">
        <f>DATA8!$V$13</f>
        <v>0</v>
      </c>
      <c r="AL576" s="422">
        <f>DATA8!$AA$13</f>
        <v>0</v>
      </c>
      <c r="AN576" s="522" t="str">
        <f>IF(AJ576="A",MAX($AN$221:AP575)+0.001,"")</f>
        <v/>
      </c>
      <c r="AO576" s="522"/>
      <c r="AP576" s="522"/>
      <c r="AQ576" s="282">
        <v>1.355</v>
      </c>
      <c r="AR576" s="282" t="str">
        <f>IF($AQ$576&gt;$AN$973,"",LOOKUP($AQ$576,$AN$222:$AP$971,$AH$222:$AH$971))</f>
        <v/>
      </c>
      <c r="AS576" s="282" t="str">
        <f>IF($AQ$576&gt;$AN$973,"",LOOKUP($AQ$576,$AN$222:$AP$971,$AI$222:$AI$971))</f>
        <v/>
      </c>
      <c r="AT576" s="282" t="s">
        <v>28</v>
      </c>
      <c r="AU576" s="282" t="str">
        <f>IF($AQ$576&gt;$AN$973,"",LOOKUP($AQ$576,$AN$222:$AP$971,$AK$222:$AK$971))</f>
        <v/>
      </c>
      <c r="AV576" s="282" t="str">
        <f>IF($AQ$576&gt;$AN$973,"",LOOKUP($AQ$576,$AN$222:$AP$971,$AL$222:$AL$971))</f>
        <v/>
      </c>
      <c r="AX576" s="522" t="str">
        <f>IF(AJ576="B",MAX($AX$221:AX575)+0.001,"")</f>
        <v/>
      </c>
      <c r="AY576" s="522"/>
      <c r="AZ576" s="522"/>
      <c r="BA576" s="282">
        <v>1.355</v>
      </c>
      <c r="BB576" s="282" t="str">
        <f t="shared" si="182"/>
        <v/>
      </c>
      <c r="BC576" s="282" t="str">
        <f t="shared" si="175"/>
        <v/>
      </c>
      <c r="BD576" s="282" t="s">
        <v>29</v>
      </c>
      <c r="BE576" s="282" t="str">
        <f t="shared" si="176"/>
        <v/>
      </c>
      <c r="BF576" s="282" t="str">
        <f t="shared" si="177"/>
        <v/>
      </c>
      <c r="BH576" s="522" t="str">
        <f>IF(AJ576="C",MAX($BH$221:BH575)+0.001,"")</f>
        <v/>
      </c>
      <c r="BI576" s="522"/>
      <c r="BJ576" s="522"/>
      <c r="BK576" s="282">
        <v>1.355</v>
      </c>
      <c r="BL576" s="282" t="str">
        <f t="shared" si="178"/>
        <v/>
      </c>
      <c r="BM576" s="282" t="str">
        <f t="shared" si="179"/>
        <v/>
      </c>
      <c r="BN576" s="282" t="s">
        <v>30</v>
      </c>
      <c r="BO576" s="282" t="str">
        <f t="shared" si="180"/>
        <v/>
      </c>
      <c r="BP576" s="282" t="str">
        <f t="shared" si="181"/>
        <v/>
      </c>
      <c r="BT576" s="522" t="str">
        <f>IF(AL576="A",MAX($BT$221:BV575)+0.001,"")</f>
        <v/>
      </c>
      <c r="BU576" s="522"/>
      <c r="BV576" s="522"/>
      <c r="BW576" s="282">
        <v>1.355</v>
      </c>
      <c r="BY576" s="454" t="s">
        <v>28</v>
      </c>
      <c r="BZ576" s="282" t="str">
        <f t="shared" si="183"/>
        <v/>
      </c>
      <c r="CB576" s="282">
        <f t="shared" si="184"/>
        <v>0</v>
      </c>
      <c r="CC576" s="282">
        <f t="shared" si="185"/>
        <v>0</v>
      </c>
      <c r="CD576" s="282">
        <f t="shared" si="186"/>
        <v>0</v>
      </c>
      <c r="CE576" s="282">
        <f t="shared" si="187"/>
        <v>0</v>
      </c>
      <c r="CF576" s="282">
        <f t="shared" si="188"/>
        <v>0</v>
      </c>
      <c r="CG576" s="282">
        <f t="shared" si="189"/>
        <v>0</v>
      </c>
      <c r="CH576" s="282">
        <f t="shared" si="190"/>
        <v>0</v>
      </c>
      <c r="CI576" s="282">
        <f t="shared" si="191"/>
        <v>0</v>
      </c>
      <c r="CJ576" s="282">
        <f t="shared" si="192"/>
        <v>0</v>
      </c>
      <c r="CK576" s="282">
        <f t="shared" si="193"/>
        <v>0</v>
      </c>
      <c r="CL576" s="282">
        <f t="shared" si="194"/>
        <v>0</v>
      </c>
      <c r="CM576" s="282">
        <f t="shared" si="195"/>
        <v>0</v>
      </c>
    </row>
    <row r="577" spans="4:91" ht="15" x14ac:dyDescent="0.25">
      <c r="D577" s="455" t="str">
        <f>IF(DATA8!$C$14="","",U577&amp;":"&amp;V577)</f>
        <v/>
      </c>
      <c r="E577" s="523" t="str">
        <f>IF(DATA8!$D$14="","",W577&amp;":"&amp;X577)</f>
        <v/>
      </c>
      <c r="F577" s="523"/>
      <c r="G577" s="523"/>
      <c r="H577" s="524" t="e">
        <f t="shared" si="170"/>
        <v>#VALUE!</v>
      </c>
      <c r="I577" s="524"/>
      <c r="J577" s="524"/>
      <c r="K577" s="522" t="e">
        <f t="shared" si="174"/>
        <v>#VALUE!</v>
      </c>
      <c r="L577" s="522"/>
      <c r="M577" s="522"/>
      <c r="N577" s="525" t="e">
        <f t="shared" si="171"/>
        <v>#VALUE!</v>
      </c>
      <c r="O577" s="525"/>
      <c r="P577" s="525"/>
      <c r="Q577" s="523" t="e">
        <f t="shared" si="172"/>
        <v>#VALUE!</v>
      </c>
      <c r="R577" s="523"/>
      <c r="S577" s="523"/>
      <c r="T577" s="283">
        <v>6</v>
      </c>
      <c r="U577" s="456">
        <f>IF(HOUR(DATA8!$C$14)&lt;=6,HOUR(DATA8!$C$14)+12,HOUR(DATA8!$C$14))</f>
        <v>12</v>
      </c>
      <c r="V577" s="457" t="str">
        <f>IF(MINUTE(DATA8!$C$14)&lt;10,"0"&amp;MINUTE(DATA8!$C$14),MINUTE(DATA8!$C$14))</f>
        <v>00</v>
      </c>
      <c r="W577" s="456">
        <f>IF(HOUR(DATA8!$D$14)&lt;=6,HOUR(DATA8!$D$14)+12,HOUR(DATA8!$D$14))</f>
        <v>12</v>
      </c>
      <c r="X577" s="457" t="str">
        <f>IF(MINUTE(DATA8!$D$14)&lt;10,"0"&amp;MINUTE(DATA8!$D$14),MINUTE(DATA8!$D$14))</f>
        <v>00</v>
      </c>
      <c r="Y577" s="526" t="b">
        <f t="shared" si="168"/>
        <v>0</v>
      </c>
      <c r="Z577" s="526"/>
      <c r="AA577" s="520" t="b">
        <f t="shared" si="169"/>
        <v>0</v>
      </c>
      <c r="AB577" s="520"/>
      <c r="AC577" s="521" t="str">
        <f t="shared" si="173"/>
        <v/>
      </c>
      <c r="AD577" s="521"/>
      <c r="AE577" s="520" t="b">
        <f t="shared" si="167"/>
        <v>0</v>
      </c>
      <c r="AF577" s="520"/>
      <c r="AH577" s="422">
        <f>DATA8!$G$14</f>
        <v>0</v>
      </c>
      <c r="AI577" s="422">
        <f>DATA8!$L$14</f>
        <v>0</v>
      </c>
      <c r="AJ577" s="458">
        <f>DATA8!$Q$14</f>
        <v>0</v>
      </c>
      <c r="AK577" s="422">
        <f>DATA8!$V$14</f>
        <v>0</v>
      </c>
      <c r="AL577" s="422">
        <f>DATA8!$AA$14</f>
        <v>0</v>
      </c>
      <c r="AN577" s="522" t="str">
        <f>IF(AJ577="A",MAX($AN$221:AP576)+0.001,"")</f>
        <v/>
      </c>
      <c r="AO577" s="522"/>
      <c r="AP577" s="522"/>
      <c r="AQ577" s="282">
        <v>1.3559999999999999</v>
      </c>
      <c r="AR577" s="282" t="str">
        <f>IF($AQ$577&gt;$AN$973,"",LOOKUP($AQ$577,$AN$222:$AP$971,$AH$222:$AH$971))</f>
        <v/>
      </c>
      <c r="AS577" s="282" t="str">
        <f>IF($AQ$577&gt;$AN$973,"",LOOKUP($AQ$577,$AN$222:$AP$971,$AI$222:$AI$971))</f>
        <v/>
      </c>
      <c r="AT577" s="282" t="s">
        <v>28</v>
      </c>
      <c r="AU577" s="282" t="str">
        <f>IF($AQ$577&gt;$AN$973,"",LOOKUP($AQ$577,$AN$222:$AP$971,$AK$222:$AK$971))</f>
        <v/>
      </c>
      <c r="AV577" s="282" t="str">
        <f>IF($AQ$577&gt;$AN$973,"",LOOKUP($AQ$577,$AN$222:$AP$971,$AL$222:$AL$971))</f>
        <v/>
      </c>
      <c r="AX577" s="522" t="str">
        <f>IF(AJ577="B",MAX($AX$221:AX576)+0.001,"")</f>
        <v/>
      </c>
      <c r="AY577" s="522"/>
      <c r="AZ577" s="522"/>
      <c r="BA577" s="282">
        <v>1.3559999999999999</v>
      </c>
      <c r="BB577" s="282" t="str">
        <f t="shared" si="182"/>
        <v/>
      </c>
      <c r="BC577" s="282" t="str">
        <f t="shared" si="175"/>
        <v/>
      </c>
      <c r="BD577" s="282" t="s">
        <v>29</v>
      </c>
      <c r="BE577" s="282" t="str">
        <f t="shared" si="176"/>
        <v/>
      </c>
      <c r="BF577" s="282" t="str">
        <f t="shared" si="177"/>
        <v/>
      </c>
      <c r="BH577" s="522" t="str">
        <f>IF(AJ577="C",MAX($BH$221:BH576)+0.001,"")</f>
        <v/>
      </c>
      <c r="BI577" s="522"/>
      <c r="BJ577" s="522"/>
      <c r="BK577" s="282">
        <v>1.3559999999999999</v>
      </c>
      <c r="BL577" s="282" t="str">
        <f t="shared" si="178"/>
        <v/>
      </c>
      <c r="BM577" s="282" t="str">
        <f t="shared" si="179"/>
        <v/>
      </c>
      <c r="BN577" s="282" t="s">
        <v>30</v>
      </c>
      <c r="BO577" s="282" t="str">
        <f t="shared" si="180"/>
        <v/>
      </c>
      <c r="BP577" s="282" t="str">
        <f t="shared" si="181"/>
        <v/>
      </c>
      <c r="BT577" s="522" t="str">
        <f>IF(AL577="A",MAX($BT$221:BV576)+0.001,"")</f>
        <v/>
      </c>
      <c r="BU577" s="522"/>
      <c r="BV577" s="522"/>
      <c r="BW577" s="282">
        <v>1.3559999999999999</v>
      </c>
      <c r="BY577" s="454" t="s">
        <v>28</v>
      </c>
      <c r="BZ577" s="282" t="str">
        <f t="shared" si="183"/>
        <v/>
      </c>
      <c r="CB577" s="282">
        <f t="shared" si="184"/>
        <v>0</v>
      </c>
      <c r="CC577" s="282">
        <f t="shared" si="185"/>
        <v>0</v>
      </c>
      <c r="CD577" s="282">
        <f t="shared" si="186"/>
        <v>0</v>
      </c>
      <c r="CE577" s="282">
        <f t="shared" si="187"/>
        <v>0</v>
      </c>
      <c r="CF577" s="282">
        <f t="shared" si="188"/>
        <v>0</v>
      </c>
      <c r="CG577" s="282">
        <f t="shared" si="189"/>
        <v>0</v>
      </c>
      <c r="CH577" s="282">
        <f t="shared" si="190"/>
        <v>0</v>
      </c>
      <c r="CI577" s="282">
        <f t="shared" si="191"/>
        <v>0</v>
      </c>
      <c r="CJ577" s="282">
        <f t="shared" si="192"/>
        <v>0</v>
      </c>
      <c r="CK577" s="282">
        <f t="shared" si="193"/>
        <v>0</v>
      </c>
      <c r="CL577" s="282">
        <f t="shared" si="194"/>
        <v>0</v>
      </c>
      <c r="CM577" s="282">
        <f t="shared" si="195"/>
        <v>0</v>
      </c>
    </row>
    <row r="578" spans="4:91" ht="15" x14ac:dyDescent="0.25">
      <c r="D578" s="455" t="str">
        <f>IF(DATA8!$C$15="","",U578&amp;":"&amp;V578)</f>
        <v/>
      </c>
      <c r="E578" s="523" t="str">
        <f>IF(DATA8!$D$15="","",W578&amp;":"&amp;X578)</f>
        <v/>
      </c>
      <c r="F578" s="523"/>
      <c r="G578" s="523"/>
      <c r="H578" s="524" t="e">
        <f t="shared" si="170"/>
        <v>#VALUE!</v>
      </c>
      <c r="I578" s="524"/>
      <c r="J578" s="524"/>
      <c r="K578" s="522" t="e">
        <f t="shared" si="174"/>
        <v>#VALUE!</v>
      </c>
      <c r="L578" s="522"/>
      <c r="M578" s="522"/>
      <c r="N578" s="525" t="e">
        <f t="shared" si="171"/>
        <v>#VALUE!</v>
      </c>
      <c r="O578" s="525"/>
      <c r="P578" s="525"/>
      <c r="Q578" s="523" t="e">
        <f t="shared" si="172"/>
        <v>#VALUE!</v>
      </c>
      <c r="R578" s="523"/>
      <c r="S578" s="523"/>
      <c r="T578" s="283">
        <v>7</v>
      </c>
      <c r="U578" s="456">
        <f>IF(HOUR(DATA8!$C$15)&lt;=6,HOUR(DATA8!$C$15)+12,HOUR(DATA8!$C$15))</f>
        <v>12</v>
      </c>
      <c r="V578" s="457" t="str">
        <f>IF(MINUTE(DATA8!$C$15)&lt;10,"0"&amp;MINUTE(DATA8!$C$15),MINUTE(DATA8!$C$15))</f>
        <v>00</v>
      </c>
      <c r="W578" s="456">
        <f>IF(HOUR(DATA8!$D$15)&lt;=6,HOUR(DATA8!$D$15)+12,HOUR(DATA8!$D$15))</f>
        <v>12</v>
      </c>
      <c r="X578" s="457" t="str">
        <f>IF(MINUTE(DATA8!$D$15)&lt;10,"0"&amp;MINUTE(DATA8!$D$15),MINUTE(DATA8!$D$15))</f>
        <v>00</v>
      </c>
      <c r="Y578" s="526" t="b">
        <f t="shared" si="168"/>
        <v>0</v>
      </c>
      <c r="Z578" s="526"/>
      <c r="AA578" s="520" t="b">
        <f t="shared" si="169"/>
        <v>0</v>
      </c>
      <c r="AB578" s="520"/>
      <c r="AC578" s="521" t="str">
        <f t="shared" si="173"/>
        <v/>
      </c>
      <c r="AD578" s="521"/>
      <c r="AE578" s="520" t="b">
        <f t="shared" si="167"/>
        <v>0</v>
      </c>
      <c r="AF578" s="520"/>
      <c r="AH578" s="422">
        <f>DATA8!$G$15</f>
        <v>0</v>
      </c>
      <c r="AI578" s="422">
        <f>DATA8!$L$15</f>
        <v>0</v>
      </c>
      <c r="AJ578" s="458">
        <f>DATA8!$Q$15</f>
        <v>0</v>
      </c>
      <c r="AK578" s="422">
        <f>DATA8!$V$15</f>
        <v>0</v>
      </c>
      <c r="AL578" s="422">
        <f>DATA8!$AA$15</f>
        <v>0</v>
      </c>
      <c r="AN578" s="522" t="str">
        <f>IF(AJ578="A",MAX($AN$221:AP577)+0.001,"")</f>
        <v/>
      </c>
      <c r="AO578" s="522"/>
      <c r="AP578" s="522"/>
      <c r="AQ578" s="282">
        <v>1.3569999999999998</v>
      </c>
      <c r="AR578" s="282" t="str">
        <f>IF($AQ$578&gt;$AN$973,"",LOOKUP($AQ$578,$AN$222:$AP$971,$AH$222:$AH$971))</f>
        <v/>
      </c>
      <c r="AS578" s="282" t="str">
        <f>IF($AQ$578&gt;$AN$973,"",LOOKUP($AQ$578,$AN$222:$AP$971,$AI$222:$AI$971))</f>
        <v/>
      </c>
      <c r="AT578" s="282" t="s">
        <v>28</v>
      </c>
      <c r="AU578" s="282" t="str">
        <f>IF($AQ$578&gt;$AN$973,"",LOOKUP($AQ$578,$AN$222:$AP$971,$AK$222:$AK$971))</f>
        <v/>
      </c>
      <c r="AV578" s="282" t="str">
        <f>IF($AQ$578&gt;$AN$973,"",LOOKUP($AQ$578,$AN$222:$AP$971,$AL$222:$AL$971))</f>
        <v/>
      </c>
      <c r="AX578" s="522" t="str">
        <f>IF(AJ578="B",MAX($AX$221:AX577)+0.001,"")</f>
        <v/>
      </c>
      <c r="AY578" s="522"/>
      <c r="AZ578" s="522"/>
      <c r="BA578" s="282">
        <v>1.3569999999999998</v>
      </c>
      <c r="BB578" s="282" t="str">
        <f t="shared" si="182"/>
        <v/>
      </c>
      <c r="BC578" s="282" t="str">
        <f t="shared" si="175"/>
        <v/>
      </c>
      <c r="BD578" s="282" t="s">
        <v>29</v>
      </c>
      <c r="BE578" s="282" t="str">
        <f t="shared" si="176"/>
        <v/>
      </c>
      <c r="BF578" s="282" t="str">
        <f t="shared" si="177"/>
        <v/>
      </c>
      <c r="BH578" s="522" t="str">
        <f>IF(AJ578="C",MAX($BH$221:BH577)+0.001,"")</f>
        <v/>
      </c>
      <c r="BI578" s="522"/>
      <c r="BJ578" s="522"/>
      <c r="BK578" s="282">
        <v>1.3569999999999998</v>
      </c>
      <c r="BL578" s="282" t="str">
        <f t="shared" si="178"/>
        <v/>
      </c>
      <c r="BM578" s="282" t="str">
        <f t="shared" si="179"/>
        <v/>
      </c>
      <c r="BN578" s="282" t="s">
        <v>30</v>
      </c>
      <c r="BO578" s="282" t="str">
        <f t="shared" si="180"/>
        <v/>
      </c>
      <c r="BP578" s="282" t="str">
        <f t="shared" si="181"/>
        <v/>
      </c>
      <c r="BT578" s="522" t="str">
        <f>IF(AL578="A",MAX($BT$221:BV577)+0.001,"")</f>
        <v/>
      </c>
      <c r="BU578" s="522"/>
      <c r="BV578" s="522"/>
      <c r="BW578" s="282">
        <v>1.3569999999999998</v>
      </c>
      <c r="BY578" s="454" t="s">
        <v>28</v>
      </c>
      <c r="BZ578" s="282" t="str">
        <f t="shared" si="183"/>
        <v/>
      </c>
      <c r="CB578" s="282">
        <f t="shared" si="184"/>
        <v>0</v>
      </c>
      <c r="CC578" s="282">
        <f t="shared" si="185"/>
        <v>0</v>
      </c>
      <c r="CD578" s="282">
        <f t="shared" si="186"/>
        <v>0</v>
      </c>
      <c r="CE578" s="282">
        <f t="shared" si="187"/>
        <v>0</v>
      </c>
      <c r="CF578" s="282">
        <f t="shared" si="188"/>
        <v>0</v>
      </c>
      <c r="CG578" s="282">
        <f t="shared" si="189"/>
        <v>0</v>
      </c>
      <c r="CH578" s="282">
        <f t="shared" si="190"/>
        <v>0</v>
      </c>
      <c r="CI578" s="282">
        <f t="shared" si="191"/>
        <v>0</v>
      </c>
      <c r="CJ578" s="282">
        <f t="shared" si="192"/>
        <v>0</v>
      </c>
      <c r="CK578" s="282">
        <f t="shared" si="193"/>
        <v>0</v>
      </c>
      <c r="CL578" s="282">
        <f t="shared" si="194"/>
        <v>0</v>
      </c>
      <c r="CM578" s="282">
        <f t="shared" si="195"/>
        <v>0</v>
      </c>
    </row>
    <row r="579" spans="4:91" ht="15" x14ac:dyDescent="0.25">
      <c r="D579" s="455" t="str">
        <f>IF(DATA8!$C$16="","",U579&amp;":"&amp;V579)</f>
        <v/>
      </c>
      <c r="E579" s="523" t="str">
        <f>IF(DATA8!$D$16="","",W579&amp;":"&amp;X579)</f>
        <v/>
      </c>
      <c r="F579" s="523"/>
      <c r="G579" s="523"/>
      <c r="H579" s="524" t="e">
        <f t="shared" si="170"/>
        <v>#VALUE!</v>
      </c>
      <c r="I579" s="524"/>
      <c r="J579" s="524"/>
      <c r="K579" s="522" t="e">
        <f t="shared" si="174"/>
        <v>#VALUE!</v>
      </c>
      <c r="L579" s="522"/>
      <c r="M579" s="522"/>
      <c r="N579" s="525" t="e">
        <f t="shared" si="171"/>
        <v>#VALUE!</v>
      </c>
      <c r="O579" s="525"/>
      <c r="P579" s="525"/>
      <c r="Q579" s="523" t="e">
        <f t="shared" si="172"/>
        <v>#VALUE!</v>
      </c>
      <c r="R579" s="523"/>
      <c r="S579" s="523"/>
      <c r="T579" s="283">
        <v>8</v>
      </c>
      <c r="U579" s="456">
        <f>IF(HOUR(DATA8!$C$16)&lt;=6,HOUR(DATA8!$C$16)+12,HOUR(DATA8!$C$16))</f>
        <v>12</v>
      </c>
      <c r="V579" s="457" t="str">
        <f>IF(MINUTE(DATA8!$C$16)&lt;10,"0"&amp;MINUTE(DATA8!$C$16),MINUTE(DATA8!$C$16))</f>
        <v>00</v>
      </c>
      <c r="W579" s="456">
        <f>IF(HOUR(DATA8!$D$16)&lt;=6,HOUR(DATA8!$D$16)+12,HOUR(DATA8!$D$16))</f>
        <v>12</v>
      </c>
      <c r="X579" s="457" t="str">
        <f>IF(MINUTE(DATA8!$D$16)&lt;10,"0"&amp;MINUTE(DATA8!$D$16),MINUTE(DATA8!$D$16))</f>
        <v>00</v>
      </c>
      <c r="Y579" s="526" t="b">
        <f t="shared" si="168"/>
        <v>0</v>
      </c>
      <c r="Z579" s="526"/>
      <c r="AA579" s="520" t="b">
        <f t="shared" si="169"/>
        <v>0</v>
      </c>
      <c r="AB579" s="520"/>
      <c r="AC579" s="521" t="str">
        <f t="shared" si="173"/>
        <v/>
      </c>
      <c r="AD579" s="521"/>
      <c r="AE579" s="520" t="b">
        <f t="shared" si="167"/>
        <v>0</v>
      </c>
      <c r="AF579" s="520"/>
      <c r="AH579" s="422">
        <f>DATA8!$G$16</f>
        <v>0</v>
      </c>
      <c r="AI579" s="422">
        <f>DATA8!$L$16</f>
        <v>0</v>
      </c>
      <c r="AJ579" s="458">
        <f>DATA8!$Q$16</f>
        <v>0</v>
      </c>
      <c r="AK579" s="422">
        <f>DATA8!$V$16</f>
        <v>0</v>
      </c>
      <c r="AL579" s="422">
        <f>DATA8!$AA$16</f>
        <v>0</v>
      </c>
      <c r="AN579" s="522" t="str">
        <f>IF(AJ579="A",MAX($AN$221:AP578)+0.001,"")</f>
        <v/>
      </c>
      <c r="AO579" s="522"/>
      <c r="AP579" s="522"/>
      <c r="AQ579" s="282">
        <v>1.3579999999999999</v>
      </c>
      <c r="AR579" s="282" t="str">
        <f>IF($AQ$579&gt;$AN$973,"",LOOKUP($AQ$579,$AN$222:$AP$971,$AH$222:$AH$971))</f>
        <v/>
      </c>
      <c r="AS579" s="282" t="str">
        <f>IF($AQ$579&gt;$AN$973,"",LOOKUP($AQ$579,$AN$222:$AP$971,$AI$222:$AI$971))</f>
        <v/>
      </c>
      <c r="AT579" s="282" t="s">
        <v>28</v>
      </c>
      <c r="AU579" s="282" t="str">
        <f>IF($AQ$579&gt;$AN$973,"",LOOKUP($AQ$579,$AN$222:$AP$971,$AK$222:$AK$971))</f>
        <v/>
      </c>
      <c r="AV579" s="282" t="str">
        <f>IF($AQ$579&gt;$AN$973,"",LOOKUP($AQ$579,$AN$222:$AP$971,$AL$222:$AL$971))</f>
        <v/>
      </c>
      <c r="AX579" s="522" t="str">
        <f>IF(AJ579="B",MAX($AX$221:AX578)+0.001,"")</f>
        <v/>
      </c>
      <c r="AY579" s="522"/>
      <c r="AZ579" s="522"/>
      <c r="BA579" s="282">
        <v>1.3579999999999999</v>
      </c>
      <c r="BB579" s="282" t="str">
        <f t="shared" si="182"/>
        <v/>
      </c>
      <c r="BC579" s="282" t="str">
        <f t="shared" si="175"/>
        <v/>
      </c>
      <c r="BD579" s="282" t="s">
        <v>29</v>
      </c>
      <c r="BE579" s="282" t="str">
        <f t="shared" si="176"/>
        <v/>
      </c>
      <c r="BF579" s="282" t="str">
        <f t="shared" si="177"/>
        <v/>
      </c>
      <c r="BH579" s="522" t="str">
        <f>IF(AJ579="C",MAX($BH$221:BH578)+0.001,"")</f>
        <v/>
      </c>
      <c r="BI579" s="522"/>
      <c r="BJ579" s="522"/>
      <c r="BK579" s="282">
        <v>1.3579999999999999</v>
      </c>
      <c r="BL579" s="282" t="str">
        <f t="shared" si="178"/>
        <v/>
      </c>
      <c r="BM579" s="282" t="str">
        <f t="shared" si="179"/>
        <v/>
      </c>
      <c r="BN579" s="282" t="s">
        <v>30</v>
      </c>
      <c r="BO579" s="282" t="str">
        <f t="shared" si="180"/>
        <v/>
      </c>
      <c r="BP579" s="282" t="str">
        <f t="shared" si="181"/>
        <v/>
      </c>
      <c r="BT579" s="522" t="str">
        <f>IF(AL579="A",MAX($BT$221:BV578)+0.001,"")</f>
        <v/>
      </c>
      <c r="BU579" s="522"/>
      <c r="BV579" s="522"/>
      <c r="BW579" s="282">
        <v>1.3579999999999999</v>
      </c>
      <c r="BY579" s="454" t="s">
        <v>28</v>
      </c>
      <c r="BZ579" s="282" t="str">
        <f t="shared" si="183"/>
        <v/>
      </c>
      <c r="CB579" s="282">
        <f t="shared" si="184"/>
        <v>0</v>
      </c>
      <c r="CC579" s="282">
        <f t="shared" si="185"/>
        <v>0</v>
      </c>
      <c r="CD579" s="282">
        <f t="shared" si="186"/>
        <v>0</v>
      </c>
      <c r="CE579" s="282">
        <f t="shared" si="187"/>
        <v>0</v>
      </c>
      <c r="CF579" s="282">
        <f t="shared" si="188"/>
        <v>0</v>
      </c>
      <c r="CG579" s="282">
        <f t="shared" si="189"/>
        <v>0</v>
      </c>
      <c r="CH579" s="282">
        <f t="shared" si="190"/>
        <v>0</v>
      </c>
      <c r="CI579" s="282">
        <f t="shared" si="191"/>
        <v>0</v>
      </c>
      <c r="CJ579" s="282">
        <f t="shared" si="192"/>
        <v>0</v>
      </c>
      <c r="CK579" s="282">
        <f t="shared" si="193"/>
        <v>0</v>
      </c>
      <c r="CL579" s="282">
        <f t="shared" si="194"/>
        <v>0</v>
      </c>
      <c r="CM579" s="282">
        <f t="shared" si="195"/>
        <v>0</v>
      </c>
    </row>
    <row r="580" spans="4:91" ht="15" x14ac:dyDescent="0.25">
      <c r="D580" s="455" t="str">
        <f>IF(DATA8!$C$17="","",U580&amp;":"&amp;V580)</f>
        <v/>
      </c>
      <c r="E580" s="523" t="str">
        <f>IF(DATA8!$D$17="","",W580&amp;":"&amp;X580)</f>
        <v/>
      </c>
      <c r="F580" s="523"/>
      <c r="G580" s="523"/>
      <c r="H580" s="524" t="e">
        <f t="shared" si="170"/>
        <v>#VALUE!</v>
      </c>
      <c r="I580" s="524"/>
      <c r="J580" s="524"/>
      <c r="K580" s="522" t="e">
        <f t="shared" si="174"/>
        <v>#VALUE!</v>
      </c>
      <c r="L580" s="522"/>
      <c r="M580" s="522"/>
      <c r="N580" s="525" t="e">
        <f t="shared" si="171"/>
        <v>#VALUE!</v>
      </c>
      <c r="O580" s="525"/>
      <c r="P580" s="525"/>
      <c r="Q580" s="523" t="e">
        <f t="shared" si="172"/>
        <v>#VALUE!</v>
      </c>
      <c r="R580" s="523"/>
      <c r="S580" s="523"/>
      <c r="T580" s="283">
        <v>9</v>
      </c>
      <c r="U580" s="456">
        <f>IF(HOUR(DATA8!$C$17)&lt;=6,HOUR(DATA8!$C$17)+12,HOUR(DATA8!$C$17))</f>
        <v>12</v>
      </c>
      <c r="V580" s="457" t="str">
        <f>IF(MINUTE(DATA8!$C$17)&lt;10,"0"&amp;MINUTE(DATA8!$C$17),MINUTE(DATA8!$C$17))</f>
        <v>00</v>
      </c>
      <c r="W580" s="456">
        <f>IF(HOUR(DATA8!$D$17)&lt;=6,HOUR(DATA8!$D$17)+12,HOUR(DATA8!$D$17))</f>
        <v>12</v>
      </c>
      <c r="X580" s="457" t="str">
        <f>IF(MINUTE(DATA8!$D$17)&lt;10,"0"&amp;MINUTE(DATA8!$D$17),MINUTE(DATA8!$D$17))</f>
        <v>00</v>
      </c>
      <c r="Y580" s="526" t="b">
        <f t="shared" si="168"/>
        <v>0</v>
      </c>
      <c r="Z580" s="526"/>
      <c r="AA580" s="520" t="b">
        <f t="shared" si="169"/>
        <v>0</v>
      </c>
      <c r="AB580" s="520"/>
      <c r="AC580" s="521" t="str">
        <f t="shared" si="173"/>
        <v/>
      </c>
      <c r="AD580" s="521"/>
      <c r="AE580" s="520" t="b">
        <f t="shared" si="167"/>
        <v>0</v>
      </c>
      <c r="AF580" s="520"/>
      <c r="AH580" s="422">
        <f>DATA8!$G$17</f>
        <v>0</v>
      </c>
      <c r="AI580" s="422">
        <f>DATA8!$L$17</f>
        <v>0</v>
      </c>
      <c r="AJ580" s="458">
        <f>DATA8!$Q$17</f>
        <v>0</v>
      </c>
      <c r="AK580" s="422">
        <f>DATA8!$V$17</f>
        <v>0</v>
      </c>
      <c r="AL580" s="422">
        <f>DATA8!$AA$17</f>
        <v>0</v>
      </c>
      <c r="AN580" s="522" t="str">
        <f>IF(AJ580="A",MAX($AN$221:AP579)+0.001,"")</f>
        <v/>
      </c>
      <c r="AO580" s="522"/>
      <c r="AP580" s="522"/>
      <c r="AQ580" s="282">
        <v>1.359</v>
      </c>
      <c r="AR580" s="282" t="str">
        <f>IF($AQ$580&gt;$AN$973,"",LOOKUP($AQ$580,$AN$222:$AP$971,$AH$222:$AH$971))</f>
        <v/>
      </c>
      <c r="AS580" s="282" t="str">
        <f>IF($AQ$580&gt;$AN$973,"",LOOKUP($AQ$580,$AN$222:$AP$971,$AI$222:$AI$971))</f>
        <v/>
      </c>
      <c r="AT580" s="282" t="s">
        <v>28</v>
      </c>
      <c r="AU580" s="282" t="str">
        <f>IF($AQ$580&gt;$AN$973,"",LOOKUP($AQ$580,$AN$222:$AP$971,$AK$222:$AK$971))</f>
        <v/>
      </c>
      <c r="AV580" s="282" t="str">
        <f>IF($AQ$580&gt;$AN$973,"",LOOKUP($AQ$580,$AN$222:$AP$971,$AL$222:$AL$971))</f>
        <v/>
      </c>
      <c r="AX580" s="522" t="str">
        <f>IF(AJ580="B",MAX($AX$221:AX579)+0.001,"")</f>
        <v/>
      </c>
      <c r="AY580" s="522"/>
      <c r="AZ580" s="522"/>
      <c r="BA580" s="282">
        <v>1.359</v>
      </c>
      <c r="BB580" s="282" t="str">
        <f t="shared" si="182"/>
        <v/>
      </c>
      <c r="BC580" s="282" t="str">
        <f t="shared" si="175"/>
        <v/>
      </c>
      <c r="BD580" s="282" t="s">
        <v>29</v>
      </c>
      <c r="BE580" s="282" t="str">
        <f t="shared" si="176"/>
        <v/>
      </c>
      <c r="BF580" s="282" t="str">
        <f t="shared" si="177"/>
        <v/>
      </c>
      <c r="BH580" s="522" t="str">
        <f>IF(AJ580="C",MAX($BH$221:BH579)+0.001,"")</f>
        <v/>
      </c>
      <c r="BI580" s="522"/>
      <c r="BJ580" s="522"/>
      <c r="BK580" s="282">
        <v>1.359</v>
      </c>
      <c r="BL580" s="282" t="str">
        <f t="shared" si="178"/>
        <v/>
      </c>
      <c r="BM580" s="282" t="str">
        <f t="shared" si="179"/>
        <v/>
      </c>
      <c r="BN580" s="282" t="s">
        <v>30</v>
      </c>
      <c r="BO580" s="282" t="str">
        <f t="shared" si="180"/>
        <v/>
      </c>
      <c r="BP580" s="282" t="str">
        <f t="shared" si="181"/>
        <v/>
      </c>
      <c r="BT580" s="522" t="str">
        <f>IF(AL580="A",MAX($BT$221:BV579)+0.001,"")</f>
        <v/>
      </c>
      <c r="BU580" s="522"/>
      <c r="BV580" s="522"/>
      <c r="BW580" s="282">
        <v>1.359</v>
      </c>
      <c r="BY580" s="454" t="s">
        <v>28</v>
      </c>
      <c r="BZ580" s="282" t="str">
        <f t="shared" si="183"/>
        <v/>
      </c>
      <c r="CB580" s="282">
        <f t="shared" si="184"/>
        <v>0</v>
      </c>
      <c r="CC580" s="282">
        <f t="shared" si="185"/>
        <v>0</v>
      </c>
      <c r="CD580" s="282">
        <f t="shared" si="186"/>
        <v>0</v>
      </c>
      <c r="CE580" s="282">
        <f t="shared" si="187"/>
        <v>0</v>
      </c>
      <c r="CF580" s="282">
        <f t="shared" si="188"/>
        <v>0</v>
      </c>
      <c r="CG580" s="282">
        <f t="shared" si="189"/>
        <v>0</v>
      </c>
      <c r="CH580" s="282">
        <f t="shared" si="190"/>
        <v>0</v>
      </c>
      <c r="CI580" s="282">
        <f t="shared" si="191"/>
        <v>0</v>
      </c>
      <c r="CJ580" s="282">
        <f t="shared" si="192"/>
        <v>0</v>
      </c>
      <c r="CK580" s="282">
        <f t="shared" si="193"/>
        <v>0</v>
      </c>
      <c r="CL580" s="282">
        <f t="shared" si="194"/>
        <v>0</v>
      </c>
      <c r="CM580" s="282">
        <f t="shared" si="195"/>
        <v>0</v>
      </c>
    </row>
    <row r="581" spans="4:91" ht="15" x14ac:dyDescent="0.25">
      <c r="D581" s="455" t="str">
        <f>IF(DATA8!$C$18="","",U581&amp;":"&amp;V581)</f>
        <v/>
      </c>
      <c r="E581" s="523" t="str">
        <f>IF(DATA8!$D$18="","",W581&amp;":"&amp;X581)</f>
        <v/>
      </c>
      <c r="F581" s="523"/>
      <c r="G581" s="523"/>
      <c r="H581" s="524" t="e">
        <f t="shared" si="170"/>
        <v>#VALUE!</v>
      </c>
      <c r="I581" s="524"/>
      <c r="J581" s="524"/>
      <c r="K581" s="522" t="e">
        <f t="shared" si="174"/>
        <v>#VALUE!</v>
      </c>
      <c r="L581" s="522"/>
      <c r="M581" s="522"/>
      <c r="N581" s="525" t="e">
        <f t="shared" si="171"/>
        <v>#VALUE!</v>
      </c>
      <c r="O581" s="525"/>
      <c r="P581" s="525"/>
      <c r="Q581" s="523" t="e">
        <f t="shared" si="172"/>
        <v>#VALUE!</v>
      </c>
      <c r="R581" s="523"/>
      <c r="S581" s="523"/>
      <c r="T581" s="283">
        <v>10</v>
      </c>
      <c r="U581" s="456">
        <f>IF(HOUR(DATA8!$C$18)&lt;=6,HOUR(DATA8!$C$18)+12,HOUR(DATA8!$C$18))</f>
        <v>12</v>
      </c>
      <c r="V581" s="457" t="str">
        <f>IF(MINUTE(DATA8!$C$18)&lt;10,"0"&amp;MINUTE(DATA8!$C$18),MINUTE(DATA8!$C$18))</f>
        <v>00</v>
      </c>
      <c r="W581" s="456">
        <f>IF(HOUR(DATA8!$D$18)&lt;=6,HOUR(DATA8!$D$18)+12,HOUR(DATA8!$D$18))</f>
        <v>12</v>
      </c>
      <c r="X581" s="457" t="str">
        <f>IF(MINUTE(DATA8!$D$18)&lt;10,"0"&amp;MINUTE(DATA8!$D$18),MINUTE(DATA8!$D$18))</f>
        <v>00</v>
      </c>
      <c r="Y581" s="526" t="b">
        <f t="shared" si="168"/>
        <v>0</v>
      </c>
      <c r="Z581" s="526"/>
      <c r="AA581" s="520" t="b">
        <f t="shared" si="169"/>
        <v>0</v>
      </c>
      <c r="AB581" s="520"/>
      <c r="AC581" s="521" t="str">
        <f t="shared" si="173"/>
        <v/>
      </c>
      <c r="AD581" s="521"/>
      <c r="AE581" s="520" t="b">
        <f t="shared" si="167"/>
        <v>0</v>
      </c>
      <c r="AF581" s="520"/>
      <c r="AH581" s="422">
        <f>DATA8!$G$18</f>
        <v>0</v>
      </c>
      <c r="AI581" s="422">
        <f>DATA8!$L$18</f>
        <v>0</v>
      </c>
      <c r="AJ581" s="458">
        <f>DATA8!$Q$18</f>
        <v>0</v>
      </c>
      <c r="AK581" s="422">
        <f>DATA8!$V$18</f>
        <v>0</v>
      </c>
      <c r="AL581" s="422">
        <f>DATA8!$AA$18</f>
        <v>0</v>
      </c>
      <c r="AN581" s="522" t="str">
        <f>IF(AJ581="A",MAX($AN$221:AP580)+0.001,"")</f>
        <v/>
      </c>
      <c r="AO581" s="522"/>
      <c r="AP581" s="522"/>
      <c r="AQ581" s="282">
        <v>1.36</v>
      </c>
      <c r="AR581" s="282" t="str">
        <f>IF($AQ$581&gt;$AN$973,"",LOOKUP($AQ$581,$AN$222:$AP$971,$AH$222:$AH$971))</f>
        <v/>
      </c>
      <c r="AS581" s="282" t="str">
        <f>IF($AQ$581&gt;$AN$973,"",LOOKUP($AQ$581,$AN$222:$AP$971,$AI$222:$AI$971))</f>
        <v/>
      </c>
      <c r="AT581" s="282" t="s">
        <v>28</v>
      </c>
      <c r="AU581" s="282" t="str">
        <f>IF($AQ$581&gt;$AN$973,"",LOOKUP($AQ$581,$AN$222:$AP$971,$AK$222:$AK$971))</f>
        <v/>
      </c>
      <c r="AV581" s="282" t="str">
        <f>IF($AQ$581&gt;$AN$973,"",LOOKUP($AQ$581,$AN$222:$AP$971,$AL$222:$AL$971))</f>
        <v/>
      </c>
      <c r="AX581" s="522" t="str">
        <f>IF(AJ581="B",MAX($AX$221:AX580)+0.001,"")</f>
        <v/>
      </c>
      <c r="AY581" s="522"/>
      <c r="AZ581" s="522"/>
      <c r="BA581" s="282">
        <v>1.36</v>
      </c>
      <c r="BB581" s="282" t="str">
        <f t="shared" si="182"/>
        <v/>
      </c>
      <c r="BC581" s="282" t="str">
        <f t="shared" si="175"/>
        <v/>
      </c>
      <c r="BD581" s="282" t="s">
        <v>29</v>
      </c>
      <c r="BE581" s="282" t="str">
        <f t="shared" si="176"/>
        <v/>
      </c>
      <c r="BF581" s="282" t="str">
        <f t="shared" si="177"/>
        <v/>
      </c>
      <c r="BH581" s="522" t="str">
        <f>IF(AJ581="C",MAX($BH$221:BH580)+0.001,"")</f>
        <v/>
      </c>
      <c r="BI581" s="522"/>
      <c r="BJ581" s="522"/>
      <c r="BK581" s="282">
        <v>1.36</v>
      </c>
      <c r="BL581" s="282" t="str">
        <f t="shared" si="178"/>
        <v/>
      </c>
      <c r="BM581" s="282" t="str">
        <f t="shared" si="179"/>
        <v/>
      </c>
      <c r="BN581" s="282" t="s">
        <v>30</v>
      </c>
      <c r="BO581" s="282" t="str">
        <f t="shared" si="180"/>
        <v/>
      </c>
      <c r="BP581" s="282" t="str">
        <f t="shared" si="181"/>
        <v/>
      </c>
      <c r="BT581" s="522" t="str">
        <f>IF(AL581="A",MAX($BT$221:BV580)+0.001,"")</f>
        <v/>
      </c>
      <c r="BU581" s="522"/>
      <c r="BV581" s="522"/>
      <c r="BW581" s="282">
        <v>1.36</v>
      </c>
      <c r="BY581" s="454" t="s">
        <v>28</v>
      </c>
      <c r="BZ581" s="282" t="str">
        <f t="shared" si="183"/>
        <v/>
      </c>
      <c r="CB581" s="282">
        <f t="shared" si="184"/>
        <v>0</v>
      </c>
      <c r="CC581" s="282">
        <f t="shared" si="185"/>
        <v>0</v>
      </c>
      <c r="CD581" s="282">
        <f t="shared" si="186"/>
        <v>0</v>
      </c>
      <c r="CE581" s="282">
        <f t="shared" si="187"/>
        <v>0</v>
      </c>
      <c r="CF581" s="282">
        <f t="shared" si="188"/>
        <v>0</v>
      </c>
      <c r="CG581" s="282">
        <f t="shared" si="189"/>
        <v>0</v>
      </c>
      <c r="CH581" s="282">
        <f t="shared" si="190"/>
        <v>0</v>
      </c>
      <c r="CI581" s="282">
        <f t="shared" si="191"/>
        <v>0</v>
      </c>
      <c r="CJ581" s="282">
        <f t="shared" si="192"/>
        <v>0</v>
      </c>
      <c r="CK581" s="282">
        <f t="shared" si="193"/>
        <v>0</v>
      </c>
      <c r="CL581" s="282">
        <f t="shared" si="194"/>
        <v>0</v>
      </c>
      <c r="CM581" s="282">
        <f t="shared" si="195"/>
        <v>0</v>
      </c>
    </row>
    <row r="582" spans="4:91" ht="15" x14ac:dyDescent="0.25">
      <c r="D582" s="455" t="str">
        <f>IF(DATA8!$C$19="","",U582&amp;":"&amp;V582)</f>
        <v/>
      </c>
      <c r="E582" s="523" t="str">
        <f>IF(DATA8!$D$19="","",W582&amp;":"&amp;X582)</f>
        <v/>
      </c>
      <c r="F582" s="523"/>
      <c r="G582" s="523"/>
      <c r="H582" s="524" t="e">
        <f t="shared" si="170"/>
        <v>#VALUE!</v>
      </c>
      <c r="I582" s="524"/>
      <c r="J582" s="524"/>
      <c r="K582" s="522" t="e">
        <f t="shared" si="174"/>
        <v>#VALUE!</v>
      </c>
      <c r="L582" s="522"/>
      <c r="M582" s="522"/>
      <c r="N582" s="525" t="e">
        <f t="shared" si="171"/>
        <v>#VALUE!</v>
      </c>
      <c r="O582" s="525"/>
      <c r="P582" s="525"/>
      <c r="Q582" s="523" t="e">
        <f t="shared" si="172"/>
        <v>#VALUE!</v>
      </c>
      <c r="R582" s="523"/>
      <c r="S582" s="523"/>
      <c r="T582" s="283">
        <v>11</v>
      </c>
      <c r="U582" s="456">
        <f>IF(HOUR(DATA8!$C$19)&lt;=6,HOUR(DATA8!$C$19)+12,HOUR(DATA8!$C$19))</f>
        <v>12</v>
      </c>
      <c r="V582" s="457" t="str">
        <f>IF(MINUTE(DATA8!$C$19)&lt;10,"0"&amp;MINUTE(DATA8!$C$19),MINUTE(DATA8!$C$19))</f>
        <v>00</v>
      </c>
      <c r="W582" s="456">
        <f>IF(HOUR(DATA8!$D$19)&lt;=6,HOUR(DATA8!$D$19)+12,HOUR(DATA8!$D$19))</f>
        <v>12</v>
      </c>
      <c r="X582" s="457" t="str">
        <f>IF(MINUTE(DATA8!$D$19)&lt;10,"0"&amp;MINUTE(DATA8!$D$19),MINUTE(DATA8!$D$19))</f>
        <v>00</v>
      </c>
      <c r="Y582" s="526" t="b">
        <f t="shared" si="168"/>
        <v>0</v>
      </c>
      <c r="Z582" s="526"/>
      <c r="AA582" s="520" t="b">
        <f t="shared" si="169"/>
        <v>0</v>
      </c>
      <c r="AB582" s="520"/>
      <c r="AC582" s="521" t="str">
        <f t="shared" si="173"/>
        <v/>
      </c>
      <c r="AD582" s="521"/>
      <c r="AE582" s="520" t="b">
        <f t="shared" si="167"/>
        <v>0</v>
      </c>
      <c r="AF582" s="520"/>
      <c r="AH582" s="422">
        <f>DATA8!$G$19</f>
        <v>0</v>
      </c>
      <c r="AI582" s="422">
        <f>DATA8!$L$19</f>
        <v>0</v>
      </c>
      <c r="AJ582" s="458">
        <f>DATA8!$Q$19</f>
        <v>0</v>
      </c>
      <c r="AK582" s="422">
        <f>DATA8!$V$19</f>
        <v>0</v>
      </c>
      <c r="AL582" s="422">
        <f>DATA8!$AA$19</f>
        <v>0</v>
      </c>
      <c r="AN582" s="522" t="str">
        <f>IF(AJ582="A",MAX($AN$221:AP581)+0.001,"")</f>
        <v/>
      </c>
      <c r="AO582" s="522"/>
      <c r="AP582" s="522"/>
      <c r="AQ582" s="282">
        <v>1.3609999999999998</v>
      </c>
      <c r="AR582" s="282" t="str">
        <f>IF($AQ$582&gt;$AN$973,"",LOOKUP($AQ$582,$AN$222:$AP$971,$AH$222:$AH$971))</f>
        <v/>
      </c>
      <c r="AS582" s="282" t="str">
        <f>IF($AQ$582&gt;$AN$973,"",LOOKUP($AQ$582,$AN$222:$AP$971,$AI$222:$AI$971))</f>
        <v/>
      </c>
      <c r="AT582" s="282" t="s">
        <v>28</v>
      </c>
      <c r="AU582" s="282" t="str">
        <f>IF($AQ$582&gt;$AN$973,"",LOOKUP($AQ$582,$AN$222:$AP$971,$AK$222:$AK$971))</f>
        <v/>
      </c>
      <c r="AV582" s="282" t="str">
        <f>IF($AQ$582&gt;$AN$973,"",LOOKUP($AQ$582,$AN$222:$AP$971,$AL$222:$AL$971))</f>
        <v/>
      </c>
      <c r="AX582" s="522" t="str">
        <f>IF(AJ582="B",MAX($AX$221:AX581)+0.001,"")</f>
        <v/>
      </c>
      <c r="AY582" s="522"/>
      <c r="AZ582" s="522"/>
      <c r="BA582" s="282">
        <v>1.3609999999999998</v>
      </c>
      <c r="BB582" s="282" t="str">
        <f t="shared" si="182"/>
        <v/>
      </c>
      <c r="BC582" s="282" t="str">
        <f t="shared" si="175"/>
        <v/>
      </c>
      <c r="BD582" s="282" t="s">
        <v>29</v>
      </c>
      <c r="BE582" s="282" t="str">
        <f t="shared" si="176"/>
        <v/>
      </c>
      <c r="BF582" s="282" t="str">
        <f t="shared" si="177"/>
        <v/>
      </c>
      <c r="BH582" s="522" t="str">
        <f>IF(AJ582="C",MAX($BH$221:BH581)+0.001,"")</f>
        <v/>
      </c>
      <c r="BI582" s="522"/>
      <c r="BJ582" s="522"/>
      <c r="BK582" s="282">
        <v>1.3609999999999998</v>
      </c>
      <c r="BL582" s="282" t="str">
        <f t="shared" si="178"/>
        <v/>
      </c>
      <c r="BM582" s="282" t="str">
        <f t="shared" si="179"/>
        <v/>
      </c>
      <c r="BN582" s="282" t="s">
        <v>30</v>
      </c>
      <c r="BO582" s="282" t="str">
        <f t="shared" si="180"/>
        <v/>
      </c>
      <c r="BP582" s="282" t="str">
        <f t="shared" si="181"/>
        <v/>
      </c>
      <c r="BT582" s="522" t="str">
        <f>IF(AL582="A",MAX($BT$221:BV581)+0.001,"")</f>
        <v/>
      </c>
      <c r="BU582" s="522"/>
      <c r="BV582" s="522"/>
      <c r="BW582" s="282">
        <v>1.3609999999999998</v>
      </c>
      <c r="BY582" s="454" t="s">
        <v>28</v>
      </c>
      <c r="BZ582" s="282" t="str">
        <f t="shared" si="183"/>
        <v/>
      </c>
      <c r="CB582" s="282">
        <f t="shared" si="184"/>
        <v>0</v>
      </c>
      <c r="CC582" s="282">
        <f t="shared" si="185"/>
        <v>0</v>
      </c>
      <c r="CD582" s="282">
        <f t="shared" si="186"/>
        <v>0</v>
      </c>
      <c r="CE582" s="282">
        <f t="shared" si="187"/>
        <v>0</v>
      </c>
      <c r="CF582" s="282">
        <f t="shared" si="188"/>
        <v>0</v>
      </c>
      <c r="CG582" s="282">
        <f t="shared" si="189"/>
        <v>0</v>
      </c>
      <c r="CH582" s="282">
        <f t="shared" si="190"/>
        <v>0</v>
      </c>
      <c r="CI582" s="282">
        <f t="shared" si="191"/>
        <v>0</v>
      </c>
      <c r="CJ582" s="282">
        <f t="shared" si="192"/>
        <v>0</v>
      </c>
      <c r="CK582" s="282">
        <f t="shared" si="193"/>
        <v>0</v>
      </c>
      <c r="CL582" s="282">
        <f t="shared" si="194"/>
        <v>0</v>
      </c>
      <c r="CM582" s="282">
        <f t="shared" si="195"/>
        <v>0</v>
      </c>
    </row>
    <row r="583" spans="4:91" ht="15" x14ac:dyDescent="0.25">
      <c r="D583" s="455" t="str">
        <f>IF(DATA8!$C$20="","",U583&amp;":"&amp;V583)</f>
        <v/>
      </c>
      <c r="E583" s="523" t="str">
        <f>IF(DATA8!$D$20="","",W583&amp;":"&amp;X583)</f>
        <v/>
      </c>
      <c r="F583" s="523"/>
      <c r="G583" s="523"/>
      <c r="H583" s="524" t="e">
        <f t="shared" si="170"/>
        <v>#VALUE!</v>
      </c>
      <c r="I583" s="524"/>
      <c r="J583" s="524"/>
      <c r="K583" s="522" t="e">
        <f t="shared" si="174"/>
        <v>#VALUE!</v>
      </c>
      <c r="L583" s="522"/>
      <c r="M583" s="522"/>
      <c r="N583" s="525" t="e">
        <f t="shared" si="171"/>
        <v>#VALUE!</v>
      </c>
      <c r="O583" s="525"/>
      <c r="P583" s="525"/>
      <c r="Q583" s="523" t="e">
        <f t="shared" si="172"/>
        <v>#VALUE!</v>
      </c>
      <c r="R583" s="523"/>
      <c r="S583" s="523"/>
      <c r="T583" s="283">
        <v>12</v>
      </c>
      <c r="U583" s="456">
        <f>IF(HOUR(DATA8!$C$20)&lt;=6,HOUR(DATA8!$C$20)+12,HOUR(DATA8!$C$20))</f>
        <v>12</v>
      </c>
      <c r="V583" s="457" t="str">
        <f>IF(MINUTE(DATA8!$C$20)&lt;10,"0"&amp;MINUTE(DATA8!$C$20),MINUTE(DATA8!$C$20))</f>
        <v>00</v>
      </c>
      <c r="W583" s="456">
        <f>IF(HOUR(DATA8!$D$20)&lt;=6,HOUR(DATA8!$D$20)+12,HOUR(DATA8!$D$20))</f>
        <v>12</v>
      </c>
      <c r="X583" s="457" t="str">
        <f>IF(MINUTE(DATA8!$D$20)&lt;10,"0"&amp;MINUTE(DATA8!$D$20),MINUTE(DATA8!$D$20))</f>
        <v>00</v>
      </c>
      <c r="Y583" s="526" t="b">
        <f t="shared" si="168"/>
        <v>0</v>
      </c>
      <c r="Z583" s="526"/>
      <c r="AA583" s="520" t="b">
        <f t="shared" si="169"/>
        <v>0</v>
      </c>
      <c r="AB583" s="520"/>
      <c r="AC583" s="521" t="str">
        <f t="shared" si="173"/>
        <v/>
      </c>
      <c r="AD583" s="521"/>
      <c r="AE583" s="520" t="b">
        <f t="shared" si="167"/>
        <v>0</v>
      </c>
      <c r="AF583" s="520"/>
      <c r="AH583" s="422">
        <f>DATA8!$G$20</f>
        <v>0</v>
      </c>
      <c r="AI583" s="422">
        <f>DATA8!$L$20</f>
        <v>0</v>
      </c>
      <c r="AJ583" s="458">
        <f>DATA8!$Q$20</f>
        <v>0</v>
      </c>
      <c r="AK583" s="422">
        <f>DATA8!$V$20</f>
        <v>0</v>
      </c>
      <c r="AL583" s="422">
        <f>DATA8!$AA$20</f>
        <v>0</v>
      </c>
      <c r="AN583" s="522" t="str">
        <f>IF(AJ583="A",MAX($AN$221:AP582)+0.001,"")</f>
        <v/>
      </c>
      <c r="AO583" s="522"/>
      <c r="AP583" s="522"/>
      <c r="AQ583" s="282">
        <v>1.3619999999999999</v>
      </c>
      <c r="AR583" s="282" t="str">
        <f>IF($AQ$583&gt;$AN$973,"",LOOKUP($AQ$583,$AN$222:$AP$971,$AH$222:$AH$971))</f>
        <v/>
      </c>
      <c r="AS583" s="282" t="str">
        <f>IF($AQ$583&gt;$AN$973,"",LOOKUP($AQ$583,$AN$222:$AP$971,$AI$222:$AI$971))</f>
        <v/>
      </c>
      <c r="AT583" s="282" t="s">
        <v>28</v>
      </c>
      <c r="AU583" s="282" t="str">
        <f>IF($AQ$583&gt;$AN$973,"",LOOKUP($AQ$583,$AN$222:$AP$971,$AK$222:$AK$971))</f>
        <v/>
      </c>
      <c r="AV583" s="282" t="str">
        <f>IF($AQ$583&gt;$AN$973,"",LOOKUP($AQ$583,$AN$222:$AP$971,$AL$222:$AL$971))</f>
        <v/>
      </c>
      <c r="AX583" s="522" t="str">
        <f>IF(AJ583="B",MAX($AX$221:AX582)+0.001,"")</f>
        <v/>
      </c>
      <c r="AY583" s="522"/>
      <c r="AZ583" s="522"/>
      <c r="BA583" s="282">
        <v>1.3619999999999999</v>
      </c>
      <c r="BB583" s="282" t="str">
        <f t="shared" si="182"/>
        <v/>
      </c>
      <c r="BC583" s="282" t="str">
        <f t="shared" si="175"/>
        <v/>
      </c>
      <c r="BD583" s="282" t="s">
        <v>29</v>
      </c>
      <c r="BE583" s="282" t="str">
        <f t="shared" si="176"/>
        <v/>
      </c>
      <c r="BF583" s="282" t="str">
        <f t="shared" si="177"/>
        <v/>
      </c>
      <c r="BH583" s="522" t="str">
        <f>IF(AJ583="C",MAX($BH$221:BH582)+0.001,"")</f>
        <v/>
      </c>
      <c r="BI583" s="522"/>
      <c r="BJ583" s="522"/>
      <c r="BK583" s="282">
        <v>1.3619999999999999</v>
      </c>
      <c r="BL583" s="282" t="str">
        <f t="shared" si="178"/>
        <v/>
      </c>
      <c r="BM583" s="282" t="str">
        <f t="shared" si="179"/>
        <v/>
      </c>
      <c r="BN583" s="282" t="s">
        <v>30</v>
      </c>
      <c r="BO583" s="282" t="str">
        <f t="shared" si="180"/>
        <v/>
      </c>
      <c r="BP583" s="282" t="str">
        <f t="shared" si="181"/>
        <v/>
      </c>
      <c r="BT583" s="522" t="str">
        <f>IF(AL583="A",MAX($BT$221:BV582)+0.001,"")</f>
        <v/>
      </c>
      <c r="BU583" s="522"/>
      <c r="BV583" s="522"/>
      <c r="BW583" s="282">
        <v>1.3619999999999999</v>
      </c>
      <c r="BY583" s="454" t="s">
        <v>28</v>
      </c>
      <c r="BZ583" s="282" t="str">
        <f t="shared" si="183"/>
        <v/>
      </c>
      <c r="CB583" s="282">
        <f t="shared" si="184"/>
        <v>0</v>
      </c>
      <c r="CC583" s="282">
        <f t="shared" si="185"/>
        <v>0</v>
      </c>
      <c r="CD583" s="282">
        <f t="shared" si="186"/>
        <v>0</v>
      </c>
      <c r="CE583" s="282">
        <f t="shared" si="187"/>
        <v>0</v>
      </c>
      <c r="CF583" s="282">
        <f t="shared" si="188"/>
        <v>0</v>
      </c>
      <c r="CG583" s="282">
        <f t="shared" si="189"/>
        <v>0</v>
      </c>
      <c r="CH583" s="282">
        <f t="shared" si="190"/>
        <v>0</v>
      </c>
      <c r="CI583" s="282">
        <f t="shared" si="191"/>
        <v>0</v>
      </c>
      <c r="CJ583" s="282">
        <f t="shared" si="192"/>
        <v>0</v>
      </c>
      <c r="CK583" s="282">
        <f t="shared" si="193"/>
        <v>0</v>
      </c>
      <c r="CL583" s="282">
        <f t="shared" si="194"/>
        <v>0</v>
      </c>
      <c r="CM583" s="282">
        <f t="shared" si="195"/>
        <v>0</v>
      </c>
    </row>
    <row r="584" spans="4:91" ht="15" x14ac:dyDescent="0.25">
      <c r="D584" s="455" t="str">
        <f>IF(DATA8!$C$21="","",U584&amp;":"&amp;V584)</f>
        <v/>
      </c>
      <c r="E584" s="523" t="str">
        <f>IF(DATA8!$D$21="","",W584&amp;":"&amp;X584)</f>
        <v/>
      </c>
      <c r="F584" s="523"/>
      <c r="G584" s="523"/>
      <c r="H584" s="524" t="e">
        <f t="shared" si="170"/>
        <v>#VALUE!</v>
      </c>
      <c r="I584" s="524"/>
      <c r="J584" s="524"/>
      <c r="K584" s="522" t="e">
        <f t="shared" si="174"/>
        <v>#VALUE!</v>
      </c>
      <c r="L584" s="522"/>
      <c r="M584" s="522"/>
      <c r="N584" s="525" t="e">
        <f t="shared" si="171"/>
        <v>#VALUE!</v>
      </c>
      <c r="O584" s="525"/>
      <c r="P584" s="525"/>
      <c r="Q584" s="523" t="e">
        <f t="shared" si="172"/>
        <v>#VALUE!</v>
      </c>
      <c r="R584" s="523"/>
      <c r="S584" s="523"/>
      <c r="T584" s="283">
        <v>13</v>
      </c>
      <c r="U584" s="456">
        <f>IF(HOUR(DATA8!$C$21)&lt;=6,HOUR(DATA8!$C$21)+12,HOUR(DATA8!$C$21))</f>
        <v>12</v>
      </c>
      <c r="V584" s="457" t="str">
        <f>IF(MINUTE(DATA8!$C$21)&lt;10,"0"&amp;MINUTE(DATA8!$C$21),MINUTE(DATA8!$C$21))</f>
        <v>00</v>
      </c>
      <c r="W584" s="456">
        <f>IF(HOUR(DATA8!$D$21)&lt;=6,HOUR(DATA8!$D$21)+12,HOUR(DATA8!$D$21))</f>
        <v>12</v>
      </c>
      <c r="X584" s="457" t="str">
        <f>IF(MINUTE(DATA8!$D$21)&lt;10,"0"&amp;MINUTE(DATA8!$D$21),MINUTE(DATA8!$D$21))</f>
        <v>00</v>
      </c>
      <c r="Y584" s="526" t="b">
        <f t="shared" si="168"/>
        <v>0</v>
      </c>
      <c r="Z584" s="526"/>
      <c r="AA584" s="520" t="b">
        <f t="shared" si="169"/>
        <v>0</v>
      </c>
      <c r="AB584" s="520"/>
      <c r="AC584" s="521" t="str">
        <f t="shared" si="173"/>
        <v/>
      </c>
      <c r="AD584" s="521"/>
      <c r="AE584" s="520" t="b">
        <f t="shared" si="167"/>
        <v>0</v>
      </c>
      <c r="AF584" s="520"/>
      <c r="AH584" s="422">
        <f>DATA8!$G$21</f>
        <v>0</v>
      </c>
      <c r="AI584" s="422">
        <f>DATA8!$L$21</f>
        <v>0</v>
      </c>
      <c r="AJ584" s="458">
        <f>DATA8!$Q$21</f>
        <v>0</v>
      </c>
      <c r="AK584" s="422">
        <f>DATA8!$V$21</f>
        <v>0</v>
      </c>
      <c r="AL584" s="422">
        <f>DATA8!$AA$21</f>
        <v>0</v>
      </c>
      <c r="AN584" s="522" t="str">
        <f>IF(AJ584="A",MAX($AN$221:AP583)+0.001,"")</f>
        <v/>
      </c>
      <c r="AO584" s="522"/>
      <c r="AP584" s="522"/>
      <c r="AQ584" s="282">
        <v>1.363</v>
      </c>
      <c r="AR584" s="282" t="str">
        <f>IF($AQ$584&gt;$AN$973,"",LOOKUP($AQ$584,$AN$222:$AP$971,$AH$222:$AH$971))</f>
        <v/>
      </c>
      <c r="AS584" s="282" t="str">
        <f>IF($AQ$584&gt;$AN$973,"",LOOKUP($AQ$584,$AN$222:$AP$971,$AI$222:$AI$971))</f>
        <v/>
      </c>
      <c r="AT584" s="282" t="s">
        <v>28</v>
      </c>
      <c r="AU584" s="282" t="str">
        <f>IF($AQ$584&gt;$AN$973,"",LOOKUP($AQ$584,$AN$222:$AP$971,$AK$222:$AK$971))</f>
        <v/>
      </c>
      <c r="AV584" s="282" t="str">
        <f>IF($AQ$584&gt;$AN$973,"",LOOKUP($AQ$584,$AN$222:$AP$971,$AL$222:$AL$971))</f>
        <v/>
      </c>
      <c r="AX584" s="522" t="str">
        <f>IF(AJ584="B",MAX($AX$221:AX583)+0.001,"")</f>
        <v/>
      </c>
      <c r="AY584" s="522"/>
      <c r="AZ584" s="522"/>
      <c r="BA584" s="282">
        <v>1.363</v>
      </c>
      <c r="BB584" s="282" t="str">
        <f t="shared" si="182"/>
        <v/>
      </c>
      <c r="BC584" s="282" t="str">
        <f t="shared" si="175"/>
        <v/>
      </c>
      <c r="BD584" s="282" t="s">
        <v>29</v>
      </c>
      <c r="BE584" s="282" t="str">
        <f t="shared" si="176"/>
        <v/>
      </c>
      <c r="BF584" s="282" t="str">
        <f t="shared" si="177"/>
        <v/>
      </c>
      <c r="BH584" s="522" t="str">
        <f>IF(AJ584="C",MAX($BH$221:BH583)+0.001,"")</f>
        <v/>
      </c>
      <c r="BI584" s="522"/>
      <c r="BJ584" s="522"/>
      <c r="BK584" s="282">
        <v>1.363</v>
      </c>
      <c r="BL584" s="282" t="str">
        <f t="shared" si="178"/>
        <v/>
      </c>
      <c r="BM584" s="282" t="str">
        <f t="shared" si="179"/>
        <v/>
      </c>
      <c r="BN584" s="282" t="s">
        <v>30</v>
      </c>
      <c r="BO584" s="282" t="str">
        <f t="shared" si="180"/>
        <v/>
      </c>
      <c r="BP584" s="282" t="str">
        <f t="shared" si="181"/>
        <v/>
      </c>
      <c r="BT584" s="522" t="str">
        <f>IF(AL584="A",MAX($BT$221:BV583)+0.001,"")</f>
        <v/>
      </c>
      <c r="BU584" s="522"/>
      <c r="BV584" s="522"/>
      <c r="BW584" s="282">
        <v>1.363</v>
      </c>
      <c r="BY584" s="454" t="s">
        <v>28</v>
      </c>
      <c r="BZ584" s="282" t="str">
        <f t="shared" si="183"/>
        <v/>
      </c>
      <c r="CB584" s="282">
        <f t="shared" si="184"/>
        <v>0</v>
      </c>
      <c r="CC584" s="282">
        <f t="shared" si="185"/>
        <v>0</v>
      </c>
      <c r="CD584" s="282">
        <f t="shared" si="186"/>
        <v>0</v>
      </c>
      <c r="CE584" s="282">
        <f t="shared" si="187"/>
        <v>0</v>
      </c>
      <c r="CF584" s="282">
        <f t="shared" si="188"/>
        <v>0</v>
      </c>
      <c r="CG584" s="282">
        <f t="shared" si="189"/>
        <v>0</v>
      </c>
      <c r="CH584" s="282">
        <f t="shared" si="190"/>
        <v>0</v>
      </c>
      <c r="CI584" s="282">
        <f t="shared" si="191"/>
        <v>0</v>
      </c>
      <c r="CJ584" s="282">
        <f t="shared" si="192"/>
        <v>0</v>
      </c>
      <c r="CK584" s="282">
        <f t="shared" si="193"/>
        <v>0</v>
      </c>
      <c r="CL584" s="282">
        <f t="shared" si="194"/>
        <v>0</v>
      </c>
      <c r="CM584" s="282">
        <f t="shared" si="195"/>
        <v>0</v>
      </c>
    </row>
    <row r="585" spans="4:91" ht="15" x14ac:dyDescent="0.25">
      <c r="D585" s="455" t="str">
        <f>IF(DATA8!$C$22="","",U585&amp;":"&amp;V585)</f>
        <v/>
      </c>
      <c r="E585" s="523" t="str">
        <f>IF(DATA8!$D$22="","",W585&amp;":"&amp;X585)</f>
        <v/>
      </c>
      <c r="F585" s="523"/>
      <c r="G585" s="523"/>
      <c r="H585" s="524" t="e">
        <f t="shared" si="170"/>
        <v>#VALUE!</v>
      </c>
      <c r="I585" s="524"/>
      <c r="J585" s="524"/>
      <c r="K585" s="522" t="e">
        <f t="shared" si="174"/>
        <v>#VALUE!</v>
      </c>
      <c r="L585" s="522"/>
      <c r="M585" s="522"/>
      <c r="N585" s="525" t="e">
        <f t="shared" si="171"/>
        <v>#VALUE!</v>
      </c>
      <c r="O585" s="525"/>
      <c r="P585" s="525"/>
      <c r="Q585" s="523" t="e">
        <f t="shared" si="172"/>
        <v>#VALUE!</v>
      </c>
      <c r="R585" s="523"/>
      <c r="S585" s="523"/>
      <c r="T585" s="283">
        <v>14</v>
      </c>
      <c r="U585" s="456">
        <f>IF(HOUR(DATA8!$C$22)&lt;=6,HOUR(DATA8!$C$22)+12,HOUR(DATA8!$C$22))</f>
        <v>12</v>
      </c>
      <c r="V585" s="457" t="str">
        <f>IF(MINUTE(DATA8!$C$22)&lt;10,"0"&amp;MINUTE(DATA8!$C$22),MINUTE(DATA8!$C$22))</f>
        <v>00</v>
      </c>
      <c r="W585" s="456">
        <f>IF(HOUR(DATA8!$D$22)&lt;=6,HOUR(DATA8!$D$22)+12,HOUR(DATA8!$D$22))</f>
        <v>12</v>
      </c>
      <c r="X585" s="457" t="str">
        <f>IF(MINUTE(DATA8!$D$22)&lt;10,"0"&amp;MINUTE(DATA8!$D$22),MINUTE(DATA8!$D$22))</f>
        <v>00</v>
      </c>
      <c r="Y585" s="526" t="b">
        <f t="shared" si="168"/>
        <v>0</v>
      </c>
      <c r="Z585" s="526"/>
      <c r="AA585" s="520" t="b">
        <f t="shared" si="169"/>
        <v>0</v>
      </c>
      <c r="AB585" s="520"/>
      <c r="AC585" s="521" t="str">
        <f t="shared" si="173"/>
        <v/>
      </c>
      <c r="AD585" s="521"/>
      <c r="AE585" s="520" t="b">
        <f t="shared" si="167"/>
        <v>0</v>
      </c>
      <c r="AF585" s="520"/>
      <c r="AH585" s="422">
        <f>DATA8!$G$22</f>
        <v>0</v>
      </c>
      <c r="AI585" s="422">
        <f>DATA8!$L$22</f>
        <v>0</v>
      </c>
      <c r="AJ585" s="458">
        <f>DATA8!$Q$22</f>
        <v>0</v>
      </c>
      <c r="AK585" s="422">
        <f>DATA8!$V$22</f>
        <v>0</v>
      </c>
      <c r="AL585" s="422">
        <f>DATA8!$AA$22</f>
        <v>0</v>
      </c>
      <c r="AN585" s="522" t="str">
        <f>IF(AJ585="A",MAX($AN$221:AP584)+0.001,"")</f>
        <v/>
      </c>
      <c r="AO585" s="522"/>
      <c r="AP585" s="522"/>
      <c r="AQ585" s="282">
        <v>1.3639999999999999</v>
      </c>
      <c r="AR585" s="282" t="str">
        <f>IF($AQ$585&gt;$AN$973,"",LOOKUP($AQ$585,$AN$222:$AP$971,$AH$222:$AH$971))</f>
        <v/>
      </c>
      <c r="AS585" s="282" t="str">
        <f>IF($AQ$585&gt;$AN$973,"",LOOKUP($AQ$585,$AN$222:$AP$971,$AI$222:$AI$971))</f>
        <v/>
      </c>
      <c r="AT585" s="282" t="s">
        <v>28</v>
      </c>
      <c r="AU585" s="282" t="str">
        <f>IF($AQ$585&gt;$AN$973,"",LOOKUP($AQ$585,$AN$222:$AP$971,$AK$222:$AK$971))</f>
        <v/>
      </c>
      <c r="AV585" s="282" t="str">
        <f>IF($AQ$585&gt;$AN$973,"",LOOKUP($AQ$585,$AN$222:$AP$971,$AL$222:$AL$971))</f>
        <v/>
      </c>
      <c r="AX585" s="522" t="str">
        <f>IF(AJ585="B",MAX($AX$221:AX584)+0.001,"")</f>
        <v/>
      </c>
      <c r="AY585" s="522"/>
      <c r="AZ585" s="522"/>
      <c r="BA585" s="282">
        <v>1.3639999999999999</v>
      </c>
      <c r="BB585" s="282" t="str">
        <f t="shared" si="182"/>
        <v/>
      </c>
      <c r="BC585" s="282" t="str">
        <f t="shared" si="175"/>
        <v/>
      </c>
      <c r="BD585" s="282" t="s">
        <v>29</v>
      </c>
      <c r="BE585" s="282" t="str">
        <f t="shared" si="176"/>
        <v/>
      </c>
      <c r="BF585" s="282" t="str">
        <f t="shared" si="177"/>
        <v/>
      </c>
      <c r="BH585" s="522" t="str">
        <f>IF(AJ585="C",MAX($BH$221:BH584)+0.001,"")</f>
        <v/>
      </c>
      <c r="BI585" s="522"/>
      <c r="BJ585" s="522"/>
      <c r="BK585" s="282">
        <v>1.3639999999999999</v>
      </c>
      <c r="BL585" s="282" t="str">
        <f t="shared" si="178"/>
        <v/>
      </c>
      <c r="BM585" s="282" t="str">
        <f t="shared" si="179"/>
        <v/>
      </c>
      <c r="BN585" s="282" t="s">
        <v>30</v>
      </c>
      <c r="BO585" s="282" t="str">
        <f t="shared" si="180"/>
        <v/>
      </c>
      <c r="BP585" s="282" t="str">
        <f t="shared" si="181"/>
        <v/>
      </c>
      <c r="BT585" s="522" t="str">
        <f>IF(AL585="A",MAX($BT$221:BV584)+0.001,"")</f>
        <v/>
      </c>
      <c r="BU585" s="522"/>
      <c r="BV585" s="522"/>
      <c r="BW585" s="282">
        <v>1.3639999999999999</v>
      </c>
      <c r="BY585" s="454" t="s">
        <v>28</v>
      </c>
      <c r="BZ585" s="282" t="str">
        <f t="shared" si="183"/>
        <v/>
      </c>
      <c r="CB585" s="282">
        <f t="shared" si="184"/>
        <v>0</v>
      </c>
      <c r="CC585" s="282">
        <f t="shared" si="185"/>
        <v>0</v>
      </c>
      <c r="CD585" s="282">
        <f t="shared" si="186"/>
        <v>0</v>
      </c>
      <c r="CE585" s="282">
        <f t="shared" si="187"/>
        <v>0</v>
      </c>
      <c r="CF585" s="282">
        <f t="shared" si="188"/>
        <v>0</v>
      </c>
      <c r="CG585" s="282">
        <f t="shared" si="189"/>
        <v>0</v>
      </c>
      <c r="CH585" s="282">
        <f t="shared" si="190"/>
        <v>0</v>
      </c>
      <c r="CI585" s="282">
        <f t="shared" si="191"/>
        <v>0</v>
      </c>
      <c r="CJ585" s="282">
        <f t="shared" si="192"/>
        <v>0</v>
      </c>
      <c r="CK585" s="282">
        <f t="shared" si="193"/>
        <v>0</v>
      </c>
      <c r="CL585" s="282">
        <f t="shared" si="194"/>
        <v>0</v>
      </c>
      <c r="CM585" s="282">
        <f t="shared" si="195"/>
        <v>0</v>
      </c>
    </row>
    <row r="586" spans="4:91" ht="15" x14ac:dyDescent="0.25">
      <c r="D586" s="455" t="str">
        <f>IF(DATA8!$C$23="","",U586&amp;":"&amp;V586)</f>
        <v/>
      </c>
      <c r="E586" s="523" t="str">
        <f>IF(DATA8!$D$23="","",W586&amp;":"&amp;X586)</f>
        <v/>
      </c>
      <c r="F586" s="523"/>
      <c r="G586" s="523"/>
      <c r="H586" s="524" t="e">
        <f t="shared" si="170"/>
        <v>#VALUE!</v>
      </c>
      <c r="I586" s="524"/>
      <c r="J586" s="524"/>
      <c r="K586" s="522" t="e">
        <f t="shared" si="174"/>
        <v>#VALUE!</v>
      </c>
      <c r="L586" s="522"/>
      <c r="M586" s="522"/>
      <c r="N586" s="525" t="e">
        <f t="shared" si="171"/>
        <v>#VALUE!</v>
      </c>
      <c r="O586" s="525"/>
      <c r="P586" s="525"/>
      <c r="Q586" s="523" t="e">
        <f t="shared" si="172"/>
        <v>#VALUE!</v>
      </c>
      <c r="R586" s="523"/>
      <c r="S586" s="523"/>
      <c r="T586" s="283">
        <v>15</v>
      </c>
      <c r="U586" s="456">
        <f>IF(HOUR(DATA8!$C$23)&lt;=6,HOUR(DATA8!$C$23)+12,HOUR(DATA8!$C$23))</f>
        <v>12</v>
      </c>
      <c r="V586" s="457" t="str">
        <f>IF(MINUTE(DATA8!$C$23)&lt;10,"0"&amp;MINUTE(DATA8!$C$23),MINUTE(DATA8!$C$23))</f>
        <v>00</v>
      </c>
      <c r="W586" s="456">
        <f>IF(HOUR(DATA8!$D$23)&lt;=6,HOUR(DATA8!$D$23)+12,HOUR(DATA8!$D$23))</f>
        <v>12</v>
      </c>
      <c r="X586" s="457" t="str">
        <f>IF(MINUTE(DATA8!$D$23)&lt;10,"0"&amp;MINUTE(DATA8!$D$23),MINUTE(DATA8!$D$23))</f>
        <v>00</v>
      </c>
      <c r="Y586" s="526" t="b">
        <f t="shared" si="168"/>
        <v>0</v>
      </c>
      <c r="Z586" s="526"/>
      <c r="AA586" s="520" t="b">
        <f t="shared" si="169"/>
        <v>0</v>
      </c>
      <c r="AB586" s="520"/>
      <c r="AC586" s="521" t="str">
        <f t="shared" si="173"/>
        <v/>
      </c>
      <c r="AD586" s="521"/>
      <c r="AE586" s="520" t="b">
        <f t="shared" si="167"/>
        <v>0</v>
      </c>
      <c r="AF586" s="520"/>
      <c r="AH586" s="422">
        <f>DATA8!$G$23</f>
        <v>0</v>
      </c>
      <c r="AI586" s="422">
        <f>DATA8!$L$23</f>
        <v>0</v>
      </c>
      <c r="AJ586" s="458">
        <f>DATA8!$Q$23</f>
        <v>0</v>
      </c>
      <c r="AK586" s="422">
        <f>DATA8!$V$23</f>
        <v>0</v>
      </c>
      <c r="AL586" s="422">
        <f>DATA8!$AA$23</f>
        <v>0</v>
      </c>
      <c r="AN586" s="522" t="str">
        <f>IF(AJ586="A",MAX($AN$221:AP585)+0.001,"")</f>
        <v/>
      </c>
      <c r="AO586" s="522"/>
      <c r="AP586" s="522"/>
      <c r="AQ586" s="282">
        <v>1.365</v>
      </c>
      <c r="AR586" s="282" t="str">
        <f>IF($AQ$586&gt;$AN$973,"",LOOKUP($AQ$586,$AN$222:$AP$971,$AH$222:$AH$971))</f>
        <v/>
      </c>
      <c r="AS586" s="282" t="str">
        <f>IF($AQ$586&gt;$AN$973,"",LOOKUP($AQ$586,$AN$222:$AP$971,$AI$222:$AI$971))</f>
        <v/>
      </c>
      <c r="AT586" s="282" t="s">
        <v>28</v>
      </c>
      <c r="AU586" s="282" t="str">
        <f>IF($AQ$586&gt;$AN$973,"",LOOKUP($AQ$586,$AN$222:$AP$971,$AK$222:$AK$971))</f>
        <v/>
      </c>
      <c r="AV586" s="282" t="str">
        <f>IF($AQ$586&gt;$AN$973,"",LOOKUP($AQ$586,$AN$222:$AP$971,$AL$222:$AL$971))</f>
        <v/>
      </c>
      <c r="AX586" s="522" t="str">
        <f>IF(AJ586="B",MAX($AX$221:AX585)+0.001,"")</f>
        <v/>
      </c>
      <c r="AY586" s="522"/>
      <c r="AZ586" s="522"/>
      <c r="BA586" s="282">
        <v>1.365</v>
      </c>
      <c r="BB586" s="282" t="str">
        <f t="shared" si="182"/>
        <v/>
      </c>
      <c r="BC586" s="282" t="str">
        <f t="shared" si="175"/>
        <v/>
      </c>
      <c r="BD586" s="282" t="s">
        <v>29</v>
      </c>
      <c r="BE586" s="282" t="str">
        <f t="shared" si="176"/>
        <v/>
      </c>
      <c r="BF586" s="282" t="str">
        <f t="shared" si="177"/>
        <v/>
      </c>
      <c r="BH586" s="522" t="str">
        <f>IF(AJ586="C",MAX($BH$221:BH585)+0.001,"")</f>
        <v/>
      </c>
      <c r="BI586" s="522"/>
      <c r="BJ586" s="522"/>
      <c r="BK586" s="282">
        <v>1.365</v>
      </c>
      <c r="BL586" s="282" t="str">
        <f t="shared" si="178"/>
        <v/>
      </c>
      <c r="BM586" s="282" t="str">
        <f t="shared" si="179"/>
        <v/>
      </c>
      <c r="BN586" s="282" t="s">
        <v>30</v>
      </c>
      <c r="BO586" s="282" t="str">
        <f t="shared" si="180"/>
        <v/>
      </c>
      <c r="BP586" s="282" t="str">
        <f t="shared" si="181"/>
        <v/>
      </c>
      <c r="BT586" s="522" t="str">
        <f>IF(AL586="A",MAX($BT$221:BV585)+0.001,"")</f>
        <v/>
      </c>
      <c r="BU586" s="522"/>
      <c r="BV586" s="522"/>
      <c r="BW586" s="282">
        <v>1.365</v>
      </c>
      <c r="BY586" s="454" t="s">
        <v>28</v>
      </c>
      <c r="BZ586" s="282" t="str">
        <f t="shared" si="183"/>
        <v/>
      </c>
      <c r="CB586" s="282">
        <f t="shared" si="184"/>
        <v>0</v>
      </c>
      <c r="CC586" s="282">
        <f t="shared" si="185"/>
        <v>0</v>
      </c>
      <c r="CD586" s="282">
        <f t="shared" si="186"/>
        <v>0</v>
      </c>
      <c r="CE586" s="282">
        <f t="shared" si="187"/>
        <v>0</v>
      </c>
      <c r="CF586" s="282">
        <f t="shared" si="188"/>
        <v>0</v>
      </c>
      <c r="CG586" s="282">
        <f t="shared" si="189"/>
        <v>0</v>
      </c>
      <c r="CH586" s="282">
        <f t="shared" si="190"/>
        <v>0</v>
      </c>
      <c r="CI586" s="282">
        <f t="shared" si="191"/>
        <v>0</v>
      </c>
      <c r="CJ586" s="282">
        <f t="shared" si="192"/>
        <v>0</v>
      </c>
      <c r="CK586" s="282">
        <f t="shared" si="193"/>
        <v>0</v>
      </c>
      <c r="CL586" s="282">
        <f t="shared" si="194"/>
        <v>0</v>
      </c>
      <c r="CM586" s="282">
        <f t="shared" si="195"/>
        <v>0</v>
      </c>
    </row>
    <row r="587" spans="4:91" ht="15" x14ac:dyDescent="0.25">
      <c r="D587" s="455" t="str">
        <f>IF(DATA8!$C$24="","",U587&amp;":"&amp;V587)</f>
        <v/>
      </c>
      <c r="E587" s="523" t="str">
        <f>IF(DATA8!$D$24="","",W587&amp;":"&amp;X587)</f>
        <v/>
      </c>
      <c r="F587" s="523"/>
      <c r="G587" s="523"/>
      <c r="H587" s="524" t="e">
        <f t="shared" si="170"/>
        <v>#VALUE!</v>
      </c>
      <c r="I587" s="524"/>
      <c r="J587" s="524"/>
      <c r="K587" s="522" t="e">
        <f t="shared" si="174"/>
        <v>#VALUE!</v>
      </c>
      <c r="L587" s="522"/>
      <c r="M587" s="522"/>
      <c r="N587" s="525" t="e">
        <f t="shared" si="171"/>
        <v>#VALUE!</v>
      </c>
      <c r="O587" s="525"/>
      <c r="P587" s="525"/>
      <c r="Q587" s="523" t="e">
        <f t="shared" si="172"/>
        <v>#VALUE!</v>
      </c>
      <c r="R587" s="523"/>
      <c r="S587" s="523"/>
      <c r="T587" s="283">
        <v>16</v>
      </c>
      <c r="U587" s="456">
        <f>IF(HOUR(DATA8!$C$24)&lt;=6,HOUR(DATA8!$C$24)+12,HOUR(DATA8!$C$24))</f>
        <v>12</v>
      </c>
      <c r="V587" s="457" t="str">
        <f>IF(MINUTE(DATA8!$C$24)&lt;10,"0"&amp;MINUTE(DATA8!$C$24),MINUTE(DATA8!$C$24))</f>
        <v>00</v>
      </c>
      <c r="W587" s="456">
        <f>IF(HOUR(DATA8!$D$24)&lt;=6,HOUR(DATA8!$D$24)+12,HOUR(DATA8!$D$24))</f>
        <v>12</v>
      </c>
      <c r="X587" s="457" t="str">
        <f>IF(MINUTE(DATA8!$D$24)&lt;10,"0"&amp;MINUTE(DATA8!$D$24),MINUTE(DATA8!$D$24))</f>
        <v>00</v>
      </c>
      <c r="Y587" s="526" t="b">
        <f t="shared" si="168"/>
        <v>0</v>
      </c>
      <c r="Z587" s="526"/>
      <c r="AA587" s="520" t="b">
        <f t="shared" si="169"/>
        <v>0</v>
      </c>
      <c r="AB587" s="520"/>
      <c r="AC587" s="521" t="str">
        <f t="shared" si="173"/>
        <v/>
      </c>
      <c r="AD587" s="521"/>
      <c r="AE587" s="520" t="b">
        <f t="shared" si="167"/>
        <v>0</v>
      </c>
      <c r="AF587" s="520"/>
      <c r="AH587" s="422">
        <f>DATA8!$G$24</f>
        <v>0</v>
      </c>
      <c r="AI587" s="422">
        <f>DATA8!$L$24</f>
        <v>0</v>
      </c>
      <c r="AJ587" s="458">
        <f>DATA8!$Q$24</f>
        <v>0</v>
      </c>
      <c r="AK587" s="422">
        <f>DATA8!$V$24</f>
        <v>0</v>
      </c>
      <c r="AL587" s="422">
        <f>DATA8!$AA$24</f>
        <v>0</v>
      </c>
      <c r="AN587" s="522" t="str">
        <f>IF(AJ587="A",MAX($AN$221:AP586)+0.001,"")</f>
        <v/>
      </c>
      <c r="AO587" s="522"/>
      <c r="AP587" s="522"/>
      <c r="AQ587" s="282">
        <v>1.3659999999999999</v>
      </c>
      <c r="AR587" s="282" t="str">
        <f>IF($AQ$587&gt;$AN$973,"",LOOKUP($AQ$587,$AN$222:$AP$971,$AH$222:$AH$971))</f>
        <v/>
      </c>
      <c r="AS587" s="282" t="str">
        <f>IF($AQ$587&gt;$AN$973,"",LOOKUP($AQ$587,$AN$222:$AP$971,$AI$222:$AI$971))</f>
        <v/>
      </c>
      <c r="AT587" s="282" t="s">
        <v>28</v>
      </c>
      <c r="AU587" s="282" t="str">
        <f>IF($AQ$587&gt;$AN$973,"",LOOKUP($AQ$587,$AN$222:$AP$971,$AK$222:$AK$971))</f>
        <v/>
      </c>
      <c r="AV587" s="282" t="str">
        <f>IF($AQ$587&gt;$AN$973,"",LOOKUP($AQ$587,$AN$222:$AP$971,$AL$222:$AL$971))</f>
        <v/>
      </c>
      <c r="AX587" s="522" t="str">
        <f>IF(AJ587="B",MAX($AX$221:AX586)+0.001,"")</f>
        <v/>
      </c>
      <c r="AY587" s="522"/>
      <c r="AZ587" s="522"/>
      <c r="BA587" s="282">
        <v>1.3659999999999999</v>
      </c>
      <c r="BB587" s="282" t="str">
        <f t="shared" si="182"/>
        <v/>
      </c>
      <c r="BC587" s="282" t="str">
        <f t="shared" si="175"/>
        <v/>
      </c>
      <c r="BD587" s="282" t="s">
        <v>29</v>
      </c>
      <c r="BE587" s="282" t="str">
        <f t="shared" si="176"/>
        <v/>
      </c>
      <c r="BF587" s="282" t="str">
        <f t="shared" si="177"/>
        <v/>
      </c>
      <c r="BH587" s="522" t="str">
        <f>IF(AJ587="C",MAX($BH$221:BH586)+0.001,"")</f>
        <v/>
      </c>
      <c r="BI587" s="522"/>
      <c r="BJ587" s="522"/>
      <c r="BK587" s="282">
        <v>1.3659999999999999</v>
      </c>
      <c r="BL587" s="282" t="str">
        <f t="shared" si="178"/>
        <v/>
      </c>
      <c r="BM587" s="282" t="str">
        <f t="shared" si="179"/>
        <v/>
      </c>
      <c r="BN587" s="282" t="s">
        <v>30</v>
      </c>
      <c r="BO587" s="282" t="str">
        <f t="shared" si="180"/>
        <v/>
      </c>
      <c r="BP587" s="282" t="str">
        <f t="shared" si="181"/>
        <v/>
      </c>
      <c r="BT587" s="522" t="str">
        <f>IF(AL587="A",MAX($BT$221:BV586)+0.001,"")</f>
        <v/>
      </c>
      <c r="BU587" s="522"/>
      <c r="BV587" s="522"/>
      <c r="BW587" s="282">
        <v>1.3659999999999999</v>
      </c>
      <c r="BY587" s="454" t="s">
        <v>28</v>
      </c>
      <c r="BZ587" s="282" t="str">
        <f t="shared" si="183"/>
        <v/>
      </c>
      <c r="CB587" s="282">
        <f t="shared" si="184"/>
        <v>0</v>
      </c>
      <c r="CC587" s="282">
        <f t="shared" si="185"/>
        <v>0</v>
      </c>
      <c r="CD587" s="282">
        <f t="shared" si="186"/>
        <v>0</v>
      </c>
      <c r="CE587" s="282">
        <f t="shared" si="187"/>
        <v>0</v>
      </c>
      <c r="CF587" s="282">
        <f t="shared" si="188"/>
        <v>0</v>
      </c>
      <c r="CG587" s="282">
        <f t="shared" si="189"/>
        <v>0</v>
      </c>
      <c r="CH587" s="282">
        <f t="shared" si="190"/>
        <v>0</v>
      </c>
      <c r="CI587" s="282">
        <f t="shared" si="191"/>
        <v>0</v>
      </c>
      <c r="CJ587" s="282">
        <f t="shared" si="192"/>
        <v>0</v>
      </c>
      <c r="CK587" s="282">
        <f t="shared" si="193"/>
        <v>0</v>
      </c>
      <c r="CL587" s="282">
        <f t="shared" si="194"/>
        <v>0</v>
      </c>
      <c r="CM587" s="282">
        <f t="shared" si="195"/>
        <v>0</v>
      </c>
    </row>
    <row r="588" spans="4:91" ht="15" x14ac:dyDescent="0.25">
      <c r="D588" s="455" t="str">
        <f>IF(DATA8!$C$25="","",U588&amp;":"&amp;V588)</f>
        <v/>
      </c>
      <c r="E588" s="523" t="str">
        <f>IF(DATA8!$D$25="","",W588&amp;":"&amp;X588)</f>
        <v/>
      </c>
      <c r="F588" s="523"/>
      <c r="G588" s="523"/>
      <c r="H588" s="524" t="e">
        <f t="shared" si="170"/>
        <v>#VALUE!</v>
      </c>
      <c r="I588" s="524"/>
      <c r="J588" s="524"/>
      <c r="K588" s="522" t="e">
        <f t="shared" si="174"/>
        <v>#VALUE!</v>
      </c>
      <c r="L588" s="522"/>
      <c r="M588" s="522"/>
      <c r="N588" s="525" t="e">
        <f t="shared" si="171"/>
        <v>#VALUE!</v>
      </c>
      <c r="O588" s="525"/>
      <c r="P588" s="525"/>
      <c r="Q588" s="523" t="e">
        <f t="shared" si="172"/>
        <v>#VALUE!</v>
      </c>
      <c r="R588" s="523"/>
      <c r="S588" s="523"/>
      <c r="T588" s="283">
        <v>17</v>
      </c>
      <c r="U588" s="456">
        <f>IF(HOUR(DATA8!$C$25)&lt;=6,HOUR(DATA8!$C$25)+12,HOUR(DATA8!$C$25))</f>
        <v>12</v>
      </c>
      <c r="V588" s="457" t="str">
        <f>IF(MINUTE(DATA8!$C$25)&lt;10,"0"&amp;MINUTE(DATA8!$C$25),MINUTE(DATA8!$C$25))</f>
        <v>00</v>
      </c>
      <c r="W588" s="456">
        <f>IF(HOUR(DATA8!$D$25)&lt;=6,HOUR(DATA8!$D$25)+12,HOUR(DATA8!$D$25))</f>
        <v>12</v>
      </c>
      <c r="X588" s="457" t="str">
        <f>IF(MINUTE(DATA8!$D$25)&lt;10,"0"&amp;MINUTE(DATA8!$D$25),MINUTE(DATA8!$D$25))</f>
        <v>00</v>
      </c>
      <c r="Y588" s="526" t="b">
        <f t="shared" si="168"/>
        <v>0</v>
      </c>
      <c r="Z588" s="526"/>
      <c r="AA588" s="520" t="b">
        <f t="shared" si="169"/>
        <v>0</v>
      </c>
      <c r="AB588" s="520"/>
      <c r="AC588" s="521" t="str">
        <f t="shared" si="173"/>
        <v/>
      </c>
      <c r="AD588" s="521"/>
      <c r="AE588" s="520" t="b">
        <f t="shared" si="167"/>
        <v>0</v>
      </c>
      <c r="AF588" s="520"/>
      <c r="AH588" s="422">
        <f>DATA8!$G$25</f>
        <v>0</v>
      </c>
      <c r="AI588" s="422">
        <f>DATA8!$L$25</f>
        <v>0</v>
      </c>
      <c r="AJ588" s="458">
        <f>DATA8!$Q$25</f>
        <v>0</v>
      </c>
      <c r="AK588" s="422">
        <f>DATA8!$V$25</f>
        <v>0</v>
      </c>
      <c r="AL588" s="422">
        <f>DATA8!$AA$25</f>
        <v>0</v>
      </c>
      <c r="AN588" s="522" t="str">
        <f>IF(AJ588="A",MAX($AN$221:AP587)+0.001,"")</f>
        <v/>
      </c>
      <c r="AO588" s="522"/>
      <c r="AP588" s="522"/>
      <c r="AQ588" s="282">
        <v>1.367</v>
      </c>
      <c r="AR588" s="282" t="str">
        <f>IF($AQ$588&gt;$AN$973,"",LOOKUP($AQ$588,$AN$222:$AP$971,$AH$222:$AH$971))</f>
        <v/>
      </c>
      <c r="AS588" s="282" t="str">
        <f>IF($AQ$588&gt;$AN$973,"",LOOKUP($AQ$588,$AN$222:$AP$971,$AI$222:$AI$971))</f>
        <v/>
      </c>
      <c r="AT588" s="282" t="s">
        <v>28</v>
      </c>
      <c r="AU588" s="282" t="str">
        <f>IF($AQ$588&gt;$AN$973,"",LOOKUP($AQ$588,$AN$222:$AP$971,$AK$222:$AK$971))</f>
        <v/>
      </c>
      <c r="AV588" s="282" t="str">
        <f>IF($AQ$588&gt;$AN$973,"",LOOKUP($AQ$588,$AN$222:$AP$971,$AL$222:$AL$971))</f>
        <v/>
      </c>
      <c r="AX588" s="522" t="str">
        <f>IF(AJ588="B",MAX($AX$221:AX587)+0.001,"")</f>
        <v/>
      </c>
      <c r="AY588" s="522"/>
      <c r="AZ588" s="522"/>
      <c r="BA588" s="282">
        <v>1.367</v>
      </c>
      <c r="BB588" s="282" t="str">
        <f t="shared" si="182"/>
        <v/>
      </c>
      <c r="BC588" s="282" t="str">
        <f t="shared" si="175"/>
        <v/>
      </c>
      <c r="BD588" s="282" t="s">
        <v>29</v>
      </c>
      <c r="BE588" s="282" t="str">
        <f t="shared" si="176"/>
        <v/>
      </c>
      <c r="BF588" s="282" t="str">
        <f t="shared" si="177"/>
        <v/>
      </c>
      <c r="BH588" s="522" t="str">
        <f>IF(AJ588="C",MAX($BH$221:BH587)+0.001,"")</f>
        <v/>
      </c>
      <c r="BI588" s="522"/>
      <c r="BJ588" s="522"/>
      <c r="BK588" s="282">
        <v>1.367</v>
      </c>
      <c r="BL588" s="282" t="str">
        <f t="shared" si="178"/>
        <v/>
      </c>
      <c r="BM588" s="282" t="str">
        <f t="shared" si="179"/>
        <v/>
      </c>
      <c r="BN588" s="282" t="s">
        <v>30</v>
      </c>
      <c r="BO588" s="282" t="str">
        <f t="shared" si="180"/>
        <v/>
      </c>
      <c r="BP588" s="282" t="str">
        <f t="shared" si="181"/>
        <v/>
      </c>
      <c r="BT588" s="522" t="str">
        <f>IF(AL588="A",MAX($BT$221:BV587)+0.001,"")</f>
        <v/>
      </c>
      <c r="BU588" s="522"/>
      <c r="BV588" s="522"/>
      <c r="BW588" s="282">
        <v>1.367</v>
      </c>
      <c r="BY588" s="454" t="s">
        <v>28</v>
      </c>
      <c r="BZ588" s="282" t="str">
        <f t="shared" si="183"/>
        <v/>
      </c>
      <c r="CB588" s="282">
        <f t="shared" si="184"/>
        <v>0</v>
      </c>
      <c r="CC588" s="282">
        <f t="shared" si="185"/>
        <v>0</v>
      </c>
      <c r="CD588" s="282">
        <f t="shared" si="186"/>
        <v>0</v>
      </c>
      <c r="CE588" s="282">
        <f t="shared" si="187"/>
        <v>0</v>
      </c>
      <c r="CF588" s="282">
        <f t="shared" si="188"/>
        <v>0</v>
      </c>
      <c r="CG588" s="282">
        <f t="shared" si="189"/>
        <v>0</v>
      </c>
      <c r="CH588" s="282">
        <f t="shared" si="190"/>
        <v>0</v>
      </c>
      <c r="CI588" s="282">
        <f t="shared" si="191"/>
        <v>0</v>
      </c>
      <c r="CJ588" s="282">
        <f t="shared" si="192"/>
        <v>0</v>
      </c>
      <c r="CK588" s="282">
        <f t="shared" si="193"/>
        <v>0</v>
      </c>
      <c r="CL588" s="282">
        <f t="shared" si="194"/>
        <v>0</v>
      </c>
      <c r="CM588" s="282">
        <f t="shared" si="195"/>
        <v>0</v>
      </c>
    </row>
    <row r="589" spans="4:91" ht="15" x14ac:dyDescent="0.25">
      <c r="D589" s="455" t="str">
        <f>IF(DATA8!$C$26="","",U589&amp;":"&amp;V589)</f>
        <v/>
      </c>
      <c r="E589" s="523" t="str">
        <f>IF(DATA8!$D$26="","",W589&amp;":"&amp;X589)</f>
        <v/>
      </c>
      <c r="F589" s="523"/>
      <c r="G589" s="523"/>
      <c r="H589" s="524" t="e">
        <f t="shared" si="170"/>
        <v>#VALUE!</v>
      </c>
      <c r="I589" s="524"/>
      <c r="J589" s="524"/>
      <c r="K589" s="522" t="e">
        <f t="shared" si="174"/>
        <v>#VALUE!</v>
      </c>
      <c r="L589" s="522"/>
      <c r="M589" s="522"/>
      <c r="N589" s="525" t="e">
        <f t="shared" si="171"/>
        <v>#VALUE!</v>
      </c>
      <c r="O589" s="525"/>
      <c r="P589" s="525"/>
      <c r="Q589" s="523" t="e">
        <f t="shared" si="172"/>
        <v>#VALUE!</v>
      </c>
      <c r="R589" s="523"/>
      <c r="S589" s="523"/>
      <c r="T589" s="283">
        <v>18</v>
      </c>
      <c r="U589" s="456">
        <f>IF(HOUR(DATA8!$C$26)&lt;=6,HOUR(DATA8!$C$26)+12,HOUR(DATA8!$C$26))</f>
        <v>12</v>
      </c>
      <c r="V589" s="457" t="str">
        <f>IF(MINUTE(DATA8!$C$26)&lt;10,"0"&amp;MINUTE(DATA8!$C$26),MINUTE(DATA8!$C$26))</f>
        <v>00</v>
      </c>
      <c r="W589" s="456">
        <f>IF(HOUR(DATA8!$D$26)&lt;=6,HOUR(DATA8!$D$26)+12,HOUR(DATA8!$D$26))</f>
        <v>12</v>
      </c>
      <c r="X589" s="457" t="str">
        <f>IF(MINUTE(DATA8!$D$26)&lt;10,"0"&amp;MINUTE(DATA8!$D$26),MINUTE(DATA8!$D$26))</f>
        <v>00</v>
      </c>
      <c r="Y589" s="526" t="b">
        <f t="shared" si="168"/>
        <v>0</v>
      </c>
      <c r="Z589" s="526"/>
      <c r="AA589" s="520" t="b">
        <f t="shared" si="169"/>
        <v>0</v>
      </c>
      <c r="AB589" s="520"/>
      <c r="AC589" s="521" t="str">
        <f t="shared" si="173"/>
        <v/>
      </c>
      <c r="AD589" s="521"/>
      <c r="AE589" s="520" t="b">
        <f t="shared" si="167"/>
        <v>0</v>
      </c>
      <c r="AF589" s="520"/>
      <c r="AH589" s="422">
        <f>DATA8!$G$26</f>
        <v>0</v>
      </c>
      <c r="AI589" s="422">
        <f>DATA8!$L$26</f>
        <v>0</v>
      </c>
      <c r="AJ589" s="458">
        <f>DATA8!$Q$26</f>
        <v>0</v>
      </c>
      <c r="AK589" s="422">
        <f>DATA8!$V$26</f>
        <v>0</v>
      </c>
      <c r="AL589" s="422">
        <f>DATA8!$AA$26</f>
        <v>0</v>
      </c>
      <c r="AN589" s="522" t="str">
        <f>IF(AJ589="A",MAX($AN$221:AP588)+0.001,"")</f>
        <v/>
      </c>
      <c r="AO589" s="522"/>
      <c r="AP589" s="522"/>
      <c r="AQ589" s="282">
        <v>1.3679999999999999</v>
      </c>
      <c r="AR589" s="282" t="str">
        <f>IF($AQ$589&gt;$AN$973,"",LOOKUP($AQ$589,$AN$222:$AP$971,$AH$222:$AH$971))</f>
        <v/>
      </c>
      <c r="AS589" s="282" t="str">
        <f>IF($AQ$589&gt;$AN$973,"",LOOKUP($AQ$589,$AN$222:$AP$971,$AI$222:$AI$971))</f>
        <v/>
      </c>
      <c r="AT589" s="282" t="s">
        <v>28</v>
      </c>
      <c r="AU589" s="282" t="str">
        <f>IF($AQ$589&gt;$AN$973,"",LOOKUP($AQ$589,$AN$222:$AP$971,$AK$222:$AK$971))</f>
        <v/>
      </c>
      <c r="AV589" s="282" t="str">
        <f>IF($AQ$589&gt;$AN$973,"",LOOKUP($AQ$589,$AN$222:$AP$971,$AL$222:$AL$971))</f>
        <v/>
      </c>
      <c r="AX589" s="522" t="str">
        <f>IF(AJ589="B",MAX($AX$221:AX588)+0.001,"")</f>
        <v/>
      </c>
      <c r="AY589" s="522"/>
      <c r="AZ589" s="522"/>
      <c r="BA589" s="282">
        <v>1.3679999999999999</v>
      </c>
      <c r="BB589" s="282" t="str">
        <f t="shared" si="182"/>
        <v/>
      </c>
      <c r="BC589" s="282" t="str">
        <f t="shared" si="175"/>
        <v/>
      </c>
      <c r="BD589" s="282" t="s">
        <v>29</v>
      </c>
      <c r="BE589" s="282" t="str">
        <f t="shared" si="176"/>
        <v/>
      </c>
      <c r="BF589" s="282" t="str">
        <f t="shared" si="177"/>
        <v/>
      </c>
      <c r="BH589" s="522" t="str">
        <f>IF(AJ589="C",MAX($BH$221:BH588)+0.001,"")</f>
        <v/>
      </c>
      <c r="BI589" s="522"/>
      <c r="BJ589" s="522"/>
      <c r="BK589" s="282">
        <v>1.3679999999999999</v>
      </c>
      <c r="BL589" s="282" t="str">
        <f t="shared" si="178"/>
        <v/>
      </c>
      <c r="BM589" s="282" t="str">
        <f t="shared" si="179"/>
        <v/>
      </c>
      <c r="BN589" s="282" t="s">
        <v>30</v>
      </c>
      <c r="BO589" s="282" t="str">
        <f t="shared" si="180"/>
        <v/>
      </c>
      <c r="BP589" s="282" t="str">
        <f t="shared" si="181"/>
        <v/>
      </c>
      <c r="BT589" s="522" t="str">
        <f>IF(AL589="A",MAX($BT$221:BV588)+0.001,"")</f>
        <v/>
      </c>
      <c r="BU589" s="522"/>
      <c r="BV589" s="522"/>
      <c r="BW589" s="282">
        <v>1.3679999999999999</v>
      </c>
      <c r="BY589" s="454" t="s">
        <v>28</v>
      </c>
      <c r="BZ589" s="282" t="str">
        <f t="shared" si="183"/>
        <v/>
      </c>
      <c r="CB589" s="282">
        <f t="shared" si="184"/>
        <v>0</v>
      </c>
      <c r="CC589" s="282">
        <f t="shared" si="185"/>
        <v>0</v>
      </c>
      <c r="CD589" s="282">
        <f t="shared" si="186"/>
        <v>0</v>
      </c>
      <c r="CE589" s="282">
        <f t="shared" si="187"/>
        <v>0</v>
      </c>
      <c r="CF589" s="282">
        <f t="shared" si="188"/>
        <v>0</v>
      </c>
      <c r="CG589" s="282">
        <f t="shared" si="189"/>
        <v>0</v>
      </c>
      <c r="CH589" s="282">
        <f t="shared" si="190"/>
        <v>0</v>
      </c>
      <c r="CI589" s="282">
        <f t="shared" si="191"/>
        <v>0</v>
      </c>
      <c r="CJ589" s="282">
        <f t="shared" si="192"/>
        <v>0</v>
      </c>
      <c r="CK589" s="282">
        <f t="shared" si="193"/>
        <v>0</v>
      </c>
      <c r="CL589" s="282">
        <f t="shared" si="194"/>
        <v>0</v>
      </c>
      <c r="CM589" s="282">
        <f t="shared" si="195"/>
        <v>0</v>
      </c>
    </row>
    <row r="590" spans="4:91" ht="15" x14ac:dyDescent="0.25">
      <c r="D590" s="455" t="str">
        <f>IF(DATA8!$C$27="","",U590&amp;":"&amp;V590)</f>
        <v/>
      </c>
      <c r="E590" s="523" t="str">
        <f>IF(DATA8!$D$27="","",W590&amp;":"&amp;X590)</f>
        <v/>
      </c>
      <c r="F590" s="523"/>
      <c r="G590" s="523"/>
      <c r="H590" s="524" t="e">
        <f t="shared" si="170"/>
        <v>#VALUE!</v>
      </c>
      <c r="I590" s="524"/>
      <c r="J590" s="524"/>
      <c r="K590" s="522" t="e">
        <f t="shared" si="174"/>
        <v>#VALUE!</v>
      </c>
      <c r="L590" s="522"/>
      <c r="M590" s="522"/>
      <c r="N590" s="525" t="e">
        <f t="shared" si="171"/>
        <v>#VALUE!</v>
      </c>
      <c r="O590" s="525"/>
      <c r="P590" s="525"/>
      <c r="Q590" s="523" t="e">
        <f t="shared" si="172"/>
        <v>#VALUE!</v>
      </c>
      <c r="R590" s="523"/>
      <c r="S590" s="523"/>
      <c r="T590" s="283">
        <v>19</v>
      </c>
      <c r="U590" s="456">
        <f>IF(HOUR(DATA8!$C$27)&lt;=6,HOUR(DATA8!$C$27)+12,HOUR(DATA8!$C$27))</f>
        <v>12</v>
      </c>
      <c r="V590" s="457" t="str">
        <f>IF(MINUTE(DATA8!$C$27)&lt;10,"0"&amp;MINUTE(DATA8!$C$27),MINUTE(DATA8!$C$27))</f>
        <v>00</v>
      </c>
      <c r="W590" s="456">
        <f>IF(HOUR(DATA8!$D$27)&lt;=6,HOUR(DATA8!$D$27)+12,HOUR(DATA8!$D$27))</f>
        <v>12</v>
      </c>
      <c r="X590" s="457" t="str">
        <f>IF(MINUTE(DATA8!$D$27)&lt;10,"0"&amp;MINUTE(DATA8!$D$27),MINUTE(DATA8!$D$27))</f>
        <v>00</v>
      </c>
      <c r="Y590" s="526" t="b">
        <f t="shared" si="168"/>
        <v>0</v>
      </c>
      <c r="Z590" s="526"/>
      <c r="AA590" s="520" t="b">
        <f t="shared" si="169"/>
        <v>0</v>
      </c>
      <c r="AB590" s="520"/>
      <c r="AC590" s="521" t="str">
        <f t="shared" si="173"/>
        <v/>
      </c>
      <c r="AD590" s="521"/>
      <c r="AE590" s="520" t="b">
        <f t="shared" si="167"/>
        <v>0</v>
      </c>
      <c r="AF590" s="520"/>
      <c r="AH590" s="422">
        <f>DATA8!$G$27</f>
        <v>0</v>
      </c>
      <c r="AI590" s="422">
        <f>DATA8!$L$27</f>
        <v>0</v>
      </c>
      <c r="AJ590" s="458">
        <f>DATA8!$Q$27</f>
        <v>0</v>
      </c>
      <c r="AK590" s="422">
        <f>DATA8!$V$27</f>
        <v>0</v>
      </c>
      <c r="AL590" s="422">
        <f>DATA8!$AA$27</f>
        <v>0</v>
      </c>
      <c r="AN590" s="522" t="str">
        <f>IF(AJ590="A",MAX($AN$221:AP589)+0.001,"")</f>
        <v/>
      </c>
      <c r="AO590" s="522"/>
      <c r="AP590" s="522"/>
      <c r="AQ590" s="282">
        <v>1.3689999999999998</v>
      </c>
      <c r="AR590" s="282" t="str">
        <f>IF($AQ$590&gt;$AN$973,"",LOOKUP($AQ$590,$AN$222:$AP$971,$AH$222:$AH$971))</f>
        <v/>
      </c>
      <c r="AS590" s="282" t="str">
        <f>IF($AQ$590&gt;$AN$973,"",LOOKUP($AQ$590,$AN$222:$AP$971,$AI$222:$AI$971))</f>
        <v/>
      </c>
      <c r="AT590" s="282" t="s">
        <v>28</v>
      </c>
      <c r="AU590" s="282" t="str">
        <f>IF($AQ$590&gt;$AN$973,"",LOOKUP($AQ$590,$AN$222:$AP$971,$AK$222:$AK$971))</f>
        <v/>
      </c>
      <c r="AV590" s="282" t="str">
        <f>IF($AQ$590&gt;$AN$973,"",LOOKUP($AQ$590,$AN$222:$AP$971,$AL$222:$AL$971))</f>
        <v/>
      </c>
      <c r="AX590" s="522" t="str">
        <f>IF(AJ590="B",MAX($AX$221:AX589)+0.001,"")</f>
        <v/>
      </c>
      <c r="AY590" s="522"/>
      <c r="AZ590" s="522"/>
      <c r="BA590" s="282">
        <v>1.3689999999999998</v>
      </c>
      <c r="BB590" s="282" t="str">
        <f t="shared" si="182"/>
        <v/>
      </c>
      <c r="BC590" s="282" t="str">
        <f t="shared" si="175"/>
        <v/>
      </c>
      <c r="BD590" s="282" t="s">
        <v>29</v>
      </c>
      <c r="BE590" s="282" t="str">
        <f t="shared" si="176"/>
        <v/>
      </c>
      <c r="BF590" s="282" t="str">
        <f t="shared" si="177"/>
        <v/>
      </c>
      <c r="BH590" s="522" t="str">
        <f>IF(AJ590="C",MAX($BH$221:BH589)+0.001,"")</f>
        <v/>
      </c>
      <c r="BI590" s="522"/>
      <c r="BJ590" s="522"/>
      <c r="BK590" s="282">
        <v>1.3689999999999998</v>
      </c>
      <c r="BL590" s="282" t="str">
        <f t="shared" si="178"/>
        <v/>
      </c>
      <c r="BM590" s="282" t="str">
        <f t="shared" si="179"/>
        <v/>
      </c>
      <c r="BN590" s="282" t="s">
        <v>30</v>
      </c>
      <c r="BO590" s="282" t="str">
        <f t="shared" si="180"/>
        <v/>
      </c>
      <c r="BP590" s="282" t="str">
        <f t="shared" si="181"/>
        <v/>
      </c>
      <c r="BT590" s="522" t="str">
        <f>IF(AL590="A",MAX($BT$221:BV589)+0.001,"")</f>
        <v/>
      </c>
      <c r="BU590" s="522"/>
      <c r="BV590" s="522"/>
      <c r="BW590" s="282">
        <v>1.3689999999999998</v>
      </c>
      <c r="BY590" s="454" t="s">
        <v>28</v>
      </c>
      <c r="BZ590" s="282" t="str">
        <f t="shared" si="183"/>
        <v/>
      </c>
      <c r="CB590" s="282">
        <f t="shared" si="184"/>
        <v>0</v>
      </c>
      <c r="CC590" s="282">
        <f t="shared" si="185"/>
        <v>0</v>
      </c>
      <c r="CD590" s="282">
        <f t="shared" si="186"/>
        <v>0</v>
      </c>
      <c r="CE590" s="282">
        <f t="shared" si="187"/>
        <v>0</v>
      </c>
      <c r="CF590" s="282">
        <f t="shared" si="188"/>
        <v>0</v>
      </c>
      <c r="CG590" s="282">
        <f t="shared" si="189"/>
        <v>0</v>
      </c>
      <c r="CH590" s="282">
        <f t="shared" si="190"/>
        <v>0</v>
      </c>
      <c r="CI590" s="282">
        <f t="shared" si="191"/>
        <v>0</v>
      </c>
      <c r="CJ590" s="282">
        <f t="shared" si="192"/>
        <v>0</v>
      </c>
      <c r="CK590" s="282">
        <f t="shared" si="193"/>
        <v>0</v>
      </c>
      <c r="CL590" s="282">
        <f t="shared" si="194"/>
        <v>0</v>
      </c>
      <c r="CM590" s="282">
        <f t="shared" si="195"/>
        <v>0</v>
      </c>
    </row>
    <row r="591" spans="4:91" ht="15" x14ac:dyDescent="0.25">
      <c r="D591" s="455" t="str">
        <f>IF(DATA8!$C$28="","",U591&amp;":"&amp;V591)</f>
        <v/>
      </c>
      <c r="E591" s="523" t="str">
        <f>IF(DATA8!$D$28="","",W591&amp;":"&amp;X591)</f>
        <v/>
      </c>
      <c r="F591" s="523"/>
      <c r="G591" s="523"/>
      <c r="H591" s="524" t="e">
        <f t="shared" si="170"/>
        <v>#VALUE!</v>
      </c>
      <c r="I591" s="524"/>
      <c r="J591" s="524"/>
      <c r="K591" s="522" t="e">
        <f t="shared" si="174"/>
        <v>#VALUE!</v>
      </c>
      <c r="L591" s="522"/>
      <c r="M591" s="522"/>
      <c r="N591" s="525" t="e">
        <f t="shared" si="171"/>
        <v>#VALUE!</v>
      </c>
      <c r="O591" s="525"/>
      <c r="P591" s="525"/>
      <c r="Q591" s="523" t="e">
        <f t="shared" si="172"/>
        <v>#VALUE!</v>
      </c>
      <c r="R591" s="523"/>
      <c r="S591" s="523"/>
      <c r="T591" s="283">
        <v>20</v>
      </c>
      <c r="U591" s="456">
        <f>IF(HOUR(DATA8!$C$28)&lt;=6,HOUR(DATA8!$C$28)+12,HOUR(DATA8!$C$28))</f>
        <v>12</v>
      </c>
      <c r="V591" s="457" t="str">
        <f>IF(MINUTE(DATA8!$C$28)&lt;10,"0"&amp;MINUTE(DATA8!$C$28),MINUTE(DATA8!$C$28))</f>
        <v>00</v>
      </c>
      <c r="W591" s="456">
        <f>IF(HOUR(DATA8!$D$28)&lt;=6,HOUR(DATA8!$D$28)+12,HOUR(DATA8!$D$28))</f>
        <v>12</v>
      </c>
      <c r="X591" s="457" t="str">
        <f>IF(MINUTE(DATA8!$D$28)&lt;10,"0"&amp;MINUTE(DATA8!$D$28),MINUTE(DATA8!$D$28))</f>
        <v>00</v>
      </c>
      <c r="Y591" s="526" t="b">
        <f t="shared" si="168"/>
        <v>0</v>
      </c>
      <c r="Z591" s="526"/>
      <c r="AA591" s="520" t="b">
        <f t="shared" si="169"/>
        <v>0</v>
      </c>
      <c r="AB591" s="520"/>
      <c r="AC591" s="521" t="str">
        <f t="shared" si="173"/>
        <v/>
      </c>
      <c r="AD591" s="521"/>
      <c r="AE591" s="520" t="b">
        <f t="shared" si="167"/>
        <v>0</v>
      </c>
      <c r="AF591" s="520"/>
      <c r="AH591" s="422">
        <f>DATA8!$G$28</f>
        <v>0</v>
      </c>
      <c r="AI591" s="422">
        <f>DATA8!$L$28</f>
        <v>0</v>
      </c>
      <c r="AJ591" s="458">
        <f>DATA8!$Q$28</f>
        <v>0</v>
      </c>
      <c r="AK591" s="422">
        <f>DATA8!$V$28</f>
        <v>0</v>
      </c>
      <c r="AL591" s="422">
        <f>DATA8!$AA$28</f>
        <v>0</v>
      </c>
      <c r="AN591" s="522" t="str">
        <f>IF(AJ591="A",MAX($AN$221:AP590)+0.001,"")</f>
        <v/>
      </c>
      <c r="AO591" s="522"/>
      <c r="AP591" s="522"/>
      <c r="AQ591" s="282">
        <v>1.37</v>
      </c>
      <c r="AR591" s="282" t="str">
        <f>IF($AQ$591&gt;$AN$973,"",LOOKUP($AQ$591,$AN$222:$AP$971,$AH$222:$AH$971))</f>
        <v/>
      </c>
      <c r="AS591" s="282" t="str">
        <f>IF($AQ$591&gt;$AN$973,"",LOOKUP($AQ$591,$AN$222:$AP$971,$AI$222:$AI$971))</f>
        <v/>
      </c>
      <c r="AT591" s="282" t="s">
        <v>28</v>
      </c>
      <c r="AU591" s="282" t="str">
        <f>IF($AQ$591&gt;$AN$973,"",LOOKUP($AQ$591,$AN$222:$AP$971,$AK$222:$AK$971))</f>
        <v/>
      </c>
      <c r="AV591" s="282" t="str">
        <f>IF($AQ$591&gt;$AN$973,"",LOOKUP($AQ$591,$AN$222:$AP$971,$AL$222:$AL$971))</f>
        <v/>
      </c>
      <c r="AX591" s="522" t="str">
        <f>IF(AJ591="B",MAX($AX$221:AX590)+0.001,"")</f>
        <v/>
      </c>
      <c r="AY591" s="522"/>
      <c r="AZ591" s="522"/>
      <c r="BA591" s="282">
        <v>1.37</v>
      </c>
      <c r="BB591" s="282" t="str">
        <f t="shared" si="182"/>
        <v/>
      </c>
      <c r="BC591" s="282" t="str">
        <f t="shared" si="175"/>
        <v/>
      </c>
      <c r="BD591" s="282" t="s">
        <v>29</v>
      </c>
      <c r="BE591" s="282" t="str">
        <f t="shared" si="176"/>
        <v/>
      </c>
      <c r="BF591" s="282" t="str">
        <f t="shared" si="177"/>
        <v/>
      </c>
      <c r="BH591" s="522" t="str">
        <f>IF(AJ591="C",MAX($BH$221:BH590)+0.001,"")</f>
        <v/>
      </c>
      <c r="BI591" s="522"/>
      <c r="BJ591" s="522"/>
      <c r="BK591" s="282">
        <v>1.37</v>
      </c>
      <c r="BL591" s="282" t="str">
        <f t="shared" si="178"/>
        <v/>
      </c>
      <c r="BM591" s="282" t="str">
        <f t="shared" si="179"/>
        <v/>
      </c>
      <c r="BN591" s="282" t="s">
        <v>30</v>
      </c>
      <c r="BO591" s="282" t="str">
        <f t="shared" si="180"/>
        <v/>
      </c>
      <c r="BP591" s="282" t="str">
        <f t="shared" si="181"/>
        <v/>
      </c>
      <c r="BT591" s="522" t="str">
        <f>IF(AL591="A",MAX($BT$221:BV590)+0.001,"")</f>
        <v/>
      </c>
      <c r="BU591" s="522"/>
      <c r="BV591" s="522"/>
      <c r="BW591" s="282">
        <v>1.37</v>
      </c>
      <c r="BY591" s="454" t="s">
        <v>28</v>
      </c>
      <c r="BZ591" s="282" t="str">
        <f t="shared" si="183"/>
        <v/>
      </c>
      <c r="CB591" s="282">
        <f t="shared" si="184"/>
        <v>0</v>
      </c>
      <c r="CC591" s="282">
        <f t="shared" si="185"/>
        <v>0</v>
      </c>
      <c r="CD591" s="282">
        <f t="shared" si="186"/>
        <v>0</v>
      </c>
      <c r="CE591" s="282">
        <f t="shared" si="187"/>
        <v>0</v>
      </c>
      <c r="CF591" s="282">
        <f t="shared" si="188"/>
        <v>0</v>
      </c>
      <c r="CG591" s="282">
        <f t="shared" si="189"/>
        <v>0</v>
      </c>
      <c r="CH591" s="282">
        <f t="shared" si="190"/>
        <v>0</v>
      </c>
      <c r="CI591" s="282">
        <f t="shared" si="191"/>
        <v>0</v>
      </c>
      <c r="CJ591" s="282">
        <f t="shared" si="192"/>
        <v>0</v>
      </c>
      <c r="CK591" s="282">
        <f t="shared" si="193"/>
        <v>0</v>
      </c>
      <c r="CL591" s="282">
        <f t="shared" si="194"/>
        <v>0</v>
      </c>
      <c r="CM591" s="282">
        <f t="shared" si="195"/>
        <v>0</v>
      </c>
    </row>
    <row r="592" spans="4:91" ht="15" x14ac:dyDescent="0.25">
      <c r="D592" s="455" t="str">
        <f>IF(DATA8!$C$29="","",U592&amp;":"&amp;V592)</f>
        <v/>
      </c>
      <c r="E592" s="523" t="str">
        <f>IF(DATA8!$D$29="","",W592&amp;":"&amp;X592)</f>
        <v/>
      </c>
      <c r="F592" s="523"/>
      <c r="G592" s="523"/>
      <c r="H592" s="524" t="e">
        <f t="shared" si="170"/>
        <v>#VALUE!</v>
      </c>
      <c r="I592" s="524"/>
      <c r="J592" s="524"/>
      <c r="K592" s="522" t="e">
        <f t="shared" si="174"/>
        <v>#VALUE!</v>
      </c>
      <c r="L592" s="522"/>
      <c r="M592" s="522"/>
      <c r="N592" s="525" t="e">
        <f t="shared" si="171"/>
        <v>#VALUE!</v>
      </c>
      <c r="O592" s="525"/>
      <c r="P592" s="525"/>
      <c r="Q592" s="523" t="e">
        <f t="shared" si="172"/>
        <v>#VALUE!</v>
      </c>
      <c r="R592" s="523"/>
      <c r="S592" s="523"/>
      <c r="T592" s="283">
        <v>21</v>
      </c>
      <c r="U592" s="456">
        <f>IF(HOUR(DATA8!$C$29)&lt;=6,HOUR(DATA8!$C$29)+12,HOUR(DATA8!$C$29))</f>
        <v>12</v>
      </c>
      <c r="V592" s="457" t="str">
        <f>IF(MINUTE(DATA8!$C$29)&lt;10,"0"&amp;MINUTE(DATA8!$C$29),MINUTE(DATA8!$C$29))</f>
        <v>00</v>
      </c>
      <c r="W592" s="456">
        <f>IF(HOUR(DATA8!$D$29)&lt;=6,HOUR(DATA8!$D$29)+12,HOUR(DATA8!$D$29))</f>
        <v>12</v>
      </c>
      <c r="X592" s="457" t="str">
        <f>IF(MINUTE(DATA8!$D$29)&lt;10,"0"&amp;MINUTE(DATA8!$D$29),MINUTE(DATA8!$D$29))</f>
        <v>00</v>
      </c>
      <c r="Y592" s="526" t="b">
        <f t="shared" si="168"/>
        <v>0</v>
      </c>
      <c r="Z592" s="526"/>
      <c r="AA592" s="520" t="b">
        <f t="shared" si="169"/>
        <v>0</v>
      </c>
      <c r="AB592" s="520"/>
      <c r="AC592" s="521" t="str">
        <f t="shared" si="173"/>
        <v/>
      </c>
      <c r="AD592" s="521"/>
      <c r="AE592" s="520" t="b">
        <f t="shared" si="167"/>
        <v>0</v>
      </c>
      <c r="AF592" s="520"/>
      <c r="AH592" s="422">
        <f>DATA8!$G$29</f>
        <v>0</v>
      </c>
      <c r="AI592" s="422">
        <f>DATA8!$L$29</f>
        <v>0</v>
      </c>
      <c r="AJ592" s="458">
        <f>DATA8!$Q$29</f>
        <v>0</v>
      </c>
      <c r="AK592" s="422">
        <f>DATA8!$V$29</f>
        <v>0</v>
      </c>
      <c r="AL592" s="422">
        <f>DATA8!$AA$29</f>
        <v>0</v>
      </c>
      <c r="AN592" s="522" t="str">
        <f>IF(AJ592="A",MAX($AN$221:AP591)+0.001,"")</f>
        <v/>
      </c>
      <c r="AO592" s="522"/>
      <c r="AP592" s="522"/>
      <c r="AQ592" s="282">
        <v>1.371</v>
      </c>
      <c r="AR592" s="282" t="str">
        <f>IF($AQ$592&gt;$AN$973,"",LOOKUP($AQ$592,$AN$222:$AP$971,$AH$222:$AH$971))</f>
        <v/>
      </c>
      <c r="AS592" s="282" t="str">
        <f>IF($AQ$592&gt;$AN$973,"",LOOKUP($AQ$592,$AN$222:$AP$971,$AI$222:$AI$971))</f>
        <v/>
      </c>
      <c r="AT592" s="282" t="s">
        <v>28</v>
      </c>
      <c r="AU592" s="282" t="str">
        <f>IF($AQ$592&gt;$AN$973,"",LOOKUP($AQ$592,$AN$222:$AP$971,$AK$222:$AK$971))</f>
        <v/>
      </c>
      <c r="AV592" s="282" t="str">
        <f>IF($AQ$592&gt;$AN$973,"",LOOKUP($AQ$592,$AN$222:$AP$971,$AL$222:$AL$971))</f>
        <v/>
      </c>
      <c r="AX592" s="522" t="str">
        <f>IF(AJ592="B",MAX($AX$221:AX591)+0.001,"")</f>
        <v/>
      </c>
      <c r="AY592" s="522"/>
      <c r="AZ592" s="522"/>
      <c r="BA592" s="282">
        <v>1.371</v>
      </c>
      <c r="BB592" s="282" t="str">
        <f t="shared" si="182"/>
        <v/>
      </c>
      <c r="BC592" s="282" t="str">
        <f t="shared" si="175"/>
        <v/>
      </c>
      <c r="BD592" s="282" t="s">
        <v>29</v>
      </c>
      <c r="BE592" s="282" t="str">
        <f t="shared" si="176"/>
        <v/>
      </c>
      <c r="BF592" s="282" t="str">
        <f t="shared" si="177"/>
        <v/>
      </c>
      <c r="BH592" s="522" t="str">
        <f>IF(AJ592="C",MAX($BH$221:BH591)+0.001,"")</f>
        <v/>
      </c>
      <c r="BI592" s="522"/>
      <c r="BJ592" s="522"/>
      <c r="BK592" s="282">
        <v>1.371</v>
      </c>
      <c r="BL592" s="282" t="str">
        <f t="shared" si="178"/>
        <v/>
      </c>
      <c r="BM592" s="282" t="str">
        <f t="shared" si="179"/>
        <v/>
      </c>
      <c r="BN592" s="282" t="s">
        <v>30</v>
      </c>
      <c r="BO592" s="282" t="str">
        <f t="shared" si="180"/>
        <v/>
      </c>
      <c r="BP592" s="282" t="str">
        <f t="shared" si="181"/>
        <v/>
      </c>
      <c r="BT592" s="522" t="str">
        <f>IF(AL592="A",MAX($BT$221:BV591)+0.001,"")</f>
        <v/>
      </c>
      <c r="BU592" s="522"/>
      <c r="BV592" s="522"/>
      <c r="BW592" s="282">
        <v>1.371</v>
      </c>
      <c r="BY592" s="454" t="s">
        <v>28</v>
      </c>
      <c r="BZ592" s="282" t="str">
        <f t="shared" si="183"/>
        <v/>
      </c>
      <c r="CB592" s="282">
        <f t="shared" si="184"/>
        <v>0</v>
      </c>
      <c r="CC592" s="282">
        <f t="shared" si="185"/>
        <v>0</v>
      </c>
      <c r="CD592" s="282">
        <f t="shared" si="186"/>
        <v>0</v>
      </c>
      <c r="CE592" s="282">
        <f t="shared" si="187"/>
        <v>0</v>
      </c>
      <c r="CF592" s="282">
        <f t="shared" si="188"/>
        <v>0</v>
      </c>
      <c r="CG592" s="282">
        <f t="shared" si="189"/>
        <v>0</v>
      </c>
      <c r="CH592" s="282">
        <f t="shared" si="190"/>
        <v>0</v>
      </c>
      <c r="CI592" s="282">
        <f t="shared" si="191"/>
        <v>0</v>
      </c>
      <c r="CJ592" s="282">
        <f t="shared" si="192"/>
        <v>0</v>
      </c>
      <c r="CK592" s="282">
        <f t="shared" si="193"/>
        <v>0</v>
      </c>
      <c r="CL592" s="282">
        <f t="shared" si="194"/>
        <v>0</v>
      </c>
      <c r="CM592" s="282">
        <f t="shared" si="195"/>
        <v>0</v>
      </c>
    </row>
    <row r="593" spans="4:91" ht="15" x14ac:dyDescent="0.25">
      <c r="D593" s="455" t="str">
        <f>IF(DATA8!$C$30="","",U593&amp;":"&amp;V593)</f>
        <v/>
      </c>
      <c r="E593" s="523" t="str">
        <f>IF(DATA8!$D$30="","",W593&amp;":"&amp;X593)</f>
        <v/>
      </c>
      <c r="F593" s="523"/>
      <c r="G593" s="523"/>
      <c r="H593" s="524" t="e">
        <f t="shared" si="170"/>
        <v>#VALUE!</v>
      </c>
      <c r="I593" s="524"/>
      <c r="J593" s="524"/>
      <c r="K593" s="522" t="e">
        <f t="shared" si="174"/>
        <v>#VALUE!</v>
      </c>
      <c r="L593" s="522"/>
      <c r="M593" s="522"/>
      <c r="N593" s="525" t="e">
        <f t="shared" si="171"/>
        <v>#VALUE!</v>
      </c>
      <c r="O593" s="525"/>
      <c r="P593" s="525"/>
      <c r="Q593" s="523" t="e">
        <f t="shared" si="172"/>
        <v>#VALUE!</v>
      </c>
      <c r="R593" s="523"/>
      <c r="S593" s="523"/>
      <c r="T593" s="283">
        <v>22</v>
      </c>
      <c r="U593" s="456">
        <f>IF(HOUR(DATA8!$C$30)&lt;=6,HOUR(DATA8!$C$30)+12,HOUR(DATA8!$C$30))</f>
        <v>12</v>
      </c>
      <c r="V593" s="457" t="str">
        <f>IF(MINUTE(DATA8!$C$30)&lt;10,"0"&amp;MINUTE(DATA8!$C$30),MINUTE(DATA8!$C$30))</f>
        <v>00</v>
      </c>
      <c r="W593" s="456">
        <f>IF(HOUR(DATA8!$D$30)&lt;=6,HOUR(DATA8!$D$30)+12,HOUR(DATA8!$D$30))</f>
        <v>12</v>
      </c>
      <c r="X593" s="457" t="str">
        <f>IF(MINUTE(DATA8!$D$30)&lt;10,"0"&amp;MINUTE(DATA8!$D$30),MINUTE(DATA8!$D$30))</f>
        <v>00</v>
      </c>
      <c r="Y593" s="526" t="b">
        <f t="shared" si="168"/>
        <v>0</v>
      </c>
      <c r="Z593" s="526"/>
      <c r="AA593" s="520" t="b">
        <f t="shared" si="169"/>
        <v>0</v>
      </c>
      <c r="AB593" s="520"/>
      <c r="AC593" s="521" t="str">
        <f t="shared" si="173"/>
        <v/>
      </c>
      <c r="AD593" s="521"/>
      <c r="AE593" s="520" t="b">
        <f t="shared" si="167"/>
        <v>0</v>
      </c>
      <c r="AF593" s="520"/>
      <c r="AH593" s="422">
        <f>DATA8!$G$30</f>
        <v>0</v>
      </c>
      <c r="AI593" s="422">
        <f>DATA8!$L$30</f>
        <v>0</v>
      </c>
      <c r="AJ593" s="458">
        <f>DATA8!$Q$30</f>
        <v>0</v>
      </c>
      <c r="AK593" s="422">
        <f>DATA8!$V$30</f>
        <v>0</v>
      </c>
      <c r="AL593" s="422">
        <f>DATA8!$AA$30</f>
        <v>0</v>
      </c>
      <c r="AN593" s="522" t="str">
        <f>IF(AJ593="A",MAX($AN$221:AP592)+0.001,"")</f>
        <v/>
      </c>
      <c r="AO593" s="522"/>
      <c r="AP593" s="522"/>
      <c r="AQ593" s="282">
        <v>1.3719999999999999</v>
      </c>
      <c r="AR593" s="282" t="str">
        <f>IF($AQ$593&gt;$AN$973,"",LOOKUP($AQ$593,$AN$222:$AP$971,$AH$222:$AH$971))</f>
        <v/>
      </c>
      <c r="AS593" s="282" t="str">
        <f>IF($AQ$593&gt;$AN$973,"",LOOKUP($AQ$593,$AN$222:$AP$971,$AI$222:$AI$971))</f>
        <v/>
      </c>
      <c r="AT593" s="282" t="s">
        <v>28</v>
      </c>
      <c r="AU593" s="282" t="str">
        <f>IF($AQ$593&gt;$AN$973,"",LOOKUP($AQ$593,$AN$222:$AP$971,$AK$222:$AK$971))</f>
        <v/>
      </c>
      <c r="AV593" s="282" t="str">
        <f>IF($AQ$593&gt;$AN$973,"",LOOKUP($AQ$593,$AN$222:$AP$971,$AL$222:$AL$971))</f>
        <v/>
      </c>
      <c r="AX593" s="522" t="str">
        <f>IF(AJ593="B",MAX($AX$221:AX592)+0.001,"")</f>
        <v/>
      </c>
      <c r="AY593" s="522"/>
      <c r="AZ593" s="522"/>
      <c r="BA593" s="282">
        <v>1.3719999999999999</v>
      </c>
      <c r="BB593" s="282" t="str">
        <f t="shared" si="182"/>
        <v/>
      </c>
      <c r="BC593" s="282" t="str">
        <f t="shared" si="175"/>
        <v/>
      </c>
      <c r="BD593" s="282" t="s">
        <v>29</v>
      </c>
      <c r="BE593" s="282" t="str">
        <f t="shared" si="176"/>
        <v/>
      </c>
      <c r="BF593" s="282" t="str">
        <f t="shared" si="177"/>
        <v/>
      </c>
      <c r="BH593" s="522" t="str">
        <f>IF(AJ593="C",MAX($BH$221:BH592)+0.001,"")</f>
        <v/>
      </c>
      <c r="BI593" s="522"/>
      <c r="BJ593" s="522"/>
      <c r="BK593" s="282">
        <v>1.3719999999999999</v>
      </c>
      <c r="BL593" s="282" t="str">
        <f t="shared" si="178"/>
        <v/>
      </c>
      <c r="BM593" s="282" t="str">
        <f t="shared" si="179"/>
        <v/>
      </c>
      <c r="BN593" s="282" t="s">
        <v>30</v>
      </c>
      <c r="BO593" s="282" t="str">
        <f t="shared" si="180"/>
        <v/>
      </c>
      <c r="BP593" s="282" t="str">
        <f t="shared" si="181"/>
        <v/>
      </c>
      <c r="BT593" s="522" t="str">
        <f>IF(AL593="A",MAX($BT$221:BV592)+0.001,"")</f>
        <v/>
      </c>
      <c r="BU593" s="522"/>
      <c r="BV593" s="522"/>
      <c r="BW593" s="282">
        <v>1.3719999999999999</v>
      </c>
      <c r="BY593" s="454" t="s">
        <v>28</v>
      </c>
      <c r="BZ593" s="282" t="str">
        <f t="shared" si="183"/>
        <v/>
      </c>
      <c r="CB593" s="282">
        <f t="shared" si="184"/>
        <v>0</v>
      </c>
      <c r="CC593" s="282">
        <f t="shared" si="185"/>
        <v>0</v>
      </c>
      <c r="CD593" s="282">
        <f t="shared" si="186"/>
        <v>0</v>
      </c>
      <c r="CE593" s="282">
        <f t="shared" si="187"/>
        <v>0</v>
      </c>
      <c r="CF593" s="282">
        <f t="shared" si="188"/>
        <v>0</v>
      </c>
      <c r="CG593" s="282">
        <f t="shared" si="189"/>
        <v>0</v>
      </c>
      <c r="CH593" s="282">
        <f t="shared" si="190"/>
        <v>0</v>
      </c>
      <c r="CI593" s="282">
        <f t="shared" si="191"/>
        <v>0</v>
      </c>
      <c r="CJ593" s="282">
        <f t="shared" si="192"/>
        <v>0</v>
      </c>
      <c r="CK593" s="282">
        <f t="shared" si="193"/>
        <v>0</v>
      </c>
      <c r="CL593" s="282">
        <f t="shared" si="194"/>
        <v>0</v>
      </c>
      <c r="CM593" s="282">
        <f t="shared" si="195"/>
        <v>0</v>
      </c>
    </row>
    <row r="594" spans="4:91" ht="15" x14ac:dyDescent="0.25">
      <c r="D594" s="455" t="str">
        <f>IF(DATA8!$C$31="","",U594&amp;":"&amp;V594)</f>
        <v/>
      </c>
      <c r="E594" s="523" t="str">
        <f>IF(DATA8!$D$31="","",W594&amp;":"&amp;X594)</f>
        <v/>
      </c>
      <c r="F594" s="523"/>
      <c r="G594" s="523"/>
      <c r="H594" s="524" t="e">
        <f t="shared" si="170"/>
        <v>#VALUE!</v>
      </c>
      <c r="I594" s="524"/>
      <c r="J594" s="524"/>
      <c r="K594" s="522" t="e">
        <f t="shared" si="174"/>
        <v>#VALUE!</v>
      </c>
      <c r="L594" s="522"/>
      <c r="M594" s="522"/>
      <c r="N594" s="525" t="e">
        <f t="shared" si="171"/>
        <v>#VALUE!</v>
      </c>
      <c r="O594" s="525"/>
      <c r="P594" s="525"/>
      <c r="Q594" s="523" t="e">
        <f t="shared" si="172"/>
        <v>#VALUE!</v>
      </c>
      <c r="R594" s="523"/>
      <c r="S594" s="523"/>
      <c r="T594" s="283">
        <v>23</v>
      </c>
      <c r="U594" s="456">
        <f>IF(HOUR(DATA8!$C$31)&lt;=6,HOUR(DATA8!$C$31)+12,HOUR(DATA8!$C$31))</f>
        <v>12</v>
      </c>
      <c r="V594" s="457" t="str">
        <f>IF(MINUTE(DATA8!$C$31)&lt;10,"0"&amp;MINUTE(DATA8!$C$31),MINUTE(DATA8!$C$31))</f>
        <v>00</v>
      </c>
      <c r="W594" s="456">
        <f>IF(HOUR(DATA8!$D$31)&lt;=6,HOUR(DATA8!$D$31)+12,HOUR(DATA8!$D$31))</f>
        <v>12</v>
      </c>
      <c r="X594" s="457" t="str">
        <f>IF(MINUTE(DATA8!$D$31)&lt;10,"0"&amp;MINUTE(DATA8!$D$31),MINUTE(DATA8!$D$31))</f>
        <v>00</v>
      </c>
      <c r="Y594" s="526" t="b">
        <f t="shared" si="168"/>
        <v>0</v>
      </c>
      <c r="Z594" s="526"/>
      <c r="AA594" s="520" t="b">
        <f t="shared" si="169"/>
        <v>0</v>
      </c>
      <c r="AB594" s="520"/>
      <c r="AC594" s="521" t="str">
        <f t="shared" si="173"/>
        <v/>
      </c>
      <c r="AD594" s="521"/>
      <c r="AE594" s="520" t="b">
        <f t="shared" si="167"/>
        <v>0</v>
      </c>
      <c r="AF594" s="520"/>
      <c r="AH594" s="422">
        <f>DATA8!$G$31</f>
        <v>0</v>
      </c>
      <c r="AI594" s="422">
        <f>DATA8!$L$31</f>
        <v>0</v>
      </c>
      <c r="AJ594" s="458">
        <f>DATA8!$Q$31</f>
        <v>0</v>
      </c>
      <c r="AK594" s="422">
        <f>DATA8!$V$31</f>
        <v>0</v>
      </c>
      <c r="AL594" s="422">
        <f>DATA8!$AA$31</f>
        <v>0</v>
      </c>
      <c r="AN594" s="522" t="str">
        <f>IF(AJ594="A",MAX($AN$221:AP593)+0.001,"")</f>
        <v/>
      </c>
      <c r="AO594" s="522"/>
      <c r="AP594" s="522"/>
      <c r="AQ594" s="282">
        <v>1.3729999999999998</v>
      </c>
      <c r="AR594" s="282" t="str">
        <f>IF($AQ$594&gt;$AN$973,"",LOOKUP($AQ$594,$AN$222:$AP$971,$AH$222:$AH$971))</f>
        <v/>
      </c>
      <c r="AS594" s="282" t="str">
        <f>IF($AQ$594&gt;$AN$973,"",LOOKUP($AQ$594,$AN$222:$AP$971,$AI$222:$AI$971))</f>
        <v/>
      </c>
      <c r="AT594" s="282" t="s">
        <v>28</v>
      </c>
      <c r="AU594" s="282" t="str">
        <f>IF($AQ$594&gt;$AN$973,"",LOOKUP($AQ$594,$AN$222:$AP$971,$AK$222:$AK$971))</f>
        <v/>
      </c>
      <c r="AV594" s="282" t="str">
        <f>IF($AQ$594&gt;$AN$973,"",LOOKUP($AQ$594,$AN$222:$AP$971,$AL$222:$AL$971))</f>
        <v/>
      </c>
      <c r="AX594" s="522" t="str">
        <f>IF(AJ594="B",MAX($AX$221:AX593)+0.001,"")</f>
        <v/>
      </c>
      <c r="AY594" s="522"/>
      <c r="AZ594" s="522"/>
      <c r="BA594" s="282">
        <v>1.3729999999999998</v>
      </c>
      <c r="BB594" s="282" t="str">
        <f t="shared" si="182"/>
        <v/>
      </c>
      <c r="BC594" s="282" t="str">
        <f t="shared" si="175"/>
        <v/>
      </c>
      <c r="BD594" s="282" t="s">
        <v>29</v>
      </c>
      <c r="BE594" s="282" t="str">
        <f t="shared" si="176"/>
        <v/>
      </c>
      <c r="BF594" s="282" t="str">
        <f t="shared" si="177"/>
        <v/>
      </c>
      <c r="BH594" s="522" t="str">
        <f>IF(AJ594="C",MAX($BH$221:BH593)+0.001,"")</f>
        <v/>
      </c>
      <c r="BI594" s="522"/>
      <c r="BJ594" s="522"/>
      <c r="BK594" s="282">
        <v>1.3729999999999998</v>
      </c>
      <c r="BL594" s="282" t="str">
        <f t="shared" si="178"/>
        <v/>
      </c>
      <c r="BM594" s="282" t="str">
        <f t="shared" si="179"/>
        <v/>
      </c>
      <c r="BN594" s="282" t="s">
        <v>30</v>
      </c>
      <c r="BO594" s="282" t="str">
        <f t="shared" si="180"/>
        <v/>
      </c>
      <c r="BP594" s="282" t="str">
        <f t="shared" si="181"/>
        <v/>
      </c>
      <c r="BT594" s="522" t="str">
        <f>IF(AL594="A",MAX($BT$221:BV593)+0.001,"")</f>
        <v/>
      </c>
      <c r="BU594" s="522"/>
      <c r="BV594" s="522"/>
      <c r="BW594" s="282">
        <v>1.3729999999999998</v>
      </c>
      <c r="BY594" s="454" t="s">
        <v>28</v>
      </c>
      <c r="BZ594" s="282" t="str">
        <f t="shared" si="183"/>
        <v/>
      </c>
      <c r="CB594" s="282">
        <f t="shared" si="184"/>
        <v>0</v>
      </c>
      <c r="CC594" s="282">
        <f t="shared" si="185"/>
        <v>0</v>
      </c>
      <c r="CD594" s="282">
        <f t="shared" si="186"/>
        <v>0</v>
      </c>
      <c r="CE594" s="282">
        <f t="shared" si="187"/>
        <v>0</v>
      </c>
      <c r="CF594" s="282">
        <f t="shared" si="188"/>
        <v>0</v>
      </c>
      <c r="CG594" s="282">
        <f t="shared" si="189"/>
        <v>0</v>
      </c>
      <c r="CH594" s="282">
        <f t="shared" si="190"/>
        <v>0</v>
      </c>
      <c r="CI594" s="282">
        <f t="shared" si="191"/>
        <v>0</v>
      </c>
      <c r="CJ594" s="282">
        <f t="shared" si="192"/>
        <v>0</v>
      </c>
      <c r="CK594" s="282">
        <f t="shared" si="193"/>
        <v>0</v>
      </c>
      <c r="CL594" s="282">
        <f t="shared" si="194"/>
        <v>0</v>
      </c>
      <c r="CM594" s="282">
        <f t="shared" si="195"/>
        <v>0</v>
      </c>
    </row>
    <row r="595" spans="4:91" ht="15" x14ac:dyDescent="0.25">
      <c r="D595" s="455" t="str">
        <f>IF(DATA8!$C$32="","",U595&amp;":"&amp;V595)</f>
        <v/>
      </c>
      <c r="E595" s="523" t="str">
        <f>IF(DATA8!$D$32="","",W595&amp;":"&amp;X595)</f>
        <v/>
      </c>
      <c r="F595" s="523"/>
      <c r="G595" s="523"/>
      <c r="H595" s="524" t="e">
        <f t="shared" si="170"/>
        <v>#VALUE!</v>
      </c>
      <c r="I595" s="524"/>
      <c r="J595" s="524"/>
      <c r="K595" s="522" t="e">
        <f t="shared" si="174"/>
        <v>#VALUE!</v>
      </c>
      <c r="L595" s="522"/>
      <c r="M595" s="522"/>
      <c r="N595" s="525" t="e">
        <f t="shared" si="171"/>
        <v>#VALUE!</v>
      </c>
      <c r="O595" s="525"/>
      <c r="P595" s="525"/>
      <c r="Q595" s="523" t="e">
        <f t="shared" si="172"/>
        <v>#VALUE!</v>
      </c>
      <c r="R595" s="523"/>
      <c r="S595" s="523"/>
      <c r="T595" s="283">
        <v>24</v>
      </c>
      <c r="U595" s="456">
        <f>IF(HOUR(DATA8!$C$32)&lt;=6,HOUR(DATA8!$C$32)+12,HOUR(DATA8!$C$32))</f>
        <v>12</v>
      </c>
      <c r="V595" s="457" t="str">
        <f>IF(MINUTE(DATA8!$C$32)&lt;10,"0"&amp;MINUTE(DATA8!$C$32),MINUTE(DATA8!$C$32))</f>
        <v>00</v>
      </c>
      <c r="W595" s="456">
        <f>IF(HOUR(DATA8!$D$32)&lt;=6,HOUR(DATA8!$D$32)+12,HOUR(DATA8!$D$32))</f>
        <v>12</v>
      </c>
      <c r="X595" s="457" t="str">
        <f>IF(MINUTE(DATA8!$D$32)&lt;10,"0"&amp;MINUTE(DATA8!$D$32),MINUTE(DATA8!$D$32))</f>
        <v>00</v>
      </c>
      <c r="Y595" s="526" t="b">
        <f t="shared" si="168"/>
        <v>0</v>
      </c>
      <c r="Z595" s="526"/>
      <c r="AA595" s="520" t="b">
        <f t="shared" si="169"/>
        <v>0</v>
      </c>
      <c r="AB595" s="520"/>
      <c r="AC595" s="521" t="str">
        <f t="shared" si="173"/>
        <v/>
      </c>
      <c r="AD595" s="521"/>
      <c r="AE595" s="520" t="b">
        <f t="shared" si="167"/>
        <v>0</v>
      </c>
      <c r="AF595" s="520"/>
      <c r="AH595" s="422">
        <f>DATA8!$G$32</f>
        <v>0</v>
      </c>
      <c r="AI595" s="422">
        <f>DATA8!$L$32</f>
        <v>0</v>
      </c>
      <c r="AJ595" s="458">
        <f>DATA8!$Q$32</f>
        <v>0</v>
      </c>
      <c r="AK595" s="422">
        <f>DATA8!$V$32</f>
        <v>0</v>
      </c>
      <c r="AL595" s="422">
        <f>DATA8!$AA$32</f>
        <v>0</v>
      </c>
      <c r="AN595" s="522" t="str">
        <f>IF(AJ595="A",MAX($AN$221:AP594)+0.001,"")</f>
        <v/>
      </c>
      <c r="AO595" s="522"/>
      <c r="AP595" s="522"/>
      <c r="AQ595" s="282">
        <v>1.3739999999999999</v>
      </c>
      <c r="AR595" s="282" t="str">
        <f>IF($AQ$595&gt;$AN$973,"",LOOKUP($AQ$595,$AN$222:$AP$971,$AH$222:$AH$971))</f>
        <v/>
      </c>
      <c r="AS595" s="282" t="str">
        <f>IF($AQ$595&gt;$AN$973,"",LOOKUP($AQ$595,$AN$222:$AP$971,$AI$222:$AI$971))</f>
        <v/>
      </c>
      <c r="AT595" s="282" t="s">
        <v>28</v>
      </c>
      <c r="AU595" s="282" t="str">
        <f>IF($AQ$595&gt;$AN$973,"",LOOKUP($AQ$595,$AN$222:$AP$971,$AK$222:$AK$971))</f>
        <v/>
      </c>
      <c r="AV595" s="282" t="str">
        <f>IF($AQ$595&gt;$AN$973,"",LOOKUP($AQ$595,$AN$222:$AP$971,$AL$222:$AL$971))</f>
        <v/>
      </c>
      <c r="AX595" s="522" t="str">
        <f>IF(AJ595="B",MAX($AX$221:AX594)+0.001,"")</f>
        <v/>
      </c>
      <c r="AY595" s="522"/>
      <c r="AZ595" s="522"/>
      <c r="BA595" s="282">
        <v>1.3739999999999999</v>
      </c>
      <c r="BB595" s="282" t="str">
        <f t="shared" si="182"/>
        <v/>
      </c>
      <c r="BC595" s="282" t="str">
        <f t="shared" si="175"/>
        <v/>
      </c>
      <c r="BD595" s="282" t="s">
        <v>29</v>
      </c>
      <c r="BE595" s="282" t="str">
        <f t="shared" si="176"/>
        <v/>
      </c>
      <c r="BF595" s="282" t="str">
        <f t="shared" si="177"/>
        <v/>
      </c>
      <c r="BH595" s="522" t="str">
        <f>IF(AJ595="C",MAX($BH$221:BH594)+0.001,"")</f>
        <v/>
      </c>
      <c r="BI595" s="522"/>
      <c r="BJ595" s="522"/>
      <c r="BK595" s="282">
        <v>1.3739999999999999</v>
      </c>
      <c r="BL595" s="282" t="str">
        <f t="shared" si="178"/>
        <v/>
      </c>
      <c r="BM595" s="282" t="str">
        <f t="shared" si="179"/>
        <v/>
      </c>
      <c r="BN595" s="282" t="s">
        <v>30</v>
      </c>
      <c r="BO595" s="282" t="str">
        <f t="shared" si="180"/>
        <v/>
      </c>
      <c r="BP595" s="282" t="str">
        <f t="shared" si="181"/>
        <v/>
      </c>
      <c r="BT595" s="522" t="str">
        <f>IF(AL595="A",MAX($BT$221:BV594)+0.001,"")</f>
        <v/>
      </c>
      <c r="BU595" s="522"/>
      <c r="BV595" s="522"/>
      <c r="BW595" s="282">
        <v>1.3739999999999999</v>
      </c>
      <c r="BY595" s="454" t="s">
        <v>28</v>
      </c>
      <c r="BZ595" s="282" t="str">
        <f t="shared" si="183"/>
        <v/>
      </c>
      <c r="CB595" s="282">
        <f t="shared" si="184"/>
        <v>0</v>
      </c>
      <c r="CC595" s="282">
        <f t="shared" si="185"/>
        <v>0</v>
      </c>
      <c r="CD595" s="282">
        <f t="shared" si="186"/>
        <v>0</v>
      </c>
      <c r="CE595" s="282">
        <f t="shared" si="187"/>
        <v>0</v>
      </c>
      <c r="CF595" s="282">
        <f t="shared" si="188"/>
        <v>0</v>
      </c>
      <c r="CG595" s="282">
        <f t="shared" si="189"/>
        <v>0</v>
      </c>
      <c r="CH595" s="282">
        <f t="shared" si="190"/>
        <v>0</v>
      </c>
      <c r="CI595" s="282">
        <f t="shared" si="191"/>
        <v>0</v>
      </c>
      <c r="CJ595" s="282">
        <f t="shared" si="192"/>
        <v>0</v>
      </c>
      <c r="CK595" s="282">
        <f t="shared" si="193"/>
        <v>0</v>
      </c>
      <c r="CL595" s="282">
        <f t="shared" si="194"/>
        <v>0</v>
      </c>
      <c r="CM595" s="282">
        <f t="shared" si="195"/>
        <v>0</v>
      </c>
    </row>
    <row r="596" spans="4:91" ht="15" x14ac:dyDescent="0.25">
      <c r="D596" s="455" t="str">
        <f>IF(DATA8!$C$33="","",U596&amp;":"&amp;V596)</f>
        <v/>
      </c>
      <c r="E596" s="523" t="str">
        <f>IF(DATA8!$D$33="","",W596&amp;":"&amp;X596)</f>
        <v/>
      </c>
      <c r="F596" s="523"/>
      <c r="G596" s="523"/>
      <c r="H596" s="524" t="e">
        <f t="shared" si="170"/>
        <v>#VALUE!</v>
      </c>
      <c r="I596" s="524"/>
      <c r="J596" s="524"/>
      <c r="K596" s="522" t="e">
        <f t="shared" si="174"/>
        <v>#VALUE!</v>
      </c>
      <c r="L596" s="522"/>
      <c r="M596" s="522"/>
      <c r="N596" s="525" t="e">
        <f t="shared" si="171"/>
        <v>#VALUE!</v>
      </c>
      <c r="O596" s="525"/>
      <c r="P596" s="525"/>
      <c r="Q596" s="523" t="e">
        <f t="shared" si="172"/>
        <v>#VALUE!</v>
      </c>
      <c r="R596" s="523"/>
      <c r="S596" s="523"/>
      <c r="T596" s="283">
        <v>25</v>
      </c>
      <c r="U596" s="456">
        <f>IF(HOUR(DATA8!$C$33)&lt;=6,HOUR(DATA8!$C$33)+12,HOUR(DATA8!$C$33))</f>
        <v>12</v>
      </c>
      <c r="V596" s="457" t="str">
        <f>IF(MINUTE(DATA8!$C$33)&lt;10,"0"&amp;MINUTE(DATA8!$C$33),MINUTE(DATA8!$C$33))</f>
        <v>00</v>
      </c>
      <c r="W596" s="456">
        <f>IF(HOUR(DATA8!$D$33)&lt;=6,HOUR(DATA8!$D$33)+12,HOUR(DATA8!$D$33))</f>
        <v>12</v>
      </c>
      <c r="X596" s="457" t="str">
        <f>IF(MINUTE(DATA8!$D$33)&lt;10,"0"&amp;MINUTE(DATA8!$D$33),MINUTE(DATA8!$D$33))</f>
        <v>00</v>
      </c>
      <c r="Y596" s="526" t="b">
        <f t="shared" si="168"/>
        <v>0</v>
      </c>
      <c r="Z596" s="526"/>
      <c r="AA596" s="520" t="b">
        <f t="shared" si="169"/>
        <v>0</v>
      </c>
      <c r="AB596" s="520"/>
      <c r="AC596" s="521" t="str">
        <f t="shared" si="173"/>
        <v/>
      </c>
      <c r="AD596" s="521"/>
      <c r="AE596" s="520" t="b">
        <f t="shared" ref="AE596:AE659" si="196">IF(AC596&lt;0,TRUE,FALSE)</f>
        <v>0</v>
      </c>
      <c r="AF596" s="520"/>
      <c r="AH596" s="422">
        <f>DATA8!$G$33</f>
        <v>0</v>
      </c>
      <c r="AI596" s="422">
        <f>DATA8!$L$33</f>
        <v>0</v>
      </c>
      <c r="AJ596" s="458">
        <f>DATA8!$Q$33</f>
        <v>0</v>
      </c>
      <c r="AK596" s="422">
        <f>DATA8!$V$33</f>
        <v>0</v>
      </c>
      <c r="AL596" s="422">
        <f>DATA8!$AA$33</f>
        <v>0</v>
      </c>
      <c r="AN596" s="522" t="str">
        <f>IF(AJ596="A",MAX($AN$221:AP595)+0.001,"")</f>
        <v/>
      </c>
      <c r="AO596" s="522"/>
      <c r="AP596" s="522"/>
      <c r="AQ596" s="282">
        <v>1.375</v>
      </c>
      <c r="AR596" s="282" t="str">
        <f>IF($AQ$596&gt;$AN$973,"",LOOKUP($AQ$596,$AN$222:$AP$971,$AH$222:$AH$971))</f>
        <v/>
      </c>
      <c r="AS596" s="282" t="str">
        <f>IF($AQ$596&gt;$AN$973,"",LOOKUP($AQ$596,$AN$222:$AP$971,$AI$222:$AI$971))</f>
        <v/>
      </c>
      <c r="AT596" s="282" t="s">
        <v>28</v>
      </c>
      <c r="AU596" s="282" t="str">
        <f>IF($AQ$596&gt;$AN$973,"",LOOKUP($AQ$596,$AN$222:$AP$971,$AK$222:$AK$971))</f>
        <v/>
      </c>
      <c r="AV596" s="282" t="str">
        <f>IF($AQ$596&gt;$AN$973,"",LOOKUP($AQ$596,$AN$222:$AP$971,$AL$222:$AL$971))</f>
        <v/>
      </c>
      <c r="AX596" s="522" t="str">
        <f>IF(AJ596="B",MAX($AX$221:AX595)+0.001,"")</f>
        <v/>
      </c>
      <c r="AY596" s="522"/>
      <c r="AZ596" s="522"/>
      <c r="BA596" s="282">
        <v>1.375</v>
      </c>
      <c r="BB596" s="282" t="str">
        <f t="shared" si="182"/>
        <v/>
      </c>
      <c r="BC596" s="282" t="str">
        <f t="shared" si="175"/>
        <v/>
      </c>
      <c r="BD596" s="282" t="s">
        <v>29</v>
      </c>
      <c r="BE596" s="282" t="str">
        <f t="shared" si="176"/>
        <v/>
      </c>
      <c r="BF596" s="282" t="str">
        <f t="shared" si="177"/>
        <v/>
      </c>
      <c r="BH596" s="522" t="str">
        <f>IF(AJ596="C",MAX($BH$221:BH595)+0.001,"")</f>
        <v/>
      </c>
      <c r="BI596" s="522"/>
      <c r="BJ596" s="522"/>
      <c r="BK596" s="282">
        <v>1.375</v>
      </c>
      <c r="BL596" s="282" t="str">
        <f t="shared" si="178"/>
        <v/>
      </c>
      <c r="BM596" s="282" t="str">
        <f t="shared" si="179"/>
        <v/>
      </c>
      <c r="BN596" s="282" t="s">
        <v>30</v>
      </c>
      <c r="BO596" s="282" t="str">
        <f t="shared" si="180"/>
        <v/>
      </c>
      <c r="BP596" s="282" t="str">
        <f t="shared" si="181"/>
        <v/>
      </c>
      <c r="BT596" s="522" t="str">
        <f>IF(AL596="A",MAX($BT$221:BV595)+0.001,"")</f>
        <v/>
      </c>
      <c r="BU596" s="522"/>
      <c r="BV596" s="522"/>
      <c r="BW596" s="282">
        <v>1.375</v>
      </c>
      <c r="BY596" s="454" t="s">
        <v>28</v>
      </c>
      <c r="BZ596" s="282" t="str">
        <f t="shared" si="183"/>
        <v/>
      </c>
      <c r="CB596" s="282">
        <f t="shared" si="184"/>
        <v>0</v>
      </c>
      <c r="CC596" s="282">
        <f t="shared" si="185"/>
        <v>0</v>
      </c>
      <c r="CD596" s="282">
        <f t="shared" si="186"/>
        <v>0</v>
      </c>
      <c r="CE596" s="282">
        <f t="shared" si="187"/>
        <v>0</v>
      </c>
      <c r="CF596" s="282">
        <f t="shared" si="188"/>
        <v>0</v>
      </c>
      <c r="CG596" s="282">
        <f t="shared" si="189"/>
        <v>0</v>
      </c>
      <c r="CH596" s="282">
        <f t="shared" si="190"/>
        <v>0</v>
      </c>
      <c r="CI596" s="282">
        <f t="shared" si="191"/>
        <v>0</v>
      </c>
      <c r="CJ596" s="282">
        <f t="shared" si="192"/>
        <v>0</v>
      </c>
      <c r="CK596" s="282">
        <f t="shared" si="193"/>
        <v>0</v>
      </c>
      <c r="CL596" s="282">
        <f t="shared" si="194"/>
        <v>0</v>
      </c>
      <c r="CM596" s="282">
        <f t="shared" si="195"/>
        <v>0</v>
      </c>
    </row>
    <row r="597" spans="4:91" ht="15" x14ac:dyDescent="0.25">
      <c r="D597" s="455" t="str">
        <f>IF(DATA8!$C$34="","",U597&amp;":"&amp;V597)</f>
        <v/>
      </c>
      <c r="E597" s="523" t="str">
        <f>IF(DATA8!$D$34="","",W597&amp;":"&amp;X597)</f>
        <v/>
      </c>
      <c r="F597" s="523"/>
      <c r="G597" s="523"/>
      <c r="H597" s="524" t="e">
        <f t="shared" si="170"/>
        <v>#VALUE!</v>
      </c>
      <c r="I597" s="524"/>
      <c r="J597" s="524"/>
      <c r="K597" s="522" t="e">
        <f t="shared" si="174"/>
        <v>#VALUE!</v>
      </c>
      <c r="L597" s="522"/>
      <c r="M597" s="522"/>
      <c r="N597" s="525" t="e">
        <f t="shared" si="171"/>
        <v>#VALUE!</v>
      </c>
      <c r="O597" s="525"/>
      <c r="P597" s="525"/>
      <c r="Q597" s="523" t="e">
        <f t="shared" si="172"/>
        <v>#VALUE!</v>
      </c>
      <c r="R597" s="523"/>
      <c r="S597" s="523"/>
      <c r="T597" s="283">
        <v>26</v>
      </c>
      <c r="U597" s="456">
        <f>IF(HOUR(DATA8!$C$34)&lt;=6,HOUR(DATA8!$C$34)+12,HOUR(DATA8!$C$34))</f>
        <v>12</v>
      </c>
      <c r="V597" s="457" t="str">
        <f>IF(MINUTE(DATA8!$C$34)&lt;10,"0"&amp;MINUTE(DATA8!$C$34),MINUTE(DATA8!$C$34))</f>
        <v>00</v>
      </c>
      <c r="W597" s="456">
        <f>IF(HOUR(DATA8!$D$34)&lt;=6,HOUR(DATA8!$D$34)+12,HOUR(DATA8!$D$34))</f>
        <v>12</v>
      </c>
      <c r="X597" s="457" t="str">
        <f>IF(MINUTE(DATA8!$D$34)&lt;10,"0"&amp;MINUTE(DATA8!$D$34),MINUTE(DATA8!$D$34))</f>
        <v>00</v>
      </c>
      <c r="Y597" s="526" t="b">
        <f t="shared" ref="Y597:Y660" si="197">IF(AND(D597=0,E597=0),TRUE,FALSE)</f>
        <v>0</v>
      </c>
      <c r="Z597" s="526"/>
      <c r="AA597" s="520" t="b">
        <f t="shared" ref="AA597:AA660" si="198">IF(Y597=TRUE,FALSE,IF(D597="",FALSE,IF(D597=E597,TRUE,FALSE)))</f>
        <v>0</v>
      </c>
      <c r="AB597" s="520"/>
      <c r="AC597" s="521" t="str">
        <f t="shared" si="173"/>
        <v/>
      </c>
      <c r="AD597" s="521"/>
      <c r="AE597" s="520" t="b">
        <f t="shared" si="196"/>
        <v>0</v>
      </c>
      <c r="AF597" s="520"/>
      <c r="AH597" s="422">
        <f>DATA8!$G$34</f>
        <v>0</v>
      </c>
      <c r="AI597" s="422">
        <f>DATA8!$L$34</f>
        <v>0</v>
      </c>
      <c r="AJ597" s="458">
        <f>DATA8!$Q$34</f>
        <v>0</v>
      </c>
      <c r="AK597" s="422">
        <f>DATA8!$V$34</f>
        <v>0</v>
      </c>
      <c r="AL597" s="422">
        <f>DATA8!$AA$34</f>
        <v>0</v>
      </c>
      <c r="AN597" s="522" t="str">
        <f>IF(AJ597="A",MAX($AN$221:AP596)+0.001,"")</f>
        <v/>
      </c>
      <c r="AO597" s="522"/>
      <c r="AP597" s="522"/>
      <c r="AQ597" s="282">
        <v>1.3759999999999999</v>
      </c>
      <c r="AR597" s="282" t="str">
        <f>IF($AQ$597&gt;$AN$973,"",LOOKUP($AQ$597,$AN$222:$AP$971,$AH$222:$AH$971))</f>
        <v/>
      </c>
      <c r="AS597" s="282" t="str">
        <f>IF($AQ$597&gt;$AN$973,"",LOOKUP($AQ$597,$AN$222:$AP$971,$AI$222:$AI$971))</f>
        <v/>
      </c>
      <c r="AT597" s="282" t="s">
        <v>28</v>
      </c>
      <c r="AU597" s="282" t="str">
        <f>IF($AQ$597&gt;$AN$973,"",LOOKUP($AQ$597,$AN$222:$AP$971,$AK$222:$AK$971))</f>
        <v/>
      </c>
      <c r="AV597" s="282" t="str">
        <f>IF($AQ$597&gt;$AN$973,"",LOOKUP($AQ$597,$AN$222:$AP$971,$AL$222:$AL$971))</f>
        <v/>
      </c>
      <c r="AX597" s="522" t="str">
        <f>IF(AJ597="B",MAX($AX$221:AX596)+0.001,"")</f>
        <v/>
      </c>
      <c r="AY597" s="522"/>
      <c r="AZ597" s="522"/>
      <c r="BA597" s="282">
        <v>1.3759999999999999</v>
      </c>
      <c r="BB597" s="282" t="str">
        <f t="shared" si="182"/>
        <v/>
      </c>
      <c r="BC597" s="282" t="str">
        <f t="shared" si="175"/>
        <v/>
      </c>
      <c r="BD597" s="282" t="s">
        <v>29</v>
      </c>
      <c r="BE597" s="282" t="str">
        <f t="shared" si="176"/>
        <v/>
      </c>
      <c r="BF597" s="282" t="str">
        <f t="shared" si="177"/>
        <v/>
      </c>
      <c r="BH597" s="522" t="str">
        <f>IF(AJ597="C",MAX($BH$221:BH596)+0.001,"")</f>
        <v/>
      </c>
      <c r="BI597" s="522"/>
      <c r="BJ597" s="522"/>
      <c r="BK597" s="282">
        <v>1.3759999999999999</v>
      </c>
      <c r="BL597" s="282" t="str">
        <f t="shared" si="178"/>
        <v/>
      </c>
      <c r="BM597" s="282" t="str">
        <f t="shared" si="179"/>
        <v/>
      </c>
      <c r="BN597" s="282" t="s">
        <v>30</v>
      </c>
      <c r="BO597" s="282" t="str">
        <f t="shared" si="180"/>
        <v/>
      </c>
      <c r="BP597" s="282" t="str">
        <f t="shared" si="181"/>
        <v/>
      </c>
      <c r="BT597" s="522" t="str">
        <f>IF(AL597="A",MAX($BT$221:BV596)+0.001,"")</f>
        <v/>
      </c>
      <c r="BU597" s="522"/>
      <c r="BV597" s="522"/>
      <c r="BW597" s="282">
        <v>1.3759999999999999</v>
      </c>
      <c r="BY597" s="454" t="s">
        <v>28</v>
      </c>
      <c r="BZ597" s="282" t="str">
        <f t="shared" si="183"/>
        <v/>
      </c>
      <c r="CB597" s="282">
        <f t="shared" si="184"/>
        <v>0</v>
      </c>
      <c r="CC597" s="282">
        <f t="shared" si="185"/>
        <v>0</v>
      </c>
      <c r="CD597" s="282">
        <f t="shared" si="186"/>
        <v>0</v>
      </c>
      <c r="CE597" s="282">
        <f t="shared" si="187"/>
        <v>0</v>
      </c>
      <c r="CF597" s="282">
        <f t="shared" si="188"/>
        <v>0</v>
      </c>
      <c r="CG597" s="282">
        <f t="shared" si="189"/>
        <v>0</v>
      </c>
      <c r="CH597" s="282">
        <f t="shared" si="190"/>
        <v>0</v>
      </c>
      <c r="CI597" s="282">
        <f t="shared" si="191"/>
        <v>0</v>
      </c>
      <c r="CJ597" s="282">
        <f t="shared" si="192"/>
        <v>0</v>
      </c>
      <c r="CK597" s="282">
        <f t="shared" si="193"/>
        <v>0</v>
      </c>
      <c r="CL597" s="282">
        <f t="shared" si="194"/>
        <v>0</v>
      </c>
      <c r="CM597" s="282">
        <f t="shared" si="195"/>
        <v>0</v>
      </c>
    </row>
    <row r="598" spans="4:91" ht="15" x14ac:dyDescent="0.25">
      <c r="D598" s="455" t="str">
        <f>IF(DATA8!$C$35="","",U598&amp;":"&amp;V598)</f>
        <v/>
      </c>
      <c r="E598" s="523" t="str">
        <f>IF(DATA8!$D$35="","",W598&amp;":"&amp;X598)</f>
        <v/>
      </c>
      <c r="F598" s="523"/>
      <c r="G598" s="523"/>
      <c r="H598" s="524" t="e">
        <f t="shared" ref="H598:H661" si="199">HOUR(D598)</f>
        <v>#VALUE!</v>
      </c>
      <c r="I598" s="524"/>
      <c r="J598" s="524"/>
      <c r="K598" s="522" t="e">
        <f t="shared" si="174"/>
        <v>#VALUE!</v>
      </c>
      <c r="L598" s="522"/>
      <c r="M598" s="522"/>
      <c r="N598" s="525" t="e">
        <f t="shared" ref="N598:N661" si="200">D598-K598</f>
        <v>#VALUE!</v>
      </c>
      <c r="O598" s="525"/>
      <c r="P598" s="525"/>
      <c r="Q598" s="523" t="e">
        <f t="shared" ref="Q598:Q661" si="201">IF(N598&gt;=0.0208333,H598&amp;":30",H598&amp;":00")</f>
        <v>#VALUE!</v>
      </c>
      <c r="R598" s="523"/>
      <c r="S598" s="523"/>
      <c r="T598" s="283">
        <v>27</v>
      </c>
      <c r="U598" s="456">
        <f>IF(HOUR(DATA8!$C$35)&lt;=6,HOUR(DATA8!$C$35)+12,HOUR(DATA8!$C$35))</f>
        <v>12</v>
      </c>
      <c r="V598" s="457" t="str">
        <f>IF(MINUTE(DATA8!$C$35)&lt;10,"0"&amp;MINUTE(DATA8!$C$35),MINUTE(DATA8!$C$35))</f>
        <v>00</v>
      </c>
      <c r="W598" s="456">
        <f>IF(HOUR(DATA8!$D$35)&lt;=6,HOUR(DATA8!$D$35)+12,HOUR(DATA8!$D$35))</f>
        <v>12</v>
      </c>
      <c r="X598" s="457" t="str">
        <f>IF(MINUTE(DATA8!$D$35)&lt;10,"0"&amp;MINUTE(DATA8!$D$35),MINUTE(DATA8!$D$35))</f>
        <v>00</v>
      </c>
      <c r="Y598" s="526" t="b">
        <f t="shared" si="197"/>
        <v>0</v>
      </c>
      <c r="Z598" s="526"/>
      <c r="AA598" s="520" t="b">
        <f t="shared" si="198"/>
        <v>0</v>
      </c>
      <c r="AB598" s="520"/>
      <c r="AC598" s="521" t="str">
        <f t="shared" si="173"/>
        <v/>
      </c>
      <c r="AD598" s="521"/>
      <c r="AE598" s="520" t="b">
        <f t="shared" si="196"/>
        <v>0</v>
      </c>
      <c r="AF598" s="520"/>
      <c r="AH598" s="422">
        <f>DATA8!$G$35</f>
        <v>0</v>
      </c>
      <c r="AI598" s="422">
        <f>DATA8!$L$35</f>
        <v>0</v>
      </c>
      <c r="AJ598" s="458">
        <f>DATA8!$Q$35</f>
        <v>0</v>
      </c>
      <c r="AK598" s="422">
        <f>DATA8!$V$35</f>
        <v>0</v>
      </c>
      <c r="AL598" s="422">
        <f>DATA8!$AA$35</f>
        <v>0</v>
      </c>
      <c r="AN598" s="522" t="str">
        <f>IF(AJ598="A",MAX($AN$221:AP597)+0.001,"")</f>
        <v/>
      </c>
      <c r="AO598" s="522"/>
      <c r="AP598" s="522"/>
      <c r="AQ598" s="282">
        <v>1.3769999999999998</v>
      </c>
      <c r="AR598" s="282" t="str">
        <f>IF($AQ$598&gt;$AN$973,"",LOOKUP($AQ$598,$AN$222:$AP$971,$AH$222:$AH$971))</f>
        <v/>
      </c>
      <c r="AS598" s="282" t="str">
        <f>IF($AQ$598&gt;$AN$973,"",LOOKUP($AQ$598,$AN$222:$AP$971,$AI$222:$AI$971))</f>
        <v/>
      </c>
      <c r="AT598" s="282" t="s">
        <v>28</v>
      </c>
      <c r="AU598" s="282" t="str">
        <f>IF($AQ$598&gt;$AN$973,"",LOOKUP($AQ$598,$AN$222:$AP$971,$AK$222:$AK$971))</f>
        <v/>
      </c>
      <c r="AV598" s="282" t="str">
        <f>IF($AQ$598&gt;$AN$973,"",LOOKUP($AQ$598,$AN$222:$AP$971,$AL$222:$AL$971))</f>
        <v/>
      </c>
      <c r="AX598" s="522" t="str">
        <f>IF(AJ598="B",MAX($AX$221:AX597)+0.001,"")</f>
        <v/>
      </c>
      <c r="AY598" s="522"/>
      <c r="AZ598" s="522"/>
      <c r="BA598" s="282">
        <v>1.3769999999999998</v>
      </c>
      <c r="BB598" s="282" t="str">
        <f t="shared" si="182"/>
        <v/>
      </c>
      <c r="BC598" s="282" t="str">
        <f t="shared" si="175"/>
        <v/>
      </c>
      <c r="BD598" s="282" t="s">
        <v>29</v>
      </c>
      <c r="BE598" s="282" t="str">
        <f t="shared" si="176"/>
        <v/>
      </c>
      <c r="BF598" s="282" t="str">
        <f t="shared" si="177"/>
        <v/>
      </c>
      <c r="BH598" s="522" t="str">
        <f>IF(AJ598="C",MAX($BH$221:BH597)+0.001,"")</f>
        <v/>
      </c>
      <c r="BI598" s="522"/>
      <c r="BJ598" s="522"/>
      <c r="BK598" s="282">
        <v>1.3769999999999998</v>
      </c>
      <c r="BL598" s="282" t="str">
        <f t="shared" si="178"/>
        <v/>
      </c>
      <c r="BM598" s="282" t="str">
        <f t="shared" si="179"/>
        <v/>
      </c>
      <c r="BN598" s="282" t="s">
        <v>30</v>
      </c>
      <c r="BO598" s="282" t="str">
        <f t="shared" si="180"/>
        <v/>
      </c>
      <c r="BP598" s="282" t="str">
        <f t="shared" si="181"/>
        <v/>
      </c>
      <c r="BT598" s="522" t="str">
        <f>IF(AL598="A",MAX($BT$221:BV597)+0.001,"")</f>
        <v/>
      </c>
      <c r="BU598" s="522"/>
      <c r="BV598" s="522"/>
      <c r="BW598" s="282">
        <v>1.3769999999999998</v>
      </c>
      <c r="BY598" s="454" t="s">
        <v>28</v>
      </c>
      <c r="BZ598" s="282" t="str">
        <f t="shared" si="183"/>
        <v/>
      </c>
      <c r="CB598" s="282">
        <f t="shared" si="184"/>
        <v>0</v>
      </c>
      <c r="CC598" s="282">
        <f t="shared" si="185"/>
        <v>0</v>
      </c>
      <c r="CD598" s="282">
        <f t="shared" si="186"/>
        <v>0</v>
      </c>
      <c r="CE598" s="282">
        <f t="shared" si="187"/>
        <v>0</v>
      </c>
      <c r="CF598" s="282">
        <f t="shared" si="188"/>
        <v>0</v>
      </c>
      <c r="CG598" s="282">
        <f t="shared" si="189"/>
        <v>0</v>
      </c>
      <c r="CH598" s="282">
        <f t="shared" si="190"/>
        <v>0</v>
      </c>
      <c r="CI598" s="282">
        <f t="shared" si="191"/>
        <v>0</v>
      </c>
      <c r="CJ598" s="282">
        <f t="shared" si="192"/>
        <v>0</v>
      </c>
      <c r="CK598" s="282">
        <f t="shared" si="193"/>
        <v>0</v>
      </c>
      <c r="CL598" s="282">
        <f t="shared" si="194"/>
        <v>0</v>
      </c>
      <c r="CM598" s="282">
        <f t="shared" si="195"/>
        <v>0</v>
      </c>
    </row>
    <row r="599" spans="4:91" ht="15" x14ac:dyDescent="0.25">
      <c r="D599" s="455" t="str">
        <f>IF(DATA8!$C$36="","",U599&amp;":"&amp;V599)</f>
        <v/>
      </c>
      <c r="E599" s="523" t="str">
        <f>IF(DATA8!$D$36="","",W599&amp;":"&amp;X599)</f>
        <v/>
      </c>
      <c r="F599" s="523"/>
      <c r="G599" s="523"/>
      <c r="H599" s="524" t="e">
        <f t="shared" si="199"/>
        <v>#VALUE!</v>
      </c>
      <c r="I599" s="524"/>
      <c r="J599" s="524"/>
      <c r="K599" s="522" t="e">
        <f t="shared" si="174"/>
        <v>#VALUE!</v>
      </c>
      <c r="L599" s="522"/>
      <c r="M599" s="522"/>
      <c r="N599" s="525" t="e">
        <f t="shared" si="200"/>
        <v>#VALUE!</v>
      </c>
      <c r="O599" s="525"/>
      <c r="P599" s="525"/>
      <c r="Q599" s="523" t="e">
        <f t="shared" si="201"/>
        <v>#VALUE!</v>
      </c>
      <c r="R599" s="523"/>
      <c r="S599" s="523"/>
      <c r="T599" s="283">
        <v>28</v>
      </c>
      <c r="U599" s="456">
        <f>IF(HOUR(DATA8!$C$36)&lt;=6,HOUR(DATA8!$C$36)+12,HOUR(DATA8!$C$36))</f>
        <v>12</v>
      </c>
      <c r="V599" s="457" t="str">
        <f>IF(MINUTE(DATA8!$C$36)&lt;10,"0"&amp;MINUTE(DATA8!$C$36),MINUTE(DATA8!$C$36))</f>
        <v>00</v>
      </c>
      <c r="W599" s="456">
        <f>IF(HOUR(DATA8!$D$36)&lt;=6,HOUR(DATA8!$D$36)+12,HOUR(DATA8!$D$36))</f>
        <v>12</v>
      </c>
      <c r="X599" s="457" t="str">
        <f>IF(MINUTE(DATA8!$D$36)&lt;10,"0"&amp;MINUTE(DATA8!$D$36),MINUTE(DATA8!$D$36))</f>
        <v>00</v>
      </c>
      <c r="Y599" s="526" t="b">
        <f t="shared" si="197"/>
        <v>0</v>
      </c>
      <c r="Z599" s="526"/>
      <c r="AA599" s="520" t="b">
        <f t="shared" si="198"/>
        <v>0</v>
      </c>
      <c r="AB599" s="520"/>
      <c r="AC599" s="521" t="str">
        <f t="shared" si="173"/>
        <v/>
      </c>
      <c r="AD599" s="521"/>
      <c r="AE599" s="520" t="b">
        <f t="shared" si="196"/>
        <v>0</v>
      </c>
      <c r="AF599" s="520"/>
      <c r="AH599" s="422">
        <f>DATA8!$G$36</f>
        <v>0</v>
      </c>
      <c r="AI599" s="422">
        <f>DATA8!$L$36</f>
        <v>0</v>
      </c>
      <c r="AJ599" s="458">
        <f>DATA8!$Q$36</f>
        <v>0</v>
      </c>
      <c r="AK599" s="422">
        <f>DATA8!$V$36</f>
        <v>0</v>
      </c>
      <c r="AL599" s="422">
        <f>DATA8!$AA$36</f>
        <v>0</v>
      </c>
      <c r="AN599" s="522" t="str">
        <f>IF(AJ599="A",MAX($AN$221:AP598)+0.001,"")</f>
        <v/>
      </c>
      <c r="AO599" s="522"/>
      <c r="AP599" s="522"/>
      <c r="AQ599" s="282">
        <v>1.3779999999999999</v>
      </c>
      <c r="AR599" s="282" t="str">
        <f>IF($AQ$599&gt;$AN$973,"",LOOKUP($AQ$599,$AN$222:$AP$971,$AH$222:$AH$971))</f>
        <v/>
      </c>
      <c r="AS599" s="282" t="str">
        <f>IF($AQ$599&gt;$AN$973,"",LOOKUP($AQ$599,$AN$222:$AP$971,$AI$222:$AI$971))</f>
        <v/>
      </c>
      <c r="AT599" s="282" t="s">
        <v>28</v>
      </c>
      <c r="AU599" s="282" t="str">
        <f>IF($AQ$599&gt;$AN$973,"",LOOKUP($AQ$599,$AN$222:$AP$971,$AK$222:$AK$971))</f>
        <v/>
      </c>
      <c r="AV599" s="282" t="str">
        <f>IF($AQ$599&gt;$AN$973,"",LOOKUP($AQ$599,$AN$222:$AP$971,$AL$222:$AL$971))</f>
        <v/>
      </c>
      <c r="AX599" s="522" t="str">
        <f>IF(AJ599="B",MAX($AX$221:AX598)+0.001,"")</f>
        <v/>
      </c>
      <c r="AY599" s="522"/>
      <c r="AZ599" s="522"/>
      <c r="BA599" s="282">
        <v>1.3779999999999999</v>
      </c>
      <c r="BB599" s="282" t="str">
        <f t="shared" si="182"/>
        <v/>
      </c>
      <c r="BC599" s="282" t="str">
        <f t="shared" si="175"/>
        <v/>
      </c>
      <c r="BD599" s="282" t="s">
        <v>29</v>
      </c>
      <c r="BE599" s="282" t="str">
        <f t="shared" si="176"/>
        <v/>
      </c>
      <c r="BF599" s="282" t="str">
        <f t="shared" si="177"/>
        <v/>
      </c>
      <c r="BH599" s="522" t="str">
        <f>IF(AJ599="C",MAX($BH$221:BH598)+0.001,"")</f>
        <v/>
      </c>
      <c r="BI599" s="522"/>
      <c r="BJ599" s="522"/>
      <c r="BK599" s="282">
        <v>1.3779999999999999</v>
      </c>
      <c r="BL599" s="282" t="str">
        <f t="shared" si="178"/>
        <v/>
      </c>
      <c r="BM599" s="282" t="str">
        <f t="shared" si="179"/>
        <v/>
      </c>
      <c r="BN599" s="282" t="s">
        <v>30</v>
      </c>
      <c r="BO599" s="282" t="str">
        <f t="shared" si="180"/>
        <v/>
      </c>
      <c r="BP599" s="282" t="str">
        <f t="shared" si="181"/>
        <v/>
      </c>
      <c r="BT599" s="522" t="str">
        <f>IF(AL599="A",MAX($BT$221:BV598)+0.001,"")</f>
        <v/>
      </c>
      <c r="BU599" s="522"/>
      <c r="BV599" s="522"/>
      <c r="BW599" s="282">
        <v>1.3779999999999999</v>
      </c>
      <c r="BY599" s="454" t="s">
        <v>28</v>
      </c>
      <c r="BZ599" s="282" t="str">
        <f t="shared" si="183"/>
        <v/>
      </c>
      <c r="CB599" s="282">
        <f t="shared" si="184"/>
        <v>0</v>
      </c>
      <c r="CC599" s="282">
        <f t="shared" si="185"/>
        <v>0</v>
      </c>
      <c r="CD599" s="282">
        <f t="shared" si="186"/>
        <v>0</v>
      </c>
      <c r="CE599" s="282">
        <f t="shared" si="187"/>
        <v>0</v>
      </c>
      <c r="CF599" s="282">
        <f t="shared" si="188"/>
        <v>0</v>
      </c>
      <c r="CG599" s="282">
        <f t="shared" si="189"/>
        <v>0</v>
      </c>
      <c r="CH599" s="282">
        <f t="shared" si="190"/>
        <v>0</v>
      </c>
      <c r="CI599" s="282">
        <f t="shared" si="191"/>
        <v>0</v>
      </c>
      <c r="CJ599" s="282">
        <f t="shared" si="192"/>
        <v>0</v>
      </c>
      <c r="CK599" s="282">
        <f t="shared" si="193"/>
        <v>0</v>
      </c>
      <c r="CL599" s="282">
        <f t="shared" si="194"/>
        <v>0</v>
      </c>
      <c r="CM599" s="282">
        <f t="shared" si="195"/>
        <v>0</v>
      </c>
    </row>
    <row r="600" spans="4:91" ht="15" x14ac:dyDescent="0.25">
      <c r="D600" s="455" t="str">
        <f>IF(DATA8!$C$37="","",U600&amp;":"&amp;V600)</f>
        <v/>
      </c>
      <c r="E600" s="523" t="str">
        <f>IF(DATA8!$D$37="","",W600&amp;":"&amp;X600)</f>
        <v/>
      </c>
      <c r="F600" s="523"/>
      <c r="G600" s="523"/>
      <c r="H600" s="524" t="e">
        <f t="shared" si="199"/>
        <v>#VALUE!</v>
      </c>
      <c r="I600" s="524"/>
      <c r="J600" s="524"/>
      <c r="K600" s="522" t="e">
        <f t="shared" si="174"/>
        <v>#VALUE!</v>
      </c>
      <c r="L600" s="522"/>
      <c r="M600" s="522"/>
      <c r="N600" s="525" t="e">
        <f t="shared" si="200"/>
        <v>#VALUE!</v>
      </c>
      <c r="O600" s="525"/>
      <c r="P600" s="525"/>
      <c r="Q600" s="523" t="e">
        <f t="shared" si="201"/>
        <v>#VALUE!</v>
      </c>
      <c r="R600" s="523"/>
      <c r="S600" s="523"/>
      <c r="T600" s="283">
        <v>29</v>
      </c>
      <c r="U600" s="456">
        <f>IF(HOUR(DATA8!$C$37)&lt;=6,HOUR(DATA8!$C$37)+12,HOUR(DATA8!$C$37))</f>
        <v>12</v>
      </c>
      <c r="V600" s="457" t="str">
        <f>IF(MINUTE(DATA8!$C$37)&lt;10,"0"&amp;MINUTE(DATA8!$C$37),MINUTE(DATA8!$C$37))</f>
        <v>00</v>
      </c>
      <c r="W600" s="456">
        <f>IF(HOUR(DATA8!$D$37)&lt;=6,HOUR(DATA8!$D$37)+12,HOUR(DATA8!$D$37))</f>
        <v>12</v>
      </c>
      <c r="X600" s="457" t="str">
        <f>IF(MINUTE(DATA8!$D$37)&lt;10,"0"&amp;MINUTE(DATA8!$D$37),MINUTE(DATA8!$D$37))</f>
        <v>00</v>
      </c>
      <c r="Y600" s="526" t="b">
        <f t="shared" si="197"/>
        <v>0</v>
      </c>
      <c r="Z600" s="526"/>
      <c r="AA600" s="520" t="b">
        <f t="shared" si="198"/>
        <v>0</v>
      </c>
      <c r="AB600" s="520"/>
      <c r="AC600" s="521" t="str">
        <f t="shared" si="173"/>
        <v/>
      </c>
      <c r="AD600" s="521"/>
      <c r="AE600" s="520" t="b">
        <f t="shared" si="196"/>
        <v>0</v>
      </c>
      <c r="AF600" s="520"/>
      <c r="AH600" s="422">
        <f>DATA8!$G$37</f>
        <v>0</v>
      </c>
      <c r="AI600" s="422">
        <f>DATA8!$L$37</f>
        <v>0</v>
      </c>
      <c r="AJ600" s="458">
        <f>DATA8!$Q$37</f>
        <v>0</v>
      </c>
      <c r="AK600" s="422">
        <f>DATA8!$V$37</f>
        <v>0</v>
      </c>
      <c r="AL600" s="422">
        <f>DATA8!$AA$37</f>
        <v>0</v>
      </c>
      <c r="AN600" s="522" t="str">
        <f>IF(AJ600="A",MAX($AN$221:AP599)+0.001,"")</f>
        <v/>
      </c>
      <c r="AO600" s="522"/>
      <c r="AP600" s="522"/>
      <c r="AQ600" s="282">
        <v>1.379</v>
      </c>
      <c r="AR600" s="282" t="str">
        <f>IF($AQ$600&gt;$AN$973,"",LOOKUP($AQ$600,$AN$222:$AP$971,$AH$222:$AH$971))</f>
        <v/>
      </c>
      <c r="AS600" s="282" t="str">
        <f>IF($AQ$600&gt;$AN$973,"",LOOKUP($AQ$600,$AN$222:$AP$971,$AI$222:$AI$971))</f>
        <v/>
      </c>
      <c r="AT600" s="282" t="s">
        <v>28</v>
      </c>
      <c r="AU600" s="282" t="str">
        <f>IF($AQ$600&gt;$AN$973,"",LOOKUP($AQ$600,$AN$222:$AP$971,$AK$222:$AK$971))</f>
        <v/>
      </c>
      <c r="AV600" s="282" t="str">
        <f>IF($AQ$600&gt;$AN$973,"",LOOKUP($AQ$600,$AN$222:$AP$971,$AL$222:$AL$971))</f>
        <v/>
      </c>
      <c r="AX600" s="522" t="str">
        <f>IF(AJ600="B",MAX($AX$221:AX599)+0.001,"")</f>
        <v/>
      </c>
      <c r="AY600" s="522"/>
      <c r="AZ600" s="522"/>
      <c r="BA600" s="282">
        <v>1.379</v>
      </c>
      <c r="BB600" s="282" t="str">
        <f t="shared" si="182"/>
        <v/>
      </c>
      <c r="BC600" s="282" t="str">
        <f t="shared" si="175"/>
        <v/>
      </c>
      <c r="BD600" s="282" t="s">
        <v>29</v>
      </c>
      <c r="BE600" s="282" t="str">
        <f t="shared" si="176"/>
        <v/>
      </c>
      <c r="BF600" s="282" t="str">
        <f t="shared" si="177"/>
        <v/>
      </c>
      <c r="BH600" s="522" t="str">
        <f>IF(AJ600="C",MAX($BH$221:BH599)+0.001,"")</f>
        <v/>
      </c>
      <c r="BI600" s="522"/>
      <c r="BJ600" s="522"/>
      <c r="BK600" s="282">
        <v>1.379</v>
      </c>
      <c r="BL600" s="282" t="str">
        <f t="shared" si="178"/>
        <v/>
      </c>
      <c r="BM600" s="282" t="str">
        <f t="shared" si="179"/>
        <v/>
      </c>
      <c r="BN600" s="282" t="s">
        <v>30</v>
      </c>
      <c r="BO600" s="282" t="str">
        <f t="shared" si="180"/>
        <v/>
      </c>
      <c r="BP600" s="282" t="str">
        <f t="shared" si="181"/>
        <v/>
      </c>
      <c r="BT600" s="522" t="str">
        <f>IF(AL600="A",MAX($BT$221:BV599)+0.001,"")</f>
        <v/>
      </c>
      <c r="BU600" s="522"/>
      <c r="BV600" s="522"/>
      <c r="BW600" s="282">
        <v>1.379</v>
      </c>
      <c r="BY600" s="454" t="s">
        <v>28</v>
      </c>
      <c r="BZ600" s="282" t="str">
        <f t="shared" si="183"/>
        <v/>
      </c>
      <c r="CB600" s="282">
        <f t="shared" si="184"/>
        <v>0</v>
      </c>
      <c r="CC600" s="282">
        <f t="shared" si="185"/>
        <v>0</v>
      </c>
      <c r="CD600" s="282">
        <f t="shared" si="186"/>
        <v>0</v>
      </c>
      <c r="CE600" s="282">
        <f t="shared" si="187"/>
        <v>0</v>
      </c>
      <c r="CF600" s="282">
        <f t="shared" si="188"/>
        <v>0</v>
      </c>
      <c r="CG600" s="282">
        <f t="shared" si="189"/>
        <v>0</v>
      </c>
      <c r="CH600" s="282">
        <f t="shared" si="190"/>
        <v>0</v>
      </c>
      <c r="CI600" s="282">
        <f t="shared" si="191"/>
        <v>0</v>
      </c>
      <c r="CJ600" s="282">
        <f t="shared" si="192"/>
        <v>0</v>
      </c>
      <c r="CK600" s="282">
        <f t="shared" si="193"/>
        <v>0</v>
      </c>
      <c r="CL600" s="282">
        <f t="shared" si="194"/>
        <v>0</v>
      </c>
      <c r="CM600" s="282">
        <f t="shared" si="195"/>
        <v>0</v>
      </c>
    </row>
    <row r="601" spans="4:91" ht="15" x14ac:dyDescent="0.25">
      <c r="D601" s="455" t="str">
        <f>IF(DATA8!$C$38="","",U601&amp;":"&amp;V601)</f>
        <v/>
      </c>
      <c r="E601" s="523" t="str">
        <f>IF(DATA8!$D$38="","",W601&amp;":"&amp;X601)</f>
        <v/>
      </c>
      <c r="F601" s="523"/>
      <c r="G601" s="523"/>
      <c r="H601" s="524" t="e">
        <f t="shared" si="199"/>
        <v>#VALUE!</v>
      </c>
      <c r="I601" s="524"/>
      <c r="J601" s="524"/>
      <c r="K601" s="522" t="e">
        <f t="shared" si="174"/>
        <v>#VALUE!</v>
      </c>
      <c r="L601" s="522"/>
      <c r="M601" s="522"/>
      <c r="N601" s="525" t="e">
        <f t="shared" si="200"/>
        <v>#VALUE!</v>
      </c>
      <c r="O601" s="525"/>
      <c r="P601" s="525"/>
      <c r="Q601" s="523" t="e">
        <f t="shared" si="201"/>
        <v>#VALUE!</v>
      </c>
      <c r="R601" s="523"/>
      <c r="S601" s="523"/>
      <c r="T601" s="283">
        <v>30</v>
      </c>
      <c r="U601" s="456">
        <f>IF(HOUR(DATA8!$C$38)&lt;=6,HOUR(DATA8!$C$38)+12,HOUR(DATA8!$C$38))</f>
        <v>12</v>
      </c>
      <c r="V601" s="457" t="str">
        <f>IF(MINUTE(DATA8!$C$38)&lt;10,"0"&amp;MINUTE(DATA8!$C$38),MINUTE(DATA8!$C$38))</f>
        <v>00</v>
      </c>
      <c r="W601" s="456">
        <f>IF(HOUR(DATA8!$D$38)&lt;=6,HOUR(DATA8!$D$38)+12,HOUR(DATA8!$D$38))</f>
        <v>12</v>
      </c>
      <c r="X601" s="457" t="str">
        <f>IF(MINUTE(DATA8!$D$38)&lt;10,"0"&amp;MINUTE(DATA8!$D$38),MINUTE(DATA8!$D$38))</f>
        <v>00</v>
      </c>
      <c r="Y601" s="526" t="b">
        <f t="shared" si="197"/>
        <v>0</v>
      </c>
      <c r="Z601" s="526"/>
      <c r="AA601" s="520" t="b">
        <f t="shared" si="198"/>
        <v>0</v>
      </c>
      <c r="AB601" s="520"/>
      <c r="AC601" s="521" t="str">
        <f t="shared" ref="AC601:AC664" si="202">IF(D601="","",E601-D601)</f>
        <v/>
      </c>
      <c r="AD601" s="521"/>
      <c r="AE601" s="520" t="b">
        <f t="shared" si="196"/>
        <v>0</v>
      </c>
      <c r="AF601" s="520"/>
      <c r="AH601" s="422">
        <f>DATA8!$G$38</f>
        <v>0</v>
      </c>
      <c r="AI601" s="422">
        <f>DATA8!$L$38</f>
        <v>0</v>
      </c>
      <c r="AJ601" s="458">
        <f>DATA8!$Q$38</f>
        <v>0</v>
      </c>
      <c r="AK601" s="422">
        <f>DATA8!$V$38</f>
        <v>0</v>
      </c>
      <c r="AL601" s="422">
        <f>DATA8!$AA$38</f>
        <v>0</v>
      </c>
      <c r="AN601" s="522" t="str">
        <f>IF(AJ601="A",MAX($AN$221:AP600)+0.001,"")</f>
        <v/>
      </c>
      <c r="AO601" s="522"/>
      <c r="AP601" s="522"/>
      <c r="AQ601" s="282">
        <v>1.38</v>
      </c>
      <c r="AR601" s="282" t="str">
        <f>IF($AQ$601&gt;$AN$973,"",LOOKUP($AQ$601,$AN$222:$AP$971,$AH$222:$AH$971))</f>
        <v/>
      </c>
      <c r="AS601" s="282" t="str">
        <f>IF($AQ$601&gt;$AN$973,"",LOOKUP($AQ$601,$AN$222:$AP$971,$AI$222:$AI$971))</f>
        <v/>
      </c>
      <c r="AT601" s="282" t="s">
        <v>28</v>
      </c>
      <c r="AU601" s="282" t="str">
        <f>IF($AQ$601&gt;$AN$973,"",LOOKUP($AQ$601,$AN$222:$AP$971,$AK$222:$AK$971))</f>
        <v/>
      </c>
      <c r="AV601" s="282" t="str">
        <f>IF($AQ$601&gt;$AN$973,"",LOOKUP($AQ$601,$AN$222:$AP$971,$AL$222:$AL$971))</f>
        <v/>
      </c>
      <c r="AX601" s="522" t="str">
        <f>IF(AJ601="B",MAX($AX$221:AX600)+0.001,"")</f>
        <v/>
      </c>
      <c r="AY601" s="522"/>
      <c r="AZ601" s="522"/>
      <c r="BA601" s="282">
        <v>1.38</v>
      </c>
      <c r="BB601" s="282" t="str">
        <f t="shared" si="182"/>
        <v/>
      </c>
      <c r="BC601" s="282" t="str">
        <f t="shared" si="175"/>
        <v/>
      </c>
      <c r="BD601" s="282" t="s">
        <v>29</v>
      </c>
      <c r="BE601" s="282" t="str">
        <f t="shared" si="176"/>
        <v/>
      </c>
      <c r="BF601" s="282" t="str">
        <f t="shared" si="177"/>
        <v/>
      </c>
      <c r="BH601" s="522" t="str">
        <f>IF(AJ601="C",MAX($BH$221:BH600)+0.001,"")</f>
        <v/>
      </c>
      <c r="BI601" s="522"/>
      <c r="BJ601" s="522"/>
      <c r="BK601" s="282">
        <v>1.38</v>
      </c>
      <c r="BL601" s="282" t="str">
        <f t="shared" si="178"/>
        <v/>
      </c>
      <c r="BM601" s="282" t="str">
        <f t="shared" si="179"/>
        <v/>
      </c>
      <c r="BN601" s="282" t="s">
        <v>30</v>
      </c>
      <c r="BO601" s="282" t="str">
        <f t="shared" si="180"/>
        <v/>
      </c>
      <c r="BP601" s="282" t="str">
        <f t="shared" si="181"/>
        <v/>
      </c>
      <c r="BT601" s="522" t="str">
        <f>IF(AL601="A",MAX($BT$221:BV600)+0.001,"")</f>
        <v/>
      </c>
      <c r="BU601" s="522"/>
      <c r="BV601" s="522"/>
      <c r="BW601" s="282">
        <v>1.38</v>
      </c>
      <c r="BY601" s="454" t="s">
        <v>28</v>
      </c>
      <c r="BZ601" s="282" t="str">
        <f t="shared" si="183"/>
        <v/>
      </c>
      <c r="CB601" s="282">
        <f t="shared" si="184"/>
        <v>0</v>
      </c>
      <c r="CC601" s="282">
        <f t="shared" si="185"/>
        <v>0</v>
      </c>
      <c r="CD601" s="282">
        <f t="shared" si="186"/>
        <v>0</v>
      </c>
      <c r="CE601" s="282">
        <f t="shared" si="187"/>
        <v>0</v>
      </c>
      <c r="CF601" s="282">
        <f t="shared" si="188"/>
        <v>0</v>
      </c>
      <c r="CG601" s="282">
        <f t="shared" si="189"/>
        <v>0</v>
      </c>
      <c r="CH601" s="282">
        <f t="shared" si="190"/>
        <v>0</v>
      </c>
      <c r="CI601" s="282">
        <f t="shared" si="191"/>
        <v>0</v>
      </c>
      <c r="CJ601" s="282">
        <f t="shared" si="192"/>
        <v>0</v>
      </c>
      <c r="CK601" s="282">
        <f t="shared" si="193"/>
        <v>0</v>
      </c>
      <c r="CL601" s="282">
        <f t="shared" si="194"/>
        <v>0</v>
      </c>
      <c r="CM601" s="282">
        <f t="shared" si="195"/>
        <v>0</v>
      </c>
    </row>
    <row r="602" spans="4:91" ht="15" x14ac:dyDescent="0.25">
      <c r="D602" s="455" t="str">
        <f>IF(DATA8!$C$39="","",U602&amp;":"&amp;V602)</f>
        <v/>
      </c>
      <c r="E602" s="523" t="str">
        <f>IF(DATA8!$D$39="","",W602&amp;":"&amp;X602)</f>
        <v/>
      </c>
      <c r="F602" s="523"/>
      <c r="G602" s="523"/>
      <c r="H602" s="524" t="e">
        <f t="shared" si="199"/>
        <v>#VALUE!</v>
      </c>
      <c r="I602" s="524"/>
      <c r="J602" s="524"/>
      <c r="K602" s="522" t="e">
        <f t="shared" si="174"/>
        <v>#VALUE!</v>
      </c>
      <c r="L602" s="522"/>
      <c r="M602" s="522"/>
      <c r="N602" s="525" t="e">
        <f t="shared" si="200"/>
        <v>#VALUE!</v>
      </c>
      <c r="O602" s="525"/>
      <c r="P602" s="525"/>
      <c r="Q602" s="523" t="e">
        <f t="shared" si="201"/>
        <v>#VALUE!</v>
      </c>
      <c r="R602" s="523"/>
      <c r="S602" s="523"/>
      <c r="T602" s="283">
        <v>31</v>
      </c>
      <c r="U602" s="456">
        <f>IF(HOUR(DATA8!$C$39)&lt;=6,HOUR(DATA8!$C$39)+12,HOUR(DATA8!$C$39))</f>
        <v>12</v>
      </c>
      <c r="V602" s="457" t="str">
        <f>IF(MINUTE(DATA8!$C$39)&lt;10,"0"&amp;MINUTE(DATA8!$C$39),MINUTE(DATA8!$C$39))</f>
        <v>00</v>
      </c>
      <c r="W602" s="456">
        <f>IF(HOUR(DATA8!$D$39)&lt;=6,HOUR(DATA8!$D$39)+12,HOUR(DATA8!$D$39))</f>
        <v>12</v>
      </c>
      <c r="X602" s="457" t="str">
        <f>IF(MINUTE(DATA8!$D$39)&lt;10,"0"&amp;MINUTE(DATA8!$D$39),MINUTE(DATA8!$D$39))</f>
        <v>00</v>
      </c>
      <c r="Y602" s="526" t="b">
        <f t="shared" si="197"/>
        <v>0</v>
      </c>
      <c r="Z602" s="526"/>
      <c r="AA602" s="520" t="b">
        <f t="shared" si="198"/>
        <v>0</v>
      </c>
      <c r="AB602" s="520"/>
      <c r="AC602" s="521" t="str">
        <f t="shared" si="202"/>
        <v/>
      </c>
      <c r="AD602" s="521"/>
      <c r="AE602" s="520" t="b">
        <f t="shared" si="196"/>
        <v>0</v>
      </c>
      <c r="AF602" s="520"/>
      <c r="AH602" s="422">
        <f>DATA8!$G$39</f>
        <v>0</v>
      </c>
      <c r="AI602" s="422">
        <f>DATA8!$L$39</f>
        <v>0</v>
      </c>
      <c r="AJ602" s="458">
        <f>DATA8!$Q$39</f>
        <v>0</v>
      </c>
      <c r="AK602" s="422">
        <f>DATA8!$V$39</f>
        <v>0</v>
      </c>
      <c r="AL602" s="422">
        <f>DATA8!$AA$39</f>
        <v>0</v>
      </c>
      <c r="AN602" s="522" t="str">
        <f>IF(AJ602="A",MAX($AN$221:AP601)+0.001,"")</f>
        <v/>
      </c>
      <c r="AO602" s="522"/>
      <c r="AP602" s="522"/>
      <c r="AQ602" s="282">
        <v>1.3809999999999998</v>
      </c>
      <c r="AR602" s="282" t="str">
        <f>IF($AQ$602&gt;$AN$973,"",LOOKUP($AQ$602,$AN$222:$AP$971,$AH$222:$AH$971))</f>
        <v/>
      </c>
      <c r="AS602" s="282" t="str">
        <f>IF($AQ$602&gt;$AN$973,"",LOOKUP($AQ$602,$AN$222:$AP$971,$AI$222:$AI$971))</f>
        <v/>
      </c>
      <c r="AT602" s="282" t="s">
        <v>28</v>
      </c>
      <c r="AU602" s="282" t="str">
        <f>IF($AQ$602&gt;$AN$973,"",LOOKUP($AQ$602,$AN$222:$AP$971,$AK$222:$AK$971))</f>
        <v/>
      </c>
      <c r="AV602" s="282" t="str">
        <f>IF($AQ$602&gt;$AN$973,"",LOOKUP($AQ$602,$AN$222:$AP$971,$AL$222:$AL$971))</f>
        <v/>
      </c>
      <c r="AX602" s="522" t="str">
        <f>IF(AJ602="B",MAX($AX$221:AX601)+0.001,"")</f>
        <v/>
      </c>
      <c r="AY602" s="522"/>
      <c r="AZ602" s="522"/>
      <c r="BA602" s="282">
        <v>1.3809999999999998</v>
      </c>
      <c r="BB602" s="282" t="str">
        <f t="shared" si="182"/>
        <v/>
      </c>
      <c r="BC602" s="282" t="str">
        <f t="shared" si="175"/>
        <v/>
      </c>
      <c r="BD602" s="282" t="s">
        <v>29</v>
      </c>
      <c r="BE602" s="282" t="str">
        <f t="shared" si="176"/>
        <v/>
      </c>
      <c r="BF602" s="282" t="str">
        <f t="shared" si="177"/>
        <v/>
      </c>
      <c r="BH602" s="522" t="str">
        <f>IF(AJ602="C",MAX($BH$221:BH601)+0.001,"")</f>
        <v/>
      </c>
      <c r="BI602" s="522"/>
      <c r="BJ602" s="522"/>
      <c r="BK602" s="282">
        <v>1.3809999999999998</v>
      </c>
      <c r="BL602" s="282" t="str">
        <f t="shared" si="178"/>
        <v/>
      </c>
      <c r="BM602" s="282" t="str">
        <f t="shared" si="179"/>
        <v/>
      </c>
      <c r="BN602" s="282" t="s">
        <v>30</v>
      </c>
      <c r="BO602" s="282" t="str">
        <f t="shared" si="180"/>
        <v/>
      </c>
      <c r="BP602" s="282" t="str">
        <f t="shared" si="181"/>
        <v/>
      </c>
      <c r="BT602" s="522" t="str">
        <f>IF(AL602="A",MAX($BT$221:BV601)+0.001,"")</f>
        <v/>
      </c>
      <c r="BU602" s="522"/>
      <c r="BV602" s="522"/>
      <c r="BW602" s="282">
        <v>1.3809999999999998</v>
      </c>
      <c r="BY602" s="454" t="s">
        <v>28</v>
      </c>
      <c r="BZ602" s="282" t="str">
        <f t="shared" si="183"/>
        <v/>
      </c>
      <c r="CB602" s="282">
        <f t="shared" si="184"/>
        <v>0</v>
      </c>
      <c r="CC602" s="282">
        <f t="shared" si="185"/>
        <v>0</v>
      </c>
      <c r="CD602" s="282">
        <f t="shared" si="186"/>
        <v>0</v>
      </c>
      <c r="CE602" s="282">
        <f t="shared" si="187"/>
        <v>0</v>
      </c>
      <c r="CF602" s="282">
        <f t="shared" si="188"/>
        <v>0</v>
      </c>
      <c r="CG602" s="282">
        <f t="shared" si="189"/>
        <v>0</v>
      </c>
      <c r="CH602" s="282">
        <f t="shared" si="190"/>
        <v>0</v>
      </c>
      <c r="CI602" s="282">
        <f t="shared" si="191"/>
        <v>0</v>
      </c>
      <c r="CJ602" s="282">
        <f t="shared" si="192"/>
        <v>0</v>
      </c>
      <c r="CK602" s="282">
        <f t="shared" si="193"/>
        <v>0</v>
      </c>
      <c r="CL602" s="282">
        <f t="shared" si="194"/>
        <v>0</v>
      </c>
      <c r="CM602" s="282">
        <f t="shared" si="195"/>
        <v>0</v>
      </c>
    </row>
    <row r="603" spans="4:91" ht="15" x14ac:dyDescent="0.25">
      <c r="D603" s="455" t="str">
        <f>IF(DATA8!$C$40="","",U603&amp;":"&amp;V603)</f>
        <v/>
      </c>
      <c r="E603" s="523" t="str">
        <f>IF(DATA8!$D$40="","",W603&amp;":"&amp;X603)</f>
        <v/>
      </c>
      <c r="F603" s="523"/>
      <c r="G603" s="523"/>
      <c r="H603" s="524" t="e">
        <f t="shared" si="199"/>
        <v>#VALUE!</v>
      </c>
      <c r="I603" s="524"/>
      <c r="J603" s="524"/>
      <c r="K603" s="522" t="e">
        <f t="shared" si="174"/>
        <v>#VALUE!</v>
      </c>
      <c r="L603" s="522"/>
      <c r="M603" s="522"/>
      <c r="N603" s="525" t="e">
        <f t="shared" si="200"/>
        <v>#VALUE!</v>
      </c>
      <c r="O603" s="525"/>
      <c r="P603" s="525"/>
      <c r="Q603" s="523" t="e">
        <f t="shared" si="201"/>
        <v>#VALUE!</v>
      </c>
      <c r="R603" s="523"/>
      <c r="S603" s="523"/>
      <c r="T603" s="283">
        <v>32</v>
      </c>
      <c r="U603" s="456">
        <f>IF(HOUR(DATA8!$C$40)&lt;=6,HOUR(DATA8!$C$40)+12,HOUR(DATA8!$C$40))</f>
        <v>12</v>
      </c>
      <c r="V603" s="457" t="str">
        <f>IF(MINUTE(DATA8!$C$40)&lt;10,"0"&amp;MINUTE(DATA8!$C$40),MINUTE(DATA8!$C$40))</f>
        <v>00</v>
      </c>
      <c r="W603" s="456">
        <f>IF(HOUR(DATA8!$D$40)&lt;=6,HOUR(DATA8!$D$40)+12,HOUR(DATA8!$D$40))</f>
        <v>12</v>
      </c>
      <c r="X603" s="457" t="str">
        <f>IF(MINUTE(DATA8!$D$40)&lt;10,"0"&amp;MINUTE(DATA8!$D$40),MINUTE(DATA8!$D$40))</f>
        <v>00</v>
      </c>
      <c r="Y603" s="526" t="b">
        <f t="shared" si="197"/>
        <v>0</v>
      </c>
      <c r="Z603" s="526"/>
      <c r="AA603" s="520" t="b">
        <f t="shared" si="198"/>
        <v>0</v>
      </c>
      <c r="AB603" s="520"/>
      <c r="AC603" s="521" t="str">
        <f t="shared" si="202"/>
        <v/>
      </c>
      <c r="AD603" s="521"/>
      <c r="AE603" s="520" t="b">
        <f t="shared" si="196"/>
        <v>0</v>
      </c>
      <c r="AF603" s="520"/>
      <c r="AH603" s="422">
        <f>DATA8!$G$40</f>
        <v>0</v>
      </c>
      <c r="AI603" s="422">
        <f>DATA8!$L$40</f>
        <v>0</v>
      </c>
      <c r="AJ603" s="458">
        <f>DATA8!$Q$40</f>
        <v>0</v>
      </c>
      <c r="AK603" s="422">
        <f>DATA8!$V$40</f>
        <v>0</v>
      </c>
      <c r="AL603" s="422">
        <f>DATA8!$AA$40</f>
        <v>0</v>
      </c>
      <c r="AN603" s="522" t="str">
        <f>IF(AJ603="A",MAX($AN$221:AP602)+0.001,"")</f>
        <v/>
      </c>
      <c r="AO603" s="522"/>
      <c r="AP603" s="522"/>
      <c r="AQ603" s="282">
        <v>1.3819999999999999</v>
      </c>
      <c r="AR603" s="282" t="str">
        <f>IF($AQ$603&gt;$AN$973,"",LOOKUP($AQ$603,$AN$222:$AP$971,$AH$222:$AH$971))</f>
        <v/>
      </c>
      <c r="AS603" s="282" t="str">
        <f>IF($AQ$603&gt;$AN$973,"",LOOKUP($AQ$603,$AN$222:$AP$971,$AI$222:$AI$971))</f>
        <v/>
      </c>
      <c r="AT603" s="282" t="s">
        <v>28</v>
      </c>
      <c r="AU603" s="282" t="str">
        <f>IF($AQ$603&gt;$AN$973,"",LOOKUP($AQ$603,$AN$222:$AP$971,$AK$222:$AK$971))</f>
        <v/>
      </c>
      <c r="AV603" s="282" t="str">
        <f>IF($AQ$603&gt;$AN$973,"",LOOKUP($AQ$603,$AN$222:$AP$971,$AL$222:$AL$971))</f>
        <v/>
      </c>
      <c r="AX603" s="522" t="str">
        <f>IF(AJ603="B",MAX($AX$221:AX602)+0.001,"")</f>
        <v/>
      </c>
      <c r="AY603" s="522"/>
      <c r="AZ603" s="522"/>
      <c r="BA603" s="282">
        <v>1.3819999999999999</v>
      </c>
      <c r="BB603" s="282" t="str">
        <f t="shared" si="182"/>
        <v/>
      </c>
      <c r="BC603" s="282" t="str">
        <f t="shared" si="175"/>
        <v/>
      </c>
      <c r="BD603" s="282" t="s">
        <v>29</v>
      </c>
      <c r="BE603" s="282" t="str">
        <f t="shared" si="176"/>
        <v/>
      </c>
      <c r="BF603" s="282" t="str">
        <f t="shared" si="177"/>
        <v/>
      </c>
      <c r="BH603" s="522" t="str">
        <f>IF(AJ603="C",MAX($BH$221:BH602)+0.001,"")</f>
        <v/>
      </c>
      <c r="BI603" s="522"/>
      <c r="BJ603" s="522"/>
      <c r="BK603" s="282">
        <v>1.3819999999999999</v>
      </c>
      <c r="BL603" s="282" t="str">
        <f t="shared" si="178"/>
        <v/>
      </c>
      <c r="BM603" s="282" t="str">
        <f t="shared" si="179"/>
        <v/>
      </c>
      <c r="BN603" s="282" t="s">
        <v>30</v>
      </c>
      <c r="BO603" s="282" t="str">
        <f t="shared" si="180"/>
        <v/>
      </c>
      <c r="BP603" s="282" t="str">
        <f t="shared" si="181"/>
        <v/>
      </c>
      <c r="BT603" s="522" t="str">
        <f>IF(AL603="A",MAX($BT$221:BV602)+0.001,"")</f>
        <v/>
      </c>
      <c r="BU603" s="522"/>
      <c r="BV603" s="522"/>
      <c r="BW603" s="282">
        <v>1.3819999999999999</v>
      </c>
      <c r="BY603" s="454" t="s">
        <v>28</v>
      </c>
      <c r="BZ603" s="282" t="str">
        <f t="shared" si="183"/>
        <v/>
      </c>
      <c r="CB603" s="282">
        <f t="shared" si="184"/>
        <v>0</v>
      </c>
      <c r="CC603" s="282">
        <f t="shared" si="185"/>
        <v>0</v>
      </c>
      <c r="CD603" s="282">
        <f t="shared" si="186"/>
        <v>0</v>
      </c>
      <c r="CE603" s="282">
        <f t="shared" si="187"/>
        <v>0</v>
      </c>
      <c r="CF603" s="282">
        <f t="shared" si="188"/>
        <v>0</v>
      </c>
      <c r="CG603" s="282">
        <f t="shared" si="189"/>
        <v>0</v>
      </c>
      <c r="CH603" s="282">
        <f t="shared" si="190"/>
        <v>0</v>
      </c>
      <c r="CI603" s="282">
        <f t="shared" si="191"/>
        <v>0</v>
      </c>
      <c r="CJ603" s="282">
        <f t="shared" si="192"/>
        <v>0</v>
      </c>
      <c r="CK603" s="282">
        <f t="shared" si="193"/>
        <v>0</v>
      </c>
      <c r="CL603" s="282">
        <f t="shared" si="194"/>
        <v>0</v>
      </c>
      <c r="CM603" s="282">
        <f t="shared" si="195"/>
        <v>0</v>
      </c>
    </row>
    <row r="604" spans="4:91" ht="15" x14ac:dyDescent="0.25">
      <c r="D604" s="455" t="str">
        <f>IF(DATA8!$C$41="","",U604&amp;":"&amp;V604)</f>
        <v/>
      </c>
      <c r="E604" s="523" t="str">
        <f>IF(DATA8!$D$41="","",W604&amp;":"&amp;X604)</f>
        <v/>
      </c>
      <c r="F604" s="523"/>
      <c r="G604" s="523"/>
      <c r="H604" s="524" t="e">
        <f t="shared" si="199"/>
        <v>#VALUE!</v>
      </c>
      <c r="I604" s="524"/>
      <c r="J604" s="524"/>
      <c r="K604" s="522" t="e">
        <f t="shared" si="174"/>
        <v>#VALUE!</v>
      </c>
      <c r="L604" s="522"/>
      <c r="M604" s="522"/>
      <c r="N604" s="525" t="e">
        <f t="shared" si="200"/>
        <v>#VALUE!</v>
      </c>
      <c r="O604" s="525"/>
      <c r="P604" s="525"/>
      <c r="Q604" s="523" t="e">
        <f t="shared" si="201"/>
        <v>#VALUE!</v>
      </c>
      <c r="R604" s="523"/>
      <c r="S604" s="523"/>
      <c r="T604" s="283">
        <v>33</v>
      </c>
      <c r="U604" s="456">
        <f>IF(HOUR(DATA8!$C$41)&lt;=6,HOUR(DATA8!$C$41)+12,HOUR(DATA8!$C$41))</f>
        <v>12</v>
      </c>
      <c r="V604" s="457" t="str">
        <f>IF(MINUTE(DATA8!$C$41)&lt;10,"0"&amp;MINUTE(DATA8!$C$41),MINUTE(DATA8!$C$41))</f>
        <v>00</v>
      </c>
      <c r="W604" s="456">
        <f>IF(HOUR(DATA8!$D$41)&lt;=6,HOUR(DATA8!$D$41)+12,HOUR(DATA8!$D$41))</f>
        <v>12</v>
      </c>
      <c r="X604" s="457" t="str">
        <f>IF(MINUTE(DATA8!$D$41)&lt;10,"0"&amp;MINUTE(DATA8!$D$41),MINUTE(DATA8!$D$41))</f>
        <v>00</v>
      </c>
      <c r="Y604" s="526" t="b">
        <f t="shared" si="197"/>
        <v>0</v>
      </c>
      <c r="Z604" s="526"/>
      <c r="AA604" s="520" t="b">
        <f t="shared" si="198"/>
        <v>0</v>
      </c>
      <c r="AB604" s="520"/>
      <c r="AC604" s="521" t="str">
        <f t="shared" si="202"/>
        <v/>
      </c>
      <c r="AD604" s="521"/>
      <c r="AE604" s="520" t="b">
        <f t="shared" si="196"/>
        <v>0</v>
      </c>
      <c r="AF604" s="520"/>
      <c r="AH604" s="422">
        <f>DATA8!$G$41</f>
        <v>0</v>
      </c>
      <c r="AI604" s="422">
        <f>DATA8!$L$41</f>
        <v>0</v>
      </c>
      <c r="AJ604" s="458">
        <f>DATA8!$Q$41</f>
        <v>0</v>
      </c>
      <c r="AK604" s="422">
        <f>DATA8!$V$41</f>
        <v>0</v>
      </c>
      <c r="AL604" s="422">
        <f>DATA8!$AA$41</f>
        <v>0</v>
      </c>
      <c r="AN604" s="522" t="str">
        <f>IF(AJ604="A",MAX($AN$221:AP603)+0.001,"")</f>
        <v/>
      </c>
      <c r="AO604" s="522"/>
      <c r="AP604" s="522"/>
      <c r="AQ604" s="282">
        <v>1.383</v>
      </c>
      <c r="AR604" s="282" t="str">
        <f>IF($AQ$604&gt;$AN$973,"",LOOKUP($AQ$604,$AN$222:$AP$971,$AH$222:$AH$971))</f>
        <v/>
      </c>
      <c r="AS604" s="282" t="str">
        <f>IF($AQ$604&gt;$AN$973,"",LOOKUP($AQ$604,$AN$222:$AP$971,$AI$222:$AI$971))</f>
        <v/>
      </c>
      <c r="AT604" s="282" t="s">
        <v>28</v>
      </c>
      <c r="AU604" s="282" t="str">
        <f>IF($AQ$604&gt;$AN$973,"",LOOKUP($AQ$604,$AN$222:$AP$971,$AK$222:$AK$971))</f>
        <v/>
      </c>
      <c r="AV604" s="282" t="str">
        <f>IF($AQ$604&gt;$AN$973,"",LOOKUP($AQ$604,$AN$222:$AP$971,$AL$222:$AL$971))</f>
        <v/>
      </c>
      <c r="AX604" s="522" t="str">
        <f>IF(AJ604="B",MAX($AX$221:AX603)+0.001,"")</f>
        <v/>
      </c>
      <c r="AY604" s="522"/>
      <c r="AZ604" s="522"/>
      <c r="BA604" s="282">
        <v>1.383</v>
      </c>
      <c r="BB604" s="282" t="str">
        <f t="shared" si="182"/>
        <v/>
      </c>
      <c r="BC604" s="282" t="str">
        <f t="shared" si="175"/>
        <v/>
      </c>
      <c r="BD604" s="282" t="s">
        <v>29</v>
      </c>
      <c r="BE604" s="282" t="str">
        <f t="shared" si="176"/>
        <v/>
      </c>
      <c r="BF604" s="282" t="str">
        <f t="shared" si="177"/>
        <v/>
      </c>
      <c r="BH604" s="522" t="str">
        <f>IF(AJ604="C",MAX($BH$221:BH603)+0.001,"")</f>
        <v/>
      </c>
      <c r="BI604" s="522"/>
      <c r="BJ604" s="522"/>
      <c r="BK604" s="282">
        <v>1.383</v>
      </c>
      <c r="BL604" s="282" t="str">
        <f t="shared" si="178"/>
        <v/>
      </c>
      <c r="BM604" s="282" t="str">
        <f t="shared" si="179"/>
        <v/>
      </c>
      <c r="BN604" s="282" t="s">
        <v>30</v>
      </c>
      <c r="BO604" s="282" t="str">
        <f t="shared" si="180"/>
        <v/>
      </c>
      <c r="BP604" s="282" t="str">
        <f t="shared" si="181"/>
        <v/>
      </c>
      <c r="BT604" s="522" t="str">
        <f>IF(AL604="A",MAX($BT$221:BV603)+0.001,"")</f>
        <v/>
      </c>
      <c r="BU604" s="522"/>
      <c r="BV604" s="522"/>
      <c r="BW604" s="282">
        <v>1.383</v>
      </c>
      <c r="BY604" s="454" t="s">
        <v>28</v>
      </c>
      <c r="BZ604" s="282" t="str">
        <f t="shared" si="183"/>
        <v/>
      </c>
      <c r="CB604" s="282">
        <f t="shared" si="184"/>
        <v>0</v>
      </c>
      <c r="CC604" s="282">
        <f t="shared" si="185"/>
        <v>0</v>
      </c>
      <c r="CD604" s="282">
        <f t="shared" si="186"/>
        <v>0</v>
      </c>
      <c r="CE604" s="282">
        <f t="shared" si="187"/>
        <v>0</v>
      </c>
      <c r="CF604" s="282">
        <f t="shared" si="188"/>
        <v>0</v>
      </c>
      <c r="CG604" s="282">
        <f t="shared" si="189"/>
        <v>0</v>
      </c>
      <c r="CH604" s="282">
        <f t="shared" si="190"/>
        <v>0</v>
      </c>
      <c r="CI604" s="282">
        <f t="shared" si="191"/>
        <v>0</v>
      </c>
      <c r="CJ604" s="282">
        <f t="shared" si="192"/>
        <v>0</v>
      </c>
      <c r="CK604" s="282">
        <f t="shared" si="193"/>
        <v>0</v>
      </c>
      <c r="CL604" s="282">
        <f t="shared" si="194"/>
        <v>0</v>
      </c>
      <c r="CM604" s="282">
        <f t="shared" si="195"/>
        <v>0</v>
      </c>
    </row>
    <row r="605" spans="4:91" ht="15" x14ac:dyDescent="0.25">
      <c r="D605" s="455" t="str">
        <f>IF(DATA8!$C$42="","",U605&amp;":"&amp;V605)</f>
        <v/>
      </c>
      <c r="E605" s="523" t="str">
        <f>IF(DATA8!$D$42="","",W605&amp;":"&amp;X605)</f>
        <v/>
      </c>
      <c r="F605" s="523"/>
      <c r="G605" s="523"/>
      <c r="H605" s="524" t="e">
        <f t="shared" si="199"/>
        <v>#VALUE!</v>
      </c>
      <c r="I605" s="524"/>
      <c r="J605" s="524"/>
      <c r="K605" s="522" t="e">
        <f t="shared" si="174"/>
        <v>#VALUE!</v>
      </c>
      <c r="L605" s="522"/>
      <c r="M605" s="522"/>
      <c r="N605" s="525" t="e">
        <f t="shared" si="200"/>
        <v>#VALUE!</v>
      </c>
      <c r="O605" s="525"/>
      <c r="P605" s="525"/>
      <c r="Q605" s="523" t="e">
        <f t="shared" si="201"/>
        <v>#VALUE!</v>
      </c>
      <c r="R605" s="523"/>
      <c r="S605" s="523"/>
      <c r="T605" s="283">
        <v>34</v>
      </c>
      <c r="U605" s="456">
        <f>IF(HOUR(DATA8!$C$42)&lt;=6,HOUR(DATA8!$C$42)+12,HOUR(DATA8!$C$42))</f>
        <v>12</v>
      </c>
      <c r="V605" s="457" t="str">
        <f>IF(MINUTE(DATA8!$C$42)&lt;10,"0"&amp;MINUTE(DATA8!$C$42),MINUTE(DATA8!$C$42))</f>
        <v>00</v>
      </c>
      <c r="W605" s="456">
        <f>IF(HOUR(DATA8!$D$42)&lt;=6,HOUR(DATA8!$D$42)+12,HOUR(DATA8!$D$42))</f>
        <v>12</v>
      </c>
      <c r="X605" s="457" t="str">
        <f>IF(MINUTE(DATA8!$D$42)&lt;10,"0"&amp;MINUTE(DATA8!$D$42),MINUTE(DATA8!$D$42))</f>
        <v>00</v>
      </c>
      <c r="Y605" s="526" t="b">
        <f t="shared" si="197"/>
        <v>0</v>
      </c>
      <c r="Z605" s="526"/>
      <c r="AA605" s="520" t="b">
        <f t="shared" si="198"/>
        <v>0</v>
      </c>
      <c r="AB605" s="520"/>
      <c r="AC605" s="521" t="str">
        <f t="shared" si="202"/>
        <v/>
      </c>
      <c r="AD605" s="521"/>
      <c r="AE605" s="520" t="b">
        <f t="shared" si="196"/>
        <v>0</v>
      </c>
      <c r="AF605" s="520"/>
      <c r="AH605" s="422">
        <f>DATA8!$G$42</f>
        <v>0</v>
      </c>
      <c r="AI605" s="422">
        <f>DATA8!$L$42</f>
        <v>0</v>
      </c>
      <c r="AJ605" s="458">
        <f>DATA8!$Q$42</f>
        <v>0</v>
      </c>
      <c r="AK605" s="422">
        <f>DATA8!$V$42</f>
        <v>0</v>
      </c>
      <c r="AL605" s="422">
        <f>DATA8!$AA$42</f>
        <v>0</v>
      </c>
      <c r="AN605" s="522" t="str">
        <f>IF(AJ605="A",MAX($AN$221:AP604)+0.001,"")</f>
        <v/>
      </c>
      <c r="AO605" s="522"/>
      <c r="AP605" s="522"/>
      <c r="AQ605" s="282">
        <v>1.3839999999999999</v>
      </c>
      <c r="AR605" s="282" t="str">
        <f>IF($AQ$605&gt;$AN$973,"",LOOKUP($AQ$605,$AN$222:$AP$971,$AH$222:$AH$971))</f>
        <v/>
      </c>
      <c r="AS605" s="282" t="str">
        <f>IF($AQ$605&gt;$AN$973,"",LOOKUP($AQ$605,$AN$222:$AP$971,$AI$222:$AI$971))</f>
        <v/>
      </c>
      <c r="AT605" s="282" t="s">
        <v>28</v>
      </c>
      <c r="AU605" s="282" t="str">
        <f>IF($AQ$605&gt;$AN$973,"",LOOKUP($AQ$605,$AN$222:$AP$971,$AK$222:$AK$971))</f>
        <v/>
      </c>
      <c r="AV605" s="282" t="str">
        <f>IF($AQ$605&gt;$AN$973,"",LOOKUP($AQ$605,$AN$222:$AP$971,$AL$222:$AL$971))</f>
        <v/>
      </c>
      <c r="AX605" s="522" t="str">
        <f>IF(AJ605="B",MAX($AX$221:AX604)+0.001,"")</f>
        <v/>
      </c>
      <c r="AY605" s="522"/>
      <c r="AZ605" s="522"/>
      <c r="BA605" s="282">
        <v>1.3839999999999999</v>
      </c>
      <c r="BB605" s="282" t="str">
        <f t="shared" si="182"/>
        <v/>
      </c>
      <c r="BC605" s="282" t="str">
        <f t="shared" si="175"/>
        <v/>
      </c>
      <c r="BD605" s="282" t="s">
        <v>29</v>
      </c>
      <c r="BE605" s="282" t="str">
        <f t="shared" si="176"/>
        <v/>
      </c>
      <c r="BF605" s="282" t="str">
        <f t="shared" si="177"/>
        <v/>
      </c>
      <c r="BH605" s="522" t="str">
        <f>IF(AJ605="C",MAX($BH$221:BH604)+0.001,"")</f>
        <v/>
      </c>
      <c r="BI605" s="522"/>
      <c r="BJ605" s="522"/>
      <c r="BK605" s="282">
        <v>1.3839999999999999</v>
      </c>
      <c r="BL605" s="282" t="str">
        <f t="shared" si="178"/>
        <v/>
      </c>
      <c r="BM605" s="282" t="str">
        <f t="shared" si="179"/>
        <v/>
      </c>
      <c r="BN605" s="282" t="s">
        <v>30</v>
      </c>
      <c r="BO605" s="282" t="str">
        <f t="shared" si="180"/>
        <v/>
      </c>
      <c r="BP605" s="282" t="str">
        <f t="shared" si="181"/>
        <v/>
      </c>
      <c r="BT605" s="522" t="str">
        <f>IF(AL605="A",MAX($BT$221:BV604)+0.001,"")</f>
        <v/>
      </c>
      <c r="BU605" s="522"/>
      <c r="BV605" s="522"/>
      <c r="BW605" s="282">
        <v>1.3839999999999999</v>
      </c>
      <c r="BY605" s="454" t="s">
        <v>28</v>
      </c>
      <c r="BZ605" s="282" t="str">
        <f t="shared" si="183"/>
        <v/>
      </c>
      <c r="CB605" s="282">
        <f t="shared" si="184"/>
        <v>0</v>
      </c>
      <c r="CC605" s="282">
        <f t="shared" si="185"/>
        <v>0</v>
      </c>
      <c r="CD605" s="282">
        <f t="shared" si="186"/>
        <v>0</v>
      </c>
      <c r="CE605" s="282">
        <f t="shared" si="187"/>
        <v>0</v>
      </c>
      <c r="CF605" s="282">
        <f t="shared" si="188"/>
        <v>0</v>
      </c>
      <c r="CG605" s="282">
        <f t="shared" si="189"/>
        <v>0</v>
      </c>
      <c r="CH605" s="282">
        <f t="shared" si="190"/>
        <v>0</v>
      </c>
      <c r="CI605" s="282">
        <f t="shared" si="191"/>
        <v>0</v>
      </c>
      <c r="CJ605" s="282">
        <f t="shared" si="192"/>
        <v>0</v>
      </c>
      <c r="CK605" s="282">
        <f t="shared" si="193"/>
        <v>0</v>
      </c>
      <c r="CL605" s="282">
        <f t="shared" si="194"/>
        <v>0</v>
      </c>
      <c r="CM605" s="282">
        <f t="shared" si="195"/>
        <v>0</v>
      </c>
    </row>
    <row r="606" spans="4:91" ht="15" x14ac:dyDescent="0.25">
      <c r="D606" s="455" t="str">
        <f>IF(DATA8!$C$43="","",U606&amp;":"&amp;V606)</f>
        <v/>
      </c>
      <c r="E606" s="523" t="str">
        <f>IF(DATA8!$D$43="","",W606&amp;":"&amp;X606)</f>
        <v/>
      </c>
      <c r="F606" s="523"/>
      <c r="G606" s="523"/>
      <c r="H606" s="524" t="e">
        <f t="shared" si="199"/>
        <v>#VALUE!</v>
      </c>
      <c r="I606" s="524"/>
      <c r="J606" s="524"/>
      <c r="K606" s="522" t="e">
        <f t="shared" ref="K606:K669" si="203">LOOKUP(H606,$C$184:$C$218,$D$184:$D$218)</f>
        <v>#VALUE!</v>
      </c>
      <c r="L606" s="522"/>
      <c r="M606" s="522"/>
      <c r="N606" s="525" t="e">
        <f t="shared" si="200"/>
        <v>#VALUE!</v>
      </c>
      <c r="O606" s="525"/>
      <c r="P606" s="525"/>
      <c r="Q606" s="523" t="e">
        <f t="shared" si="201"/>
        <v>#VALUE!</v>
      </c>
      <c r="R606" s="523"/>
      <c r="S606" s="523"/>
      <c r="T606" s="283">
        <v>35</v>
      </c>
      <c r="U606" s="456">
        <f>IF(HOUR(DATA8!$C$43)&lt;=6,HOUR(DATA8!$C$43)+12,HOUR(DATA8!$C$43))</f>
        <v>12</v>
      </c>
      <c r="V606" s="457" t="str">
        <f>IF(MINUTE(DATA8!$C$43)&lt;10,"0"&amp;MINUTE(DATA8!$C$43),MINUTE(DATA8!$C$43))</f>
        <v>00</v>
      </c>
      <c r="W606" s="456">
        <f>IF(HOUR(DATA8!$D$43)&lt;=6,HOUR(DATA8!$D$43)+12,HOUR(DATA8!$D$43))</f>
        <v>12</v>
      </c>
      <c r="X606" s="457" t="str">
        <f>IF(MINUTE(DATA8!$D$43)&lt;10,"0"&amp;MINUTE(DATA8!$D$43),MINUTE(DATA8!$D$43))</f>
        <v>00</v>
      </c>
      <c r="Y606" s="526" t="b">
        <f t="shared" si="197"/>
        <v>0</v>
      </c>
      <c r="Z606" s="526"/>
      <c r="AA606" s="520" t="b">
        <f t="shared" si="198"/>
        <v>0</v>
      </c>
      <c r="AB606" s="520"/>
      <c r="AC606" s="521" t="str">
        <f t="shared" si="202"/>
        <v/>
      </c>
      <c r="AD606" s="521"/>
      <c r="AE606" s="520" t="b">
        <f t="shared" si="196"/>
        <v>0</v>
      </c>
      <c r="AF606" s="520"/>
      <c r="AH606" s="422">
        <f>DATA8!$G$43</f>
        <v>0</v>
      </c>
      <c r="AI606" s="422">
        <f>DATA8!$L$43</f>
        <v>0</v>
      </c>
      <c r="AJ606" s="458">
        <f>DATA8!$Q$43</f>
        <v>0</v>
      </c>
      <c r="AK606" s="422">
        <f>DATA8!$V$43</f>
        <v>0</v>
      </c>
      <c r="AL606" s="422">
        <f>DATA8!$AA$43</f>
        <v>0</v>
      </c>
      <c r="AN606" s="522" t="str">
        <f>IF(AJ606="A",MAX($AN$221:AP605)+0.001,"")</f>
        <v/>
      </c>
      <c r="AO606" s="522"/>
      <c r="AP606" s="522"/>
      <c r="AQ606" s="282">
        <v>1.385</v>
      </c>
      <c r="AR606" s="282" t="str">
        <f>IF($AQ$606&gt;$AN$973,"",LOOKUP($AQ$606,$AN$222:$AP$971,$AH$222:$AH$971))</f>
        <v/>
      </c>
      <c r="AS606" s="282" t="str">
        <f>IF($AQ$606&gt;$AN$973,"",LOOKUP($AQ$606,$AN$222:$AP$971,$AI$222:$AI$971))</f>
        <v/>
      </c>
      <c r="AT606" s="282" t="s">
        <v>28</v>
      </c>
      <c r="AU606" s="282" t="str">
        <f>IF($AQ$606&gt;$AN$973,"",LOOKUP($AQ$606,$AN$222:$AP$971,$AK$222:$AK$971))</f>
        <v/>
      </c>
      <c r="AV606" s="282" t="str">
        <f>IF($AQ$606&gt;$AN$973,"",LOOKUP($AQ$606,$AN$222:$AP$971,$AL$222:$AL$971))</f>
        <v/>
      </c>
      <c r="AX606" s="522" t="str">
        <f>IF(AJ606="B",MAX($AX$221:AX605)+0.001,"")</f>
        <v/>
      </c>
      <c r="AY606" s="522"/>
      <c r="AZ606" s="522"/>
      <c r="BA606" s="282">
        <v>1.385</v>
      </c>
      <c r="BB606" s="282" t="str">
        <f t="shared" si="182"/>
        <v/>
      </c>
      <c r="BC606" s="282" t="str">
        <f t="shared" ref="BC606:BC669" si="204">IF($BA606&gt;$AX$972,"",LOOKUP($BA606,$AX$222:$AX$971,$AI$222:$AI$971))</f>
        <v/>
      </c>
      <c r="BD606" s="282" t="s">
        <v>29</v>
      </c>
      <c r="BE606" s="282" t="str">
        <f t="shared" ref="BE606:BE669" si="205">IF($BA606&gt;$AX$972,"",LOOKUP($BA606,$AX$222:$AX$971,$AK$222:$AK$971))</f>
        <v/>
      </c>
      <c r="BF606" s="282" t="str">
        <f t="shared" ref="BF606:BF669" si="206">IF($BA606&gt;$AX$972,"",LOOKUP($BA606,$AX$222:$AX$971,$AL$222:$AL$971))</f>
        <v/>
      </c>
      <c r="BH606" s="522" t="str">
        <f>IF(AJ606="C",MAX($BH$221:BH605)+0.001,"")</f>
        <v/>
      </c>
      <c r="BI606" s="522"/>
      <c r="BJ606" s="522"/>
      <c r="BK606" s="282">
        <v>1.385</v>
      </c>
      <c r="BL606" s="282" t="str">
        <f t="shared" ref="BL606:BL669" si="207">IF($BK606&gt;$BH$972,"",LOOKUP($BK606,$BH$222:$BH$971,$AH$222:$AH$971))</f>
        <v/>
      </c>
      <c r="BM606" s="282" t="str">
        <f t="shared" ref="BM606:BM669" si="208">IF($BK606&gt;$BH$972,"",LOOKUP($BK606,$BH$222:$BH$971,$AI$222:$AI$971))</f>
        <v/>
      </c>
      <c r="BN606" s="282" t="s">
        <v>30</v>
      </c>
      <c r="BO606" s="282" t="str">
        <f t="shared" ref="BO606:BO669" si="209">IF($BK606&gt;$BH$972,"",LOOKUP($BK606,$BH$222:$BH$971,$AK$222:$AK$971))</f>
        <v/>
      </c>
      <c r="BP606" s="282" t="str">
        <f t="shared" ref="BP606:BP669" si="210">IF($BK606&gt;$BH$972,"",LOOKUP($BK606,$BH$222:$BH$971,$AL$222:$AL$971))</f>
        <v/>
      </c>
      <c r="BT606" s="522" t="str">
        <f>IF(AL606="A",MAX($BT$221:BV605)+0.001,"")</f>
        <v/>
      </c>
      <c r="BU606" s="522"/>
      <c r="BV606" s="522"/>
      <c r="BW606" s="282">
        <v>1.385</v>
      </c>
      <c r="BY606" s="454" t="s">
        <v>28</v>
      </c>
      <c r="BZ606" s="282" t="str">
        <f t="shared" si="183"/>
        <v/>
      </c>
      <c r="CB606" s="282">
        <f t="shared" si="184"/>
        <v>0</v>
      </c>
      <c r="CC606" s="282">
        <f t="shared" si="185"/>
        <v>0</v>
      </c>
      <c r="CD606" s="282">
        <f t="shared" si="186"/>
        <v>0</v>
      </c>
      <c r="CE606" s="282">
        <f t="shared" si="187"/>
        <v>0</v>
      </c>
      <c r="CF606" s="282">
        <f t="shared" si="188"/>
        <v>0</v>
      </c>
      <c r="CG606" s="282">
        <f t="shared" si="189"/>
        <v>0</v>
      </c>
      <c r="CH606" s="282">
        <f t="shared" si="190"/>
        <v>0</v>
      </c>
      <c r="CI606" s="282">
        <f t="shared" si="191"/>
        <v>0</v>
      </c>
      <c r="CJ606" s="282">
        <f t="shared" si="192"/>
        <v>0</v>
      </c>
      <c r="CK606" s="282">
        <f t="shared" si="193"/>
        <v>0</v>
      </c>
      <c r="CL606" s="282">
        <f t="shared" si="194"/>
        <v>0</v>
      </c>
      <c r="CM606" s="282">
        <f t="shared" si="195"/>
        <v>0</v>
      </c>
    </row>
    <row r="607" spans="4:91" ht="15" x14ac:dyDescent="0.25">
      <c r="D607" s="455" t="str">
        <f>IF(DATA8!$C$44="","",U607&amp;":"&amp;V607)</f>
        <v/>
      </c>
      <c r="E607" s="523" t="str">
        <f>IF(DATA8!$D$44="","",W607&amp;":"&amp;X607)</f>
        <v/>
      </c>
      <c r="F607" s="523"/>
      <c r="G607" s="523"/>
      <c r="H607" s="524" t="e">
        <f t="shared" si="199"/>
        <v>#VALUE!</v>
      </c>
      <c r="I607" s="524"/>
      <c r="J607" s="524"/>
      <c r="K607" s="522" t="e">
        <f t="shared" si="203"/>
        <v>#VALUE!</v>
      </c>
      <c r="L607" s="522"/>
      <c r="M607" s="522"/>
      <c r="N607" s="525" t="e">
        <f t="shared" si="200"/>
        <v>#VALUE!</v>
      </c>
      <c r="O607" s="525"/>
      <c r="P607" s="525"/>
      <c r="Q607" s="523" t="e">
        <f t="shared" si="201"/>
        <v>#VALUE!</v>
      </c>
      <c r="R607" s="523"/>
      <c r="S607" s="523"/>
      <c r="T607" s="283">
        <v>36</v>
      </c>
      <c r="U607" s="456">
        <f>IF(HOUR(DATA8!$C$44)&lt;=6,HOUR(DATA8!$C$44)+12,HOUR(DATA8!$C$44))</f>
        <v>12</v>
      </c>
      <c r="V607" s="457" t="str">
        <f>IF(MINUTE(DATA8!$C$44)&lt;10,"0"&amp;MINUTE(DATA8!$C$44),MINUTE(DATA8!$C$44))</f>
        <v>00</v>
      </c>
      <c r="W607" s="456">
        <f>IF(HOUR(DATA8!$D$44)&lt;=6,HOUR(DATA8!$D$44)+12,HOUR(DATA8!$D$44))</f>
        <v>12</v>
      </c>
      <c r="X607" s="457" t="str">
        <f>IF(MINUTE(DATA8!$D$44)&lt;10,"0"&amp;MINUTE(DATA8!$D$44),MINUTE(DATA8!$D$44))</f>
        <v>00</v>
      </c>
      <c r="Y607" s="526" t="b">
        <f t="shared" si="197"/>
        <v>0</v>
      </c>
      <c r="Z607" s="526"/>
      <c r="AA607" s="520" t="b">
        <f t="shared" si="198"/>
        <v>0</v>
      </c>
      <c r="AB607" s="520"/>
      <c r="AC607" s="521" t="str">
        <f t="shared" si="202"/>
        <v/>
      </c>
      <c r="AD607" s="521"/>
      <c r="AE607" s="520" t="b">
        <f t="shared" si="196"/>
        <v>0</v>
      </c>
      <c r="AF607" s="520"/>
      <c r="AH607" s="422">
        <f>DATA8!$G$44</f>
        <v>0</v>
      </c>
      <c r="AI607" s="422">
        <f>DATA8!$L$44</f>
        <v>0</v>
      </c>
      <c r="AJ607" s="458">
        <f>DATA8!$Q$44</f>
        <v>0</v>
      </c>
      <c r="AK607" s="422">
        <f>DATA8!$V$44</f>
        <v>0</v>
      </c>
      <c r="AL607" s="422">
        <f>DATA8!$AA$44</f>
        <v>0</v>
      </c>
      <c r="AN607" s="522" t="str">
        <f>IF(AJ607="A",MAX($AN$221:AP606)+0.001,"")</f>
        <v/>
      </c>
      <c r="AO607" s="522"/>
      <c r="AP607" s="522"/>
      <c r="AQ607" s="282">
        <v>1.3859999999999999</v>
      </c>
      <c r="AR607" s="282" t="str">
        <f>IF($AQ$607&gt;$AN$973,"",LOOKUP($AQ$607,$AN$222:$AP$971,$AH$222:$AH$971))</f>
        <v/>
      </c>
      <c r="AS607" s="282" t="str">
        <f>IF($AQ$607&gt;$AN$973,"",LOOKUP($AQ$607,$AN$222:$AP$971,$AI$222:$AI$971))</f>
        <v/>
      </c>
      <c r="AT607" s="282" t="s">
        <v>28</v>
      </c>
      <c r="AU607" s="282" t="str">
        <f>IF($AQ$607&gt;$AN$973,"",LOOKUP($AQ$607,$AN$222:$AP$971,$AK$222:$AK$971))</f>
        <v/>
      </c>
      <c r="AV607" s="282" t="str">
        <f>IF($AQ$607&gt;$AN$973,"",LOOKUP($AQ$607,$AN$222:$AP$971,$AL$222:$AL$971))</f>
        <v/>
      </c>
      <c r="AX607" s="522" t="str">
        <f>IF(AJ607="B",MAX($AX$221:AX606)+0.001,"")</f>
        <v/>
      </c>
      <c r="AY607" s="522"/>
      <c r="AZ607" s="522"/>
      <c r="BA607" s="282">
        <v>1.3859999999999999</v>
      </c>
      <c r="BB607" s="282" t="str">
        <f t="shared" ref="BB607:BB670" si="211">IF($BA607&gt;$AX$972,"",LOOKUP($BA607,$AX$222:$AZ$971,$AH$222:$AH$971))</f>
        <v/>
      </c>
      <c r="BC607" s="282" t="str">
        <f t="shared" si="204"/>
        <v/>
      </c>
      <c r="BD607" s="282" t="s">
        <v>29</v>
      </c>
      <c r="BE607" s="282" t="str">
        <f t="shared" si="205"/>
        <v/>
      </c>
      <c r="BF607" s="282" t="str">
        <f t="shared" si="206"/>
        <v/>
      </c>
      <c r="BH607" s="522" t="str">
        <f>IF(AJ607="C",MAX($BH$221:BH606)+0.001,"")</f>
        <v/>
      </c>
      <c r="BI607" s="522"/>
      <c r="BJ607" s="522"/>
      <c r="BK607" s="282">
        <v>1.3859999999999999</v>
      </c>
      <c r="BL607" s="282" t="str">
        <f t="shared" si="207"/>
        <v/>
      </c>
      <c r="BM607" s="282" t="str">
        <f t="shared" si="208"/>
        <v/>
      </c>
      <c r="BN607" s="282" t="s">
        <v>30</v>
      </c>
      <c r="BO607" s="282" t="str">
        <f t="shared" si="209"/>
        <v/>
      </c>
      <c r="BP607" s="282" t="str">
        <f t="shared" si="210"/>
        <v/>
      </c>
      <c r="BT607" s="522" t="str">
        <f>IF(AL607="A",MAX($BT$221:BV606)+0.001,"")</f>
        <v/>
      </c>
      <c r="BU607" s="522"/>
      <c r="BV607" s="522"/>
      <c r="BW607" s="282">
        <v>1.3859999999999999</v>
      </c>
      <c r="BY607" s="454" t="s">
        <v>28</v>
      </c>
      <c r="BZ607" s="282" t="str">
        <f t="shared" ref="BZ607:BZ670" si="212">IF(AL607="a",AK607,"")</f>
        <v/>
      </c>
      <c r="CB607" s="282">
        <f t="shared" ref="CB607:CB670" si="213">IF(BZ607=$CB$220,1,0)</f>
        <v>0</v>
      </c>
      <c r="CC607" s="282">
        <f t="shared" ref="CC607:CC670" si="214">IF(BZ607=$CC$220,1,0)</f>
        <v>0</v>
      </c>
      <c r="CD607" s="282">
        <f t="shared" ref="CD607:CD670" si="215">IF(BZ607=$CD$220,1,0)</f>
        <v>0</v>
      </c>
      <c r="CE607" s="282">
        <f t="shared" ref="CE607:CE670" si="216">IF(BZ607=$CE$220,1,0)</f>
        <v>0</v>
      </c>
      <c r="CF607" s="282">
        <f t="shared" ref="CF607:CF670" si="217">IF(BZ607=$CF$220,1,0)</f>
        <v>0</v>
      </c>
      <c r="CG607" s="282">
        <f t="shared" ref="CG607:CG670" si="218">IF(BZ607=$CG$220,1,0)</f>
        <v>0</v>
      </c>
      <c r="CH607" s="282">
        <f t="shared" ref="CH607:CH670" si="219">IF(BZ607=$CH$220,1,0)</f>
        <v>0</v>
      </c>
      <c r="CI607" s="282">
        <f t="shared" ref="CI607:CI670" si="220">IF(BZ607=$CI$220,1,0)</f>
        <v>0</v>
      </c>
      <c r="CJ607" s="282">
        <f t="shared" ref="CJ607:CJ670" si="221">IF(BZ607=$CJ$220,1,0)</f>
        <v>0</v>
      </c>
      <c r="CK607" s="282">
        <f t="shared" ref="CK607:CK670" si="222">IF(BZ607=$CK$220,1,0)</f>
        <v>0</v>
      </c>
      <c r="CL607" s="282">
        <f t="shared" ref="CL607:CL670" si="223">IF(BZ607=$CL$220,1,0)</f>
        <v>0</v>
      </c>
      <c r="CM607" s="282">
        <f t="shared" ref="CM607:CM670" si="224">IF(BZ607=$CM$220,1,0)</f>
        <v>0</v>
      </c>
    </row>
    <row r="608" spans="4:91" ht="15" x14ac:dyDescent="0.25">
      <c r="D608" s="455" t="str">
        <f>IF(DATA8!$C$45="","",U608&amp;":"&amp;V608)</f>
        <v/>
      </c>
      <c r="E608" s="523" t="str">
        <f>IF(DATA8!$D$45="","",W608&amp;":"&amp;X608)</f>
        <v/>
      </c>
      <c r="F608" s="523"/>
      <c r="G608" s="523"/>
      <c r="H608" s="524" t="e">
        <f t="shared" si="199"/>
        <v>#VALUE!</v>
      </c>
      <c r="I608" s="524"/>
      <c r="J608" s="524"/>
      <c r="K608" s="522" t="e">
        <f t="shared" si="203"/>
        <v>#VALUE!</v>
      </c>
      <c r="L608" s="522"/>
      <c r="M608" s="522"/>
      <c r="N608" s="525" t="e">
        <f t="shared" si="200"/>
        <v>#VALUE!</v>
      </c>
      <c r="O608" s="525"/>
      <c r="P608" s="525"/>
      <c r="Q608" s="523" t="e">
        <f t="shared" si="201"/>
        <v>#VALUE!</v>
      </c>
      <c r="R608" s="523"/>
      <c r="S608" s="523"/>
      <c r="T608" s="283">
        <v>37</v>
      </c>
      <c r="U608" s="456">
        <f>IF(HOUR(DATA8!$C$45)&lt;=6,HOUR(DATA8!$C$45)+12,HOUR(DATA8!$C$45))</f>
        <v>12</v>
      </c>
      <c r="V608" s="457" t="str">
        <f>IF(MINUTE(DATA8!$C$45)&lt;10,"0"&amp;MINUTE(DATA8!$C$45),MINUTE(DATA8!$C$45))</f>
        <v>00</v>
      </c>
      <c r="W608" s="456">
        <f>IF(HOUR(DATA8!$D$45)&lt;=6,HOUR(DATA8!$D$45)+12,HOUR(DATA8!$D$45))</f>
        <v>12</v>
      </c>
      <c r="X608" s="457" t="str">
        <f>IF(MINUTE(DATA8!$D$45)&lt;10,"0"&amp;MINUTE(DATA8!$D$45),MINUTE(DATA8!$D$45))</f>
        <v>00</v>
      </c>
      <c r="Y608" s="526" t="b">
        <f t="shared" si="197"/>
        <v>0</v>
      </c>
      <c r="Z608" s="526"/>
      <c r="AA608" s="520" t="b">
        <f t="shared" si="198"/>
        <v>0</v>
      </c>
      <c r="AB608" s="520"/>
      <c r="AC608" s="521" t="str">
        <f t="shared" si="202"/>
        <v/>
      </c>
      <c r="AD608" s="521"/>
      <c r="AE608" s="520" t="b">
        <f t="shared" si="196"/>
        <v>0</v>
      </c>
      <c r="AF608" s="520"/>
      <c r="AH608" s="422">
        <f>DATA8!$G$45</f>
        <v>0</v>
      </c>
      <c r="AI608" s="422">
        <f>DATA8!$L$45</f>
        <v>0</v>
      </c>
      <c r="AJ608" s="458">
        <f>DATA8!$Q$45</f>
        <v>0</v>
      </c>
      <c r="AK608" s="422">
        <f>DATA8!$V$45</f>
        <v>0</v>
      </c>
      <c r="AL608" s="422">
        <f>DATA8!$AA$45</f>
        <v>0</v>
      </c>
      <c r="AN608" s="522" t="str">
        <f>IF(AJ608="A",MAX($AN$221:AP607)+0.001,"")</f>
        <v/>
      </c>
      <c r="AO608" s="522"/>
      <c r="AP608" s="522"/>
      <c r="AQ608" s="282">
        <v>1.387</v>
      </c>
      <c r="AR608" s="282" t="str">
        <f>IF($AQ$608&gt;$AN$973,"",LOOKUP($AQ$608,$AN$222:$AP$971,$AH$222:$AH$971))</f>
        <v/>
      </c>
      <c r="AS608" s="282" t="str">
        <f>IF($AQ$608&gt;$AN$973,"",LOOKUP($AQ$608,$AN$222:$AP$971,$AI$222:$AI$971))</f>
        <v/>
      </c>
      <c r="AT608" s="282" t="s">
        <v>28</v>
      </c>
      <c r="AU608" s="282" t="str">
        <f>IF($AQ$608&gt;$AN$973,"",LOOKUP($AQ$608,$AN$222:$AP$971,$AK$222:$AK$971))</f>
        <v/>
      </c>
      <c r="AV608" s="282" t="str">
        <f>IF($AQ$608&gt;$AN$973,"",LOOKUP($AQ$608,$AN$222:$AP$971,$AL$222:$AL$971))</f>
        <v/>
      </c>
      <c r="AX608" s="522" t="str">
        <f>IF(AJ608="B",MAX($AX$221:AX607)+0.001,"")</f>
        <v/>
      </c>
      <c r="AY608" s="522"/>
      <c r="AZ608" s="522"/>
      <c r="BA608" s="282">
        <v>1.387</v>
      </c>
      <c r="BB608" s="282" t="str">
        <f t="shared" si="211"/>
        <v/>
      </c>
      <c r="BC608" s="282" t="str">
        <f t="shared" si="204"/>
        <v/>
      </c>
      <c r="BD608" s="282" t="s">
        <v>29</v>
      </c>
      <c r="BE608" s="282" t="str">
        <f t="shared" si="205"/>
        <v/>
      </c>
      <c r="BF608" s="282" t="str">
        <f t="shared" si="206"/>
        <v/>
      </c>
      <c r="BH608" s="522" t="str">
        <f>IF(AJ608="C",MAX($BH$221:BH607)+0.001,"")</f>
        <v/>
      </c>
      <c r="BI608" s="522"/>
      <c r="BJ608" s="522"/>
      <c r="BK608" s="282">
        <v>1.387</v>
      </c>
      <c r="BL608" s="282" t="str">
        <f t="shared" si="207"/>
        <v/>
      </c>
      <c r="BM608" s="282" t="str">
        <f t="shared" si="208"/>
        <v/>
      </c>
      <c r="BN608" s="282" t="s">
        <v>30</v>
      </c>
      <c r="BO608" s="282" t="str">
        <f t="shared" si="209"/>
        <v/>
      </c>
      <c r="BP608" s="282" t="str">
        <f t="shared" si="210"/>
        <v/>
      </c>
      <c r="BT608" s="522" t="str">
        <f>IF(AL608="A",MAX($BT$221:BV607)+0.001,"")</f>
        <v/>
      </c>
      <c r="BU608" s="522"/>
      <c r="BV608" s="522"/>
      <c r="BW608" s="282">
        <v>1.387</v>
      </c>
      <c r="BY608" s="454" t="s">
        <v>28</v>
      </c>
      <c r="BZ608" s="282" t="str">
        <f t="shared" si="212"/>
        <v/>
      </c>
      <c r="CB608" s="282">
        <f t="shared" si="213"/>
        <v>0</v>
      </c>
      <c r="CC608" s="282">
        <f t="shared" si="214"/>
        <v>0</v>
      </c>
      <c r="CD608" s="282">
        <f t="shared" si="215"/>
        <v>0</v>
      </c>
      <c r="CE608" s="282">
        <f t="shared" si="216"/>
        <v>0</v>
      </c>
      <c r="CF608" s="282">
        <f t="shared" si="217"/>
        <v>0</v>
      </c>
      <c r="CG608" s="282">
        <f t="shared" si="218"/>
        <v>0</v>
      </c>
      <c r="CH608" s="282">
        <f t="shared" si="219"/>
        <v>0</v>
      </c>
      <c r="CI608" s="282">
        <f t="shared" si="220"/>
        <v>0</v>
      </c>
      <c r="CJ608" s="282">
        <f t="shared" si="221"/>
        <v>0</v>
      </c>
      <c r="CK608" s="282">
        <f t="shared" si="222"/>
        <v>0</v>
      </c>
      <c r="CL608" s="282">
        <f t="shared" si="223"/>
        <v>0</v>
      </c>
      <c r="CM608" s="282">
        <f t="shared" si="224"/>
        <v>0</v>
      </c>
    </row>
    <row r="609" spans="1:91" ht="15" x14ac:dyDescent="0.25">
      <c r="D609" s="455" t="str">
        <f>IF(DATA8!$C$46="","",U609&amp;":"&amp;V609)</f>
        <v/>
      </c>
      <c r="E609" s="523" t="str">
        <f>IF(DATA8!$D$46="","",W609&amp;":"&amp;X609)</f>
        <v/>
      </c>
      <c r="F609" s="523"/>
      <c r="G609" s="523"/>
      <c r="H609" s="524" t="e">
        <f t="shared" si="199"/>
        <v>#VALUE!</v>
      </c>
      <c r="I609" s="524"/>
      <c r="J609" s="524"/>
      <c r="K609" s="522" t="e">
        <f t="shared" si="203"/>
        <v>#VALUE!</v>
      </c>
      <c r="L609" s="522"/>
      <c r="M609" s="522"/>
      <c r="N609" s="525" t="e">
        <f t="shared" si="200"/>
        <v>#VALUE!</v>
      </c>
      <c r="O609" s="525"/>
      <c r="P609" s="525"/>
      <c r="Q609" s="523" t="e">
        <f t="shared" si="201"/>
        <v>#VALUE!</v>
      </c>
      <c r="R609" s="523"/>
      <c r="S609" s="523"/>
      <c r="T609" s="283">
        <v>38</v>
      </c>
      <c r="U609" s="456">
        <f>IF(HOUR(DATA8!$C$46)&lt;=6,HOUR(DATA8!$C$46)+12,HOUR(DATA8!$C$46))</f>
        <v>12</v>
      </c>
      <c r="V609" s="457" t="str">
        <f>IF(MINUTE(DATA8!$C$46)&lt;10,"0"&amp;MINUTE(DATA8!$C$46),MINUTE(DATA8!$C$46))</f>
        <v>00</v>
      </c>
      <c r="W609" s="456">
        <f>IF(HOUR(DATA8!$D$46)&lt;=6,HOUR(DATA8!$D$46)+12,HOUR(DATA8!$D$46))</f>
        <v>12</v>
      </c>
      <c r="X609" s="457" t="str">
        <f>IF(MINUTE(DATA8!$D$46)&lt;10,"0"&amp;MINUTE(DATA8!$D$46),MINUTE(DATA8!$D$46))</f>
        <v>00</v>
      </c>
      <c r="Y609" s="526" t="b">
        <f t="shared" si="197"/>
        <v>0</v>
      </c>
      <c r="Z609" s="526"/>
      <c r="AA609" s="520" t="b">
        <f t="shared" si="198"/>
        <v>0</v>
      </c>
      <c r="AB609" s="520"/>
      <c r="AC609" s="521" t="str">
        <f t="shared" si="202"/>
        <v/>
      </c>
      <c r="AD609" s="521"/>
      <c r="AE609" s="520" t="b">
        <f t="shared" si="196"/>
        <v>0</v>
      </c>
      <c r="AF609" s="520"/>
      <c r="AH609" s="422">
        <f>DATA8!$G$46</f>
        <v>0</v>
      </c>
      <c r="AI609" s="422">
        <f>DATA8!$L$46</f>
        <v>0</v>
      </c>
      <c r="AJ609" s="458">
        <f>DATA8!$Q$46</f>
        <v>0</v>
      </c>
      <c r="AK609" s="422">
        <f>DATA8!$V$46</f>
        <v>0</v>
      </c>
      <c r="AL609" s="422">
        <f>DATA8!$AA$46</f>
        <v>0</v>
      </c>
      <c r="AN609" s="522" t="str">
        <f>IF(AJ609="A",MAX($AN$221:AP608)+0.001,"")</f>
        <v/>
      </c>
      <c r="AO609" s="522"/>
      <c r="AP609" s="522"/>
      <c r="AQ609" s="282">
        <v>1.3879999999999999</v>
      </c>
      <c r="AR609" s="282" t="str">
        <f>IF($AQ$609&gt;$AN$973,"",LOOKUP($AQ$609,$AN$222:$AP$971,$AH$222:$AH$971))</f>
        <v/>
      </c>
      <c r="AS609" s="282" t="str">
        <f>IF($AQ$609&gt;$AN$973,"",LOOKUP($AQ$609,$AN$222:$AP$971,$AI$222:$AI$971))</f>
        <v/>
      </c>
      <c r="AT609" s="282" t="s">
        <v>28</v>
      </c>
      <c r="AU609" s="282" t="str">
        <f>IF($AQ$609&gt;$AN$973,"",LOOKUP($AQ$609,$AN$222:$AP$971,$AK$222:$AK$971))</f>
        <v/>
      </c>
      <c r="AV609" s="282" t="str">
        <f>IF($AQ$609&gt;$AN$973,"",LOOKUP($AQ$609,$AN$222:$AP$971,$AL$222:$AL$971))</f>
        <v/>
      </c>
      <c r="AX609" s="522" t="str">
        <f>IF(AJ609="B",MAX($AX$221:AX608)+0.001,"")</f>
        <v/>
      </c>
      <c r="AY609" s="522"/>
      <c r="AZ609" s="522"/>
      <c r="BA609" s="282">
        <v>1.3879999999999999</v>
      </c>
      <c r="BB609" s="282" t="str">
        <f t="shared" si="211"/>
        <v/>
      </c>
      <c r="BC609" s="282" t="str">
        <f t="shared" si="204"/>
        <v/>
      </c>
      <c r="BD609" s="282" t="s">
        <v>29</v>
      </c>
      <c r="BE609" s="282" t="str">
        <f t="shared" si="205"/>
        <v/>
      </c>
      <c r="BF609" s="282" t="str">
        <f t="shared" si="206"/>
        <v/>
      </c>
      <c r="BH609" s="522" t="str">
        <f>IF(AJ609="C",MAX($BH$221:BH608)+0.001,"")</f>
        <v/>
      </c>
      <c r="BI609" s="522"/>
      <c r="BJ609" s="522"/>
      <c r="BK609" s="282">
        <v>1.3879999999999999</v>
      </c>
      <c r="BL609" s="282" t="str">
        <f t="shared" si="207"/>
        <v/>
      </c>
      <c r="BM609" s="282" t="str">
        <f t="shared" si="208"/>
        <v/>
      </c>
      <c r="BN609" s="282" t="s">
        <v>30</v>
      </c>
      <c r="BO609" s="282" t="str">
        <f t="shared" si="209"/>
        <v/>
      </c>
      <c r="BP609" s="282" t="str">
        <f t="shared" si="210"/>
        <v/>
      </c>
      <c r="BT609" s="522" t="str">
        <f>IF(AL609="A",MAX($BT$221:BV608)+0.001,"")</f>
        <v/>
      </c>
      <c r="BU609" s="522"/>
      <c r="BV609" s="522"/>
      <c r="BW609" s="282">
        <v>1.3879999999999999</v>
      </c>
      <c r="BY609" s="454" t="s">
        <v>28</v>
      </c>
      <c r="BZ609" s="282" t="str">
        <f t="shared" si="212"/>
        <v/>
      </c>
      <c r="CB609" s="282">
        <f t="shared" si="213"/>
        <v>0</v>
      </c>
      <c r="CC609" s="282">
        <f t="shared" si="214"/>
        <v>0</v>
      </c>
      <c r="CD609" s="282">
        <f t="shared" si="215"/>
        <v>0</v>
      </c>
      <c r="CE609" s="282">
        <f t="shared" si="216"/>
        <v>0</v>
      </c>
      <c r="CF609" s="282">
        <f t="shared" si="217"/>
        <v>0</v>
      </c>
      <c r="CG609" s="282">
        <f t="shared" si="218"/>
        <v>0</v>
      </c>
      <c r="CH609" s="282">
        <f t="shared" si="219"/>
        <v>0</v>
      </c>
      <c r="CI609" s="282">
        <f t="shared" si="220"/>
        <v>0</v>
      </c>
      <c r="CJ609" s="282">
        <f t="shared" si="221"/>
        <v>0</v>
      </c>
      <c r="CK609" s="282">
        <f t="shared" si="222"/>
        <v>0</v>
      </c>
      <c r="CL609" s="282">
        <f t="shared" si="223"/>
        <v>0</v>
      </c>
      <c r="CM609" s="282">
        <f t="shared" si="224"/>
        <v>0</v>
      </c>
    </row>
    <row r="610" spans="1:91" ht="15" x14ac:dyDescent="0.25">
      <c r="D610" s="455" t="str">
        <f>IF(DATA8!$C$47="","",U610&amp;":"&amp;V610)</f>
        <v/>
      </c>
      <c r="E610" s="523" t="str">
        <f>IF(DATA8!$D$47="","",W610&amp;":"&amp;X610)</f>
        <v/>
      </c>
      <c r="F610" s="523"/>
      <c r="G610" s="523"/>
      <c r="H610" s="524" t="e">
        <f t="shared" si="199"/>
        <v>#VALUE!</v>
      </c>
      <c r="I610" s="524"/>
      <c r="J610" s="524"/>
      <c r="K610" s="522" t="e">
        <f t="shared" si="203"/>
        <v>#VALUE!</v>
      </c>
      <c r="L610" s="522"/>
      <c r="M610" s="522"/>
      <c r="N610" s="525" t="e">
        <f t="shared" si="200"/>
        <v>#VALUE!</v>
      </c>
      <c r="O610" s="525"/>
      <c r="P610" s="525"/>
      <c r="Q610" s="523" t="e">
        <f t="shared" si="201"/>
        <v>#VALUE!</v>
      </c>
      <c r="R610" s="523"/>
      <c r="S610" s="523"/>
      <c r="T610" s="283">
        <v>39</v>
      </c>
      <c r="U610" s="456">
        <f>IF(HOUR(DATA8!$C$47)&lt;=6,HOUR(DATA8!$C$47)+12,HOUR(DATA8!$C$47))</f>
        <v>12</v>
      </c>
      <c r="V610" s="457" t="str">
        <f>IF(MINUTE(DATA8!$C$47)&lt;10,"0"&amp;MINUTE(DATA8!$C$47),MINUTE(DATA8!$C$47))</f>
        <v>00</v>
      </c>
      <c r="W610" s="456">
        <f>IF(HOUR(DATA8!$D$47)&lt;=6,HOUR(DATA8!$D$47)+12,HOUR(DATA8!$D$47))</f>
        <v>12</v>
      </c>
      <c r="X610" s="457" t="str">
        <f>IF(MINUTE(DATA8!$D$47)&lt;10,"0"&amp;MINUTE(DATA8!$D$47),MINUTE(DATA8!$D$47))</f>
        <v>00</v>
      </c>
      <c r="Y610" s="526" t="b">
        <f t="shared" si="197"/>
        <v>0</v>
      </c>
      <c r="Z610" s="526"/>
      <c r="AA610" s="520" t="b">
        <f t="shared" si="198"/>
        <v>0</v>
      </c>
      <c r="AB610" s="520"/>
      <c r="AC610" s="521" t="str">
        <f t="shared" si="202"/>
        <v/>
      </c>
      <c r="AD610" s="521"/>
      <c r="AE610" s="520" t="b">
        <f t="shared" si="196"/>
        <v>0</v>
      </c>
      <c r="AF610" s="520"/>
      <c r="AH610" s="422">
        <f>DATA8!$G$47</f>
        <v>0</v>
      </c>
      <c r="AI610" s="422">
        <f>DATA8!$L$47</f>
        <v>0</v>
      </c>
      <c r="AJ610" s="458">
        <f>DATA8!$Q$47</f>
        <v>0</v>
      </c>
      <c r="AK610" s="422">
        <f>DATA8!$V$47</f>
        <v>0</v>
      </c>
      <c r="AL610" s="422">
        <f>DATA8!$AA$47</f>
        <v>0</v>
      </c>
      <c r="AN610" s="522" t="str">
        <f>IF(AJ610="A",MAX($AN$221:AP609)+0.001,"")</f>
        <v/>
      </c>
      <c r="AO610" s="522"/>
      <c r="AP610" s="522"/>
      <c r="AQ610" s="282">
        <v>1.3889999999999998</v>
      </c>
      <c r="AR610" s="282" t="str">
        <f>IF($AQ$610&gt;$AN$973,"",LOOKUP($AQ$610,$AN$222:$AP$971,$AH$222:$AH$971))</f>
        <v/>
      </c>
      <c r="AS610" s="282" t="str">
        <f>IF($AQ$610&gt;$AN$973,"",LOOKUP($AQ$610,$AN$222:$AP$971,$AI$222:$AI$971))</f>
        <v/>
      </c>
      <c r="AT610" s="282" t="s">
        <v>28</v>
      </c>
      <c r="AU610" s="282" t="str">
        <f>IF($AQ$610&gt;$AN$973,"",LOOKUP($AQ$610,$AN$222:$AP$971,$AK$222:$AK$971))</f>
        <v/>
      </c>
      <c r="AV610" s="282" t="str">
        <f>IF($AQ$610&gt;$AN$973,"",LOOKUP($AQ$610,$AN$222:$AP$971,$AL$222:$AL$971))</f>
        <v/>
      </c>
      <c r="AX610" s="522" t="str">
        <f>IF(AJ610="B",MAX($AX$221:AX609)+0.001,"")</f>
        <v/>
      </c>
      <c r="AY610" s="522"/>
      <c r="AZ610" s="522"/>
      <c r="BA610" s="282">
        <v>1.3889999999999998</v>
      </c>
      <c r="BB610" s="282" t="str">
        <f t="shared" si="211"/>
        <v/>
      </c>
      <c r="BC610" s="282" t="str">
        <f t="shared" si="204"/>
        <v/>
      </c>
      <c r="BD610" s="282" t="s">
        <v>29</v>
      </c>
      <c r="BE610" s="282" t="str">
        <f t="shared" si="205"/>
        <v/>
      </c>
      <c r="BF610" s="282" t="str">
        <f t="shared" si="206"/>
        <v/>
      </c>
      <c r="BH610" s="522" t="str">
        <f>IF(AJ610="C",MAX($BH$221:BH609)+0.001,"")</f>
        <v/>
      </c>
      <c r="BI610" s="522"/>
      <c r="BJ610" s="522"/>
      <c r="BK610" s="282">
        <v>1.3889999999999998</v>
      </c>
      <c r="BL610" s="282" t="str">
        <f t="shared" si="207"/>
        <v/>
      </c>
      <c r="BM610" s="282" t="str">
        <f t="shared" si="208"/>
        <v/>
      </c>
      <c r="BN610" s="282" t="s">
        <v>30</v>
      </c>
      <c r="BO610" s="282" t="str">
        <f t="shared" si="209"/>
        <v/>
      </c>
      <c r="BP610" s="282" t="str">
        <f t="shared" si="210"/>
        <v/>
      </c>
      <c r="BT610" s="522" t="str">
        <f>IF(AL610="A",MAX($BT$221:BV609)+0.001,"")</f>
        <v/>
      </c>
      <c r="BU610" s="522"/>
      <c r="BV610" s="522"/>
      <c r="BW610" s="282">
        <v>1.3889999999999998</v>
      </c>
      <c r="BY610" s="454" t="s">
        <v>28</v>
      </c>
      <c r="BZ610" s="282" t="str">
        <f t="shared" si="212"/>
        <v/>
      </c>
      <c r="CB610" s="282">
        <f t="shared" si="213"/>
        <v>0</v>
      </c>
      <c r="CC610" s="282">
        <f t="shared" si="214"/>
        <v>0</v>
      </c>
      <c r="CD610" s="282">
        <f t="shared" si="215"/>
        <v>0</v>
      </c>
      <c r="CE610" s="282">
        <f t="shared" si="216"/>
        <v>0</v>
      </c>
      <c r="CF610" s="282">
        <f t="shared" si="217"/>
        <v>0</v>
      </c>
      <c r="CG610" s="282">
        <f t="shared" si="218"/>
        <v>0</v>
      </c>
      <c r="CH610" s="282">
        <f t="shared" si="219"/>
        <v>0</v>
      </c>
      <c r="CI610" s="282">
        <f t="shared" si="220"/>
        <v>0</v>
      </c>
      <c r="CJ610" s="282">
        <f t="shared" si="221"/>
        <v>0</v>
      </c>
      <c r="CK610" s="282">
        <f t="shared" si="222"/>
        <v>0</v>
      </c>
      <c r="CL610" s="282">
        <f t="shared" si="223"/>
        <v>0</v>
      </c>
      <c r="CM610" s="282">
        <f t="shared" si="224"/>
        <v>0</v>
      </c>
    </row>
    <row r="611" spans="1:91" ht="15" x14ac:dyDescent="0.25">
      <c r="D611" s="455" t="str">
        <f>IF(DATA8!$C$48="","",U611&amp;":"&amp;V611)</f>
        <v/>
      </c>
      <c r="E611" s="523" t="str">
        <f>IF(DATA8!$D$48="","",W611&amp;":"&amp;X611)</f>
        <v/>
      </c>
      <c r="F611" s="523"/>
      <c r="G611" s="523"/>
      <c r="H611" s="524" t="e">
        <f t="shared" si="199"/>
        <v>#VALUE!</v>
      </c>
      <c r="I611" s="524"/>
      <c r="J611" s="524"/>
      <c r="K611" s="522" t="e">
        <f t="shared" si="203"/>
        <v>#VALUE!</v>
      </c>
      <c r="L611" s="522"/>
      <c r="M611" s="522"/>
      <c r="N611" s="525" t="e">
        <f t="shared" si="200"/>
        <v>#VALUE!</v>
      </c>
      <c r="O611" s="525"/>
      <c r="P611" s="525"/>
      <c r="Q611" s="523" t="e">
        <f t="shared" si="201"/>
        <v>#VALUE!</v>
      </c>
      <c r="R611" s="523"/>
      <c r="S611" s="523"/>
      <c r="T611" s="283">
        <v>40</v>
      </c>
      <c r="U611" s="456">
        <f>IF(HOUR(DATA8!$C$48)&lt;=6,HOUR(DATA8!$C$48)+12,HOUR(DATA8!$C$48))</f>
        <v>12</v>
      </c>
      <c r="V611" s="457" t="str">
        <f>IF(MINUTE(DATA8!$C$48)&lt;10,"0"&amp;MINUTE(DATA8!$C$48),MINUTE(DATA8!$C$48))</f>
        <v>00</v>
      </c>
      <c r="W611" s="456">
        <f>IF(HOUR(DATA8!$D$48)&lt;=6,HOUR(DATA8!$D$48)+12,HOUR(DATA8!$D$48))</f>
        <v>12</v>
      </c>
      <c r="X611" s="457" t="str">
        <f>IF(MINUTE(DATA8!$D$48)&lt;10,"0"&amp;MINUTE(DATA8!$D$48),MINUTE(DATA8!$D$48))</f>
        <v>00</v>
      </c>
      <c r="Y611" s="526" t="b">
        <f t="shared" si="197"/>
        <v>0</v>
      </c>
      <c r="Z611" s="526"/>
      <c r="AA611" s="520" t="b">
        <f t="shared" si="198"/>
        <v>0</v>
      </c>
      <c r="AB611" s="520"/>
      <c r="AC611" s="521" t="str">
        <f t="shared" si="202"/>
        <v/>
      </c>
      <c r="AD611" s="521"/>
      <c r="AE611" s="520" t="b">
        <f t="shared" si="196"/>
        <v>0</v>
      </c>
      <c r="AF611" s="520"/>
      <c r="AH611" s="422">
        <f>DATA8!$G$48</f>
        <v>0</v>
      </c>
      <c r="AI611" s="422">
        <f>DATA8!$L$48</f>
        <v>0</v>
      </c>
      <c r="AJ611" s="458">
        <f>DATA8!$Q$48</f>
        <v>0</v>
      </c>
      <c r="AK611" s="422">
        <f>DATA8!$V$48</f>
        <v>0</v>
      </c>
      <c r="AL611" s="422">
        <f>DATA8!$AA$48</f>
        <v>0</v>
      </c>
      <c r="AN611" s="522" t="str">
        <f>IF(AJ611="A",MAX($AN$221:AP610)+0.001,"")</f>
        <v/>
      </c>
      <c r="AO611" s="522"/>
      <c r="AP611" s="522"/>
      <c r="AQ611" s="282">
        <v>1.39</v>
      </c>
      <c r="AR611" s="282" t="str">
        <f>IF($AQ$611&gt;$AN$973,"",LOOKUP($AQ$611,$AN$222:$AP$971,$AH$222:$AH$971))</f>
        <v/>
      </c>
      <c r="AS611" s="282" t="str">
        <f>IF($AQ$611&gt;$AN$973,"",LOOKUP($AQ$611,$AN$222:$AP$971,$AI$222:$AI$971))</f>
        <v/>
      </c>
      <c r="AT611" s="282" t="s">
        <v>28</v>
      </c>
      <c r="AU611" s="282" t="str">
        <f>IF($AQ$611&gt;$AN$973,"",LOOKUP($AQ$611,$AN$222:$AP$971,$AK$222:$AK$971))</f>
        <v/>
      </c>
      <c r="AV611" s="282" t="str">
        <f>IF($AQ$611&gt;$AN$973,"",LOOKUP($AQ$611,$AN$222:$AP$971,$AL$222:$AL$971))</f>
        <v/>
      </c>
      <c r="AX611" s="522" t="str">
        <f>IF(AJ611="B",MAX($AX$221:AX610)+0.001,"")</f>
        <v/>
      </c>
      <c r="AY611" s="522"/>
      <c r="AZ611" s="522"/>
      <c r="BA611" s="282">
        <v>1.39</v>
      </c>
      <c r="BB611" s="282" t="str">
        <f t="shared" si="211"/>
        <v/>
      </c>
      <c r="BC611" s="282" t="str">
        <f t="shared" si="204"/>
        <v/>
      </c>
      <c r="BD611" s="282" t="s">
        <v>29</v>
      </c>
      <c r="BE611" s="282" t="str">
        <f t="shared" si="205"/>
        <v/>
      </c>
      <c r="BF611" s="282" t="str">
        <f t="shared" si="206"/>
        <v/>
      </c>
      <c r="BH611" s="522" t="str">
        <f>IF(AJ611="C",MAX($BH$221:BH610)+0.001,"")</f>
        <v/>
      </c>
      <c r="BI611" s="522"/>
      <c r="BJ611" s="522"/>
      <c r="BK611" s="282">
        <v>1.39</v>
      </c>
      <c r="BL611" s="282" t="str">
        <f t="shared" si="207"/>
        <v/>
      </c>
      <c r="BM611" s="282" t="str">
        <f t="shared" si="208"/>
        <v/>
      </c>
      <c r="BN611" s="282" t="s">
        <v>30</v>
      </c>
      <c r="BO611" s="282" t="str">
        <f t="shared" si="209"/>
        <v/>
      </c>
      <c r="BP611" s="282" t="str">
        <f t="shared" si="210"/>
        <v/>
      </c>
      <c r="BT611" s="522" t="str">
        <f>IF(AL611="A",MAX($BT$221:BV610)+0.001,"")</f>
        <v/>
      </c>
      <c r="BU611" s="522"/>
      <c r="BV611" s="522"/>
      <c r="BW611" s="282">
        <v>1.39</v>
      </c>
      <c r="BY611" s="454" t="s">
        <v>28</v>
      </c>
      <c r="BZ611" s="282" t="str">
        <f t="shared" si="212"/>
        <v/>
      </c>
      <c r="CB611" s="282">
        <f t="shared" si="213"/>
        <v>0</v>
      </c>
      <c r="CC611" s="282">
        <f t="shared" si="214"/>
        <v>0</v>
      </c>
      <c r="CD611" s="282">
        <f t="shared" si="215"/>
        <v>0</v>
      </c>
      <c r="CE611" s="282">
        <f t="shared" si="216"/>
        <v>0</v>
      </c>
      <c r="CF611" s="282">
        <f t="shared" si="217"/>
        <v>0</v>
      </c>
      <c r="CG611" s="282">
        <f t="shared" si="218"/>
        <v>0</v>
      </c>
      <c r="CH611" s="282">
        <f t="shared" si="219"/>
        <v>0</v>
      </c>
      <c r="CI611" s="282">
        <f t="shared" si="220"/>
        <v>0</v>
      </c>
      <c r="CJ611" s="282">
        <f t="shared" si="221"/>
        <v>0</v>
      </c>
      <c r="CK611" s="282">
        <f t="shared" si="222"/>
        <v>0</v>
      </c>
      <c r="CL611" s="282">
        <f t="shared" si="223"/>
        <v>0</v>
      </c>
      <c r="CM611" s="282">
        <f t="shared" si="224"/>
        <v>0</v>
      </c>
    </row>
    <row r="612" spans="1:91" ht="15" x14ac:dyDescent="0.25">
      <c r="D612" s="455" t="str">
        <f>IF(DATA8!$C$49="","",U612&amp;":"&amp;V612)</f>
        <v/>
      </c>
      <c r="E612" s="523" t="str">
        <f>IF(DATA8!$D$49="","",W612&amp;":"&amp;X612)</f>
        <v/>
      </c>
      <c r="F612" s="523"/>
      <c r="G612" s="523"/>
      <c r="H612" s="524" t="e">
        <f t="shared" si="199"/>
        <v>#VALUE!</v>
      </c>
      <c r="I612" s="524"/>
      <c r="J612" s="524"/>
      <c r="K612" s="522" t="e">
        <f t="shared" si="203"/>
        <v>#VALUE!</v>
      </c>
      <c r="L612" s="522"/>
      <c r="M612" s="522"/>
      <c r="N612" s="525" t="e">
        <f t="shared" si="200"/>
        <v>#VALUE!</v>
      </c>
      <c r="O612" s="525"/>
      <c r="P612" s="525"/>
      <c r="Q612" s="523" t="e">
        <f t="shared" si="201"/>
        <v>#VALUE!</v>
      </c>
      <c r="R612" s="523"/>
      <c r="S612" s="523"/>
      <c r="T612" s="283">
        <v>41</v>
      </c>
      <c r="U612" s="456">
        <f>IF(HOUR(DATA8!$C$49)&lt;=6,HOUR(DATA8!$C$49)+12,HOUR(DATA8!$C$49))</f>
        <v>12</v>
      </c>
      <c r="V612" s="457" t="str">
        <f>IF(MINUTE(DATA8!$C$49)&lt;10,"0"&amp;MINUTE(DATA8!$C$49),MINUTE(DATA8!$C$49))</f>
        <v>00</v>
      </c>
      <c r="W612" s="456">
        <f>IF(HOUR(DATA8!$D$49)&lt;=6,HOUR(DATA8!$D$49)+12,HOUR(DATA8!$D$49))</f>
        <v>12</v>
      </c>
      <c r="X612" s="457" t="str">
        <f>IF(MINUTE(DATA8!$D$49)&lt;10,"0"&amp;MINUTE(DATA8!$D$49),MINUTE(DATA8!$D$49))</f>
        <v>00</v>
      </c>
      <c r="Y612" s="526" t="b">
        <f t="shared" si="197"/>
        <v>0</v>
      </c>
      <c r="Z612" s="526"/>
      <c r="AA612" s="520" t="b">
        <f t="shared" si="198"/>
        <v>0</v>
      </c>
      <c r="AB612" s="520"/>
      <c r="AC612" s="521" t="str">
        <f t="shared" si="202"/>
        <v/>
      </c>
      <c r="AD612" s="521"/>
      <c r="AE612" s="520" t="b">
        <f t="shared" si="196"/>
        <v>0</v>
      </c>
      <c r="AF612" s="520"/>
      <c r="AH612" s="422">
        <f>DATA8!$G$49</f>
        <v>0</v>
      </c>
      <c r="AI612" s="422">
        <f>DATA8!$L$49</f>
        <v>0</v>
      </c>
      <c r="AJ612" s="458">
        <f>DATA8!$Q$49</f>
        <v>0</v>
      </c>
      <c r="AK612" s="422">
        <f>DATA8!$V$49</f>
        <v>0</v>
      </c>
      <c r="AL612" s="422">
        <f>DATA8!$AA$49</f>
        <v>0</v>
      </c>
      <c r="AN612" s="522" t="str">
        <f>IF(AJ612="A",MAX($AN$221:AP611)+0.001,"")</f>
        <v/>
      </c>
      <c r="AO612" s="522"/>
      <c r="AP612" s="522"/>
      <c r="AQ612" s="282">
        <v>1.391</v>
      </c>
      <c r="AR612" s="282" t="str">
        <f>IF($AQ$612&gt;$AN$973,"",LOOKUP($AQ$612,$AN$222:$AP$971,$AH$222:$AH$971))</f>
        <v/>
      </c>
      <c r="AS612" s="282" t="str">
        <f>IF($AQ$612&gt;$AN$973,"",LOOKUP($AQ$612,$AN$222:$AP$971,$AI$222:$AI$971))</f>
        <v/>
      </c>
      <c r="AT612" s="282" t="s">
        <v>28</v>
      </c>
      <c r="AU612" s="282" t="str">
        <f>IF($AQ$612&gt;$AN$973,"",LOOKUP($AQ$612,$AN$222:$AP$971,$AK$222:$AK$971))</f>
        <v/>
      </c>
      <c r="AV612" s="282" t="str">
        <f>IF($AQ$612&gt;$AN$973,"",LOOKUP($AQ$612,$AN$222:$AP$971,$AL$222:$AL$971))</f>
        <v/>
      </c>
      <c r="AX612" s="522" t="str">
        <f>IF(AJ612="B",MAX($AX$221:AX611)+0.001,"")</f>
        <v/>
      </c>
      <c r="AY612" s="522"/>
      <c r="AZ612" s="522"/>
      <c r="BA612" s="282">
        <v>1.391</v>
      </c>
      <c r="BB612" s="282" t="str">
        <f t="shared" si="211"/>
        <v/>
      </c>
      <c r="BC612" s="282" t="str">
        <f t="shared" si="204"/>
        <v/>
      </c>
      <c r="BD612" s="282" t="s">
        <v>29</v>
      </c>
      <c r="BE612" s="282" t="str">
        <f t="shared" si="205"/>
        <v/>
      </c>
      <c r="BF612" s="282" t="str">
        <f t="shared" si="206"/>
        <v/>
      </c>
      <c r="BH612" s="522" t="str">
        <f>IF(AJ612="C",MAX($BH$221:BH611)+0.001,"")</f>
        <v/>
      </c>
      <c r="BI612" s="522"/>
      <c r="BJ612" s="522"/>
      <c r="BK612" s="282">
        <v>1.391</v>
      </c>
      <c r="BL612" s="282" t="str">
        <f t="shared" si="207"/>
        <v/>
      </c>
      <c r="BM612" s="282" t="str">
        <f t="shared" si="208"/>
        <v/>
      </c>
      <c r="BN612" s="282" t="s">
        <v>30</v>
      </c>
      <c r="BO612" s="282" t="str">
        <f t="shared" si="209"/>
        <v/>
      </c>
      <c r="BP612" s="282" t="str">
        <f t="shared" si="210"/>
        <v/>
      </c>
      <c r="BT612" s="522" t="str">
        <f>IF(AL612="A",MAX($BT$221:BV611)+0.001,"")</f>
        <v/>
      </c>
      <c r="BU612" s="522"/>
      <c r="BV612" s="522"/>
      <c r="BW612" s="282">
        <v>1.391</v>
      </c>
      <c r="BY612" s="454" t="s">
        <v>28</v>
      </c>
      <c r="BZ612" s="282" t="str">
        <f t="shared" si="212"/>
        <v/>
      </c>
      <c r="CB612" s="282">
        <f t="shared" si="213"/>
        <v>0</v>
      </c>
      <c r="CC612" s="282">
        <f t="shared" si="214"/>
        <v>0</v>
      </c>
      <c r="CD612" s="282">
        <f t="shared" si="215"/>
        <v>0</v>
      </c>
      <c r="CE612" s="282">
        <f t="shared" si="216"/>
        <v>0</v>
      </c>
      <c r="CF612" s="282">
        <f t="shared" si="217"/>
        <v>0</v>
      </c>
      <c r="CG612" s="282">
        <f t="shared" si="218"/>
        <v>0</v>
      </c>
      <c r="CH612" s="282">
        <f t="shared" si="219"/>
        <v>0</v>
      </c>
      <c r="CI612" s="282">
        <f t="shared" si="220"/>
        <v>0</v>
      </c>
      <c r="CJ612" s="282">
        <f t="shared" si="221"/>
        <v>0</v>
      </c>
      <c r="CK612" s="282">
        <f t="shared" si="222"/>
        <v>0</v>
      </c>
      <c r="CL612" s="282">
        <f t="shared" si="223"/>
        <v>0</v>
      </c>
      <c r="CM612" s="282">
        <f t="shared" si="224"/>
        <v>0</v>
      </c>
    </row>
    <row r="613" spans="1:91" ht="15" x14ac:dyDescent="0.25">
      <c r="D613" s="455" t="str">
        <f>IF(DATA8!$C$50="","",U613&amp;":"&amp;V613)</f>
        <v/>
      </c>
      <c r="E613" s="523" t="str">
        <f>IF(DATA8!$D$50="","",W613&amp;":"&amp;X613)</f>
        <v/>
      </c>
      <c r="F613" s="523"/>
      <c r="G613" s="523"/>
      <c r="H613" s="524" t="e">
        <f t="shared" si="199"/>
        <v>#VALUE!</v>
      </c>
      <c r="I613" s="524"/>
      <c r="J613" s="524"/>
      <c r="K613" s="522" t="e">
        <f t="shared" si="203"/>
        <v>#VALUE!</v>
      </c>
      <c r="L613" s="522"/>
      <c r="M613" s="522"/>
      <c r="N613" s="525" t="e">
        <f t="shared" si="200"/>
        <v>#VALUE!</v>
      </c>
      <c r="O613" s="525"/>
      <c r="P613" s="525"/>
      <c r="Q613" s="523" t="e">
        <f t="shared" si="201"/>
        <v>#VALUE!</v>
      </c>
      <c r="R613" s="523"/>
      <c r="S613" s="523"/>
      <c r="T613" s="283">
        <v>42</v>
      </c>
      <c r="U613" s="456">
        <f>IF(HOUR(DATA8!$C$50)&lt;=6,HOUR(DATA8!$C$50)+12,HOUR(DATA8!$C$50))</f>
        <v>12</v>
      </c>
      <c r="V613" s="457" t="str">
        <f>IF(MINUTE(DATA8!$C$50)&lt;10,"0"&amp;MINUTE(DATA8!$C$50),MINUTE(DATA8!$C$50))</f>
        <v>00</v>
      </c>
      <c r="W613" s="456">
        <f>IF(HOUR(DATA8!$D$50)&lt;=6,HOUR(DATA8!$D$50)+12,HOUR(DATA8!$D$50))</f>
        <v>12</v>
      </c>
      <c r="X613" s="457" t="str">
        <f>IF(MINUTE(DATA8!$D$50)&lt;10,"0"&amp;MINUTE(DATA8!$D$50),MINUTE(DATA8!$D$50))</f>
        <v>00</v>
      </c>
      <c r="Y613" s="526" t="b">
        <f t="shared" si="197"/>
        <v>0</v>
      </c>
      <c r="Z613" s="526"/>
      <c r="AA613" s="520" t="b">
        <f t="shared" si="198"/>
        <v>0</v>
      </c>
      <c r="AB613" s="520"/>
      <c r="AC613" s="521" t="str">
        <f t="shared" si="202"/>
        <v/>
      </c>
      <c r="AD613" s="521"/>
      <c r="AE613" s="520" t="b">
        <f t="shared" si="196"/>
        <v>0</v>
      </c>
      <c r="AF613" s="520"/>
      <c r="AH613" s="422">
        <f>DATA8!$G$50</f>
        <v>0</v>
      </c>
      <c r="AI613" s="422">
        <f>DATA8!$L$50</f>
        <v>0</v>
      </c>
      <c r="AJ613" s="458">
        <f>DATA8!$Q$50</f>
        <v>0</v>
      </c>
      <c r="AK613" s="422">
        <f>DATA8!$V$50</f>
        <v>0</v>
      </c>
      <c r="AL613" s="422">
        <f>DATA8!$AA$50</f>
        <v>0</v>
      </c>
      <c r="AN613" s="522" t="str">
        <f>IF(AJ613="A",MAX($AN$221:AP612)+0.001,"")</f>
        <v/>
      </c>
      <c r="AO613" s="522"/>
      <c r="AP613" s="522"/>
      <c r="AQ613" s="282">
        <v>1.3919999999999999</v>
      </c>
      <c r="AR613" s="282" t="str">
        <f>IF($AQ$613&gt;$AN$973,"",LOOKUP($AQ$613,$AN$222:$AP$971,$AH$222:$AH$971))</f>
        <v/>
      </c>
      <c r="AS613" s="282" t="str">
        <f>IF($AQ$613&gt;$AN$973,"",LOOKUP($AQ$613,$AN$222:$AP$971,$AI$222:$AI$971))</f>
        <v/>
      </c>
      <c r="AT613" s="282" t="s">
        <v>28</v>
      </c>
      <c r="AU613" s="282" t="str">
        <f>IF($AQ$613&gt;$AN$973,"",LOOKUP($AQ$613,$AN$222:$AP$971,$AK$222:$AK$971))</f>
        <v/>
      </c>
      <c r="AV613" s="282" t="str">
        <f>IF($AQ$613&gt;$AN$973,"",LOOKUP($AQ$613,$AN$222:$AP$971,$AL$222:$AL$971))</f>
        <v/>
      </c>
      <c r="AX613" s="522" t="str">
        <f>IF(AJ613="B",MAX($AX$221:AX612)+0.001,"")</f>
        <v/>
      </c>
      <c r="AY613" s="522"/>
      <c r="AZ613" s="522"/>
      <c r="BA613" s="282">
        <v>1.3919999999999999</v>
      </c>
      <c r="BB613" s="282" t="str">
        <f t="shared" si="211"/>
        <v/>
      </c>
      <c r="BC613" s="282" t="str">
        <f t="shared" si="204"/>
        <v/>
      </c>
      <c r="BD613" s="282" t="s">
        <v>29</v>
      </c>
      <c r="BE613" s="282" t="str">
        <f t="shared" si="205"/>
        <v/>
      </c>
      <c r="BF613" s="282" t="str">
        <f t="shared" si="206"/>
        <v/>
      </c>
      <c r="BH613" s="522" t="str">
        <f>IF(AJ613="C",MAX($BH$221:BH612)+0.001,"")</f>
        <v/>
      </c>
      <c r="BI613" s="522"/>
      <c r="BJ613" s="522"/>
      <c r="BK613" s="282">
        <v>1.3919999999999999</v>
      </c>
      <c r="BL613" s="282" t="str">
        <f t="shared" si="207"/>
        <v/>
      </c>
      <c r="BM613" s="282" t="str">
        <f t="shared" si="208"/>
        <v/>
      </c>
      <c r="BN613" s="282" t="s">
        <v>30</v>
      </c>
      <c r="BO613" s="282" t="str">
        <f t="shared" si="209"/>
        <v/>
      </c>
      <c r="BP613" s="282" t="str">
        <f t="shared" si="210"/>
        <v/>
      </c>
      <c r="BT613" s="522" t="str">
        <f>IF(AL613="A",MAX($BT$221:BV612)+0.001,"")</f>
        <v/>
      </c>
      <c r="BU613" s="522"/>
      <c r="BV613" s="522"/>
      <c r="BW613" s="282">
        <v>1.3919999999999999</v>
      </c>
      <c r="BY613" s="454" t="s">
        <v>28</v>
      </c>
      <c r="BZ613" s="282" t="str">
        <f t="shared" si="212"/>
        <v/>
      </c>
      <c r="CB613" s="282">
        <f t="shared" si="213"/>
        <v>0</v>
      </c>
      <c r="CC613" s="282">
        <f t="shared" si="214"/>
        <v>0</v>
      </c>
      <c r="CD613" s="282">
        <f t="shared" si="215"/>
        <v>0</v>
      </c>
      <c r="CE613" s="282">
        <f t="shared" si="216"/>
        <v>0</v>
      </c>
      <c r="CF613" s="282">
        <f t="shared" si="217"/>
        <v>0</v>
      </c>
      <c r="CG613" s="282">
        <f t="shared" si="218"/>
        <v>0</v>
      </c>
      <c r="CH613" s="282">
        <f t="shared" si="219"/>
        <v>0</v>
      </c>
      <c r="CI613" s="282">
        <f t="shared" si="220"/>
        <v>0</v>
      </c>
      <c r="CJ613" s="282">
        <f t="shared" si="221"/>
        <v>0</v>
      </c>
      <c r="CK613" s="282">
        <f t="shared" si="222"/>
        <v>0</v>
      </c>
      <c r="CL613" s="282">
        <f t="shared" si="223"/>
        <v>0</v>
      </c>
      <c r="CM613" s="282">
        <f t="shared" si="224"/>
        <v>0</v>
      </c>
    </row>
    <row r="614" spans="1:91" ht="15" x14ac:dyDescent="0.25">
      <c r="D614" s="455" t="str">
        <f>IF(DATA8!$C$51="","",U614&amp;":"&amp;V614)</f>
        <v/>
      </c>
      <c r="E614" s="523" t="str">
        <f>IF(DATA8!$D$51="","",W614&amp;":"&amp;X614)</f>
        <v/>
      </c>
      <c r="F614" s="523"/>
      <c r="G614" s="523"/>
      <c r="H614" s="524" t="e">
        <f t="shared" si="199"/>
        <v>#VALUE!</v>
      </c>
      <c r="I614" s="524"/>
      <c r="J614" s="524"/>
      <c r="K614" s="522" t="e">
        <f t="shared" si="203"/>
        <v>#VALUE!</v>
      </c>
      <c r="L614" s="522"/>
      <c r="M614" s="522"/>
      <c r="N614" s="525" t="e">
        <f t="shared" si="200"/>
        <v>#VALUE!</v>
      </c>
      <c r="O614" s="525"/>
      <c r="P614" s="525"/>
      <c r="Q614" s="523" t="e">
        <f t="shared" si="201"/>
        <v>#VALUE!</v>
      </c>
      <c r="R614" s="523"/>
      <c r="S614" s="523"/>
      <c r="T614" s="283">
        <v>43</v>
      </c>
      <c r="U614" s="456">
        <f>IF(HOUR(DATA8!$C$51)&lt;=6,HOUR(DATA8!$C$51)+12,HOUR(DATA8!$C$51))</f>
        <v>12</v>
      </c>
      <c r="V614" s="457" t="str">
        <f>IF(MINUTE(DATA8!$C$51)&lt;10,"0"&amp;MINUTE(DATA8!$C$51),MINUTE(DATA8!$C$51))</f>
        <v>00</v>
      </c>
      <c r="W614" s="456">
        <f>IF(HOUR(DATA8!$D$51)&lt;=6,HOUR(DATA8!$D$51)+12,HOUR(DATA8!$D$51))</f>
        <v>12</v>
      </c>
      <c r="X614" s="457" t="str">
        <f>IF(MINUTE(DATA8!$D$51)&lt;10,"0"&amp;MINUTE(DATA8!$D$51),MINUTE(DATA8!$D$51))</f>
        <v>00</v>
      </c>
      <c r="Y614" s="526" t="b">
        <f t="shared" si="197"/>
        <v>0</v>
      </c>
      <c r="Z614" s="526"/>
      <c r="AA614" s="520" t="b">
        <f t="shared" si="198"/>
        <v>0</v>
      </c>
      <c r="AB614" s="520"/>
      <c r="AC614" s="521" t="str">
        <f t="shared" si="202"/>
        <v/>
      </c>
      <c r="AD614" s="521"/>
      <c r="AE614" s="520" t="b">
        <f t="shared" si="196"/>
        <v>0</v>
      </c>
      <c r="AF614" s="520"/>
      <c r="AH614" s="422">
        <f>DATA8!$G$51</f>
        <v>0</v>
      </c>
      <c r="AI614" s="422">
        <f>DATA8!$L$51</f>
        <v>0</v>
      </c>
      <c r="AJ614" s="458">
        <f>DATA8!$Q$51</f>
        <v>0</v>
      </c>
      <c r="AK614" s="422">
        <f>DATA8!$V$51</f>
        <v>0</v>
      </c>
      <c r="AL614" s="422">
        <f>DATA8!$AA$51</f>
        <v>0</v>
      </c>
      <c r="AN614" s="522" t="str">
        <f>IF(AJ614="A",MAX($AN$221:AP613)+0.001,"")</f>
        <v/>
      </c>
      <c r="AO614" s="522"/>
      <c r="AP614" s="522"/>
      <c r="AQ614" s="282">
        <v>1.3929999999999998</v>
      </c>
      <c r="AR614" s="282" t="str">
        <f>IF($AQ$614&gt;$AN$973,"",LOOKUP($AQ$614,$AN$222:$AP$971,$AH$222:$AH$971))</f>
        <v/>
      </c>
      <c r="AS614" s="282" t="str">
        <f>IF($AQ$614&gt;$AN$973,"",LOOKUP($AQ$614,$AN$222:$AP$971,$AI$222:$AI$971))</f>
        <v/>
      </c>
      <c r="AT614" s="282" t="s">
        <v>28</v>
      </c>
      <c r="AU614" s="282" t="str">
        <f>IF($AQ$614&gt;$AN$973,"",LOOKUP($AQ$614,$AN$222:$AP$971,$AK$222:$AK$971))</f>
        <v/>
      </c>
      <c r="AV614" s="282" t="str">
        <f>IF($AQ$614&gt;$AN$973,"",LOOKUP($AQ$614,$AN$222:$AP$971,$AL$222:$AL$971))</f>
        <v/>
      </c>
      <c r="AX614" s="522" t="str">
        <f>IF(AJ614="B",MAX($AX$221:AX613)+0.001,"")</f>
        <v/>
      </c>
      <c r="AY614" s="522"/>
      <c r="AZ614" s="522"/>
      <c r="BA614" s="282">
        <v>1.3929999999999998</v>
      </c>
      <c r="BB614" s="282" t="str">
        <f t="shared" si="211"/>
        <v/>
      </c>
      <c r="BC614" s="282" t="str">
        <f t="shared" si="204"/>
        <v/>
      </c>
      <c r="BD614" s="282" t="s">
        <v>29</v>
      </c>
      <c r="BE614" s="282" t="str">
        <f t="shared" si="205"/>
        <v/>
      </c>
      <c r="BF614" s="282" t="str">
        <f t="shared" si="206"/>
        <v/>
      </c>
      <c r="BH614" s="522" t="str">
        <f>IF(AJ614="C",MAX($BH$221:BH613)+0.001,"")</f>
        <v/>
      </c>
      <c r="BI614" s="522"/>
      <c r="BJ614" s="522"/>
      <c r="BK614" s="282">
        <v>1.3929999999999998</v>
      </c>
      <c r="BL614" s="282" t="str">
        <f t="shared" si="207"/>
        <v/>
      </c>
      <c r="BM614" s="282" t="str">
        <f t="shared" si="208"/>
        <v/>
      </c>
      <c r="BN614" s="282" t="s">
        <v>30</v>
      </c>
      <c r="BO614" s="282" t="str">
        <f t="shared" si="209"/>
        <v/>
      </c>
      <c r="BP614" s="282" t="str">
        <f t="shared" si="210"/>
        <v/>
      </c>
      <c r="BT614" s="522" t="str">
        <f>IF(AL614="A",MAX($BT$221:BV613)+0.001,"")</f>
        <v/>
      </c>
      <c r="BU614" s="522"/>
      <c r="BV614" s="522"/>
      <c r="BW614" s="282">
        <v>1.3929999999999998</v>
      </c>
      <c r="BY614" s="454" t="s">
        <v>28</v>
      </c>
      <c r="BZ614" s="282" t="str">
        <f t="shared" si="212"/>
        <v/>
      </c>
      <c r="CB614" s="282">
        <f t="shared" si="213"/>
        <v>0</v>
      </c>
      <c r="CC614" s="282">
        <f t="shared" si="214"/>
        <v>0</v>
      </c>
      <c r="CD614" s="282">
        <f t="shared" si="215"/>
        <v>0</v>
      </c>
      <c r="CE614" s="282">
        <f t="shared" si="216"/>
        <v>0</v>
      </c>
      <c r="CF614" s="282">
        <f t="shared" si="217"/>
        <v>0</v>
      </c>
      <c r="CG614" s="282">
        <f t="shared" si="218"/>
        <v>0</v>
      </c>
      <c r="CH614" s="282">
        <f t="shared" si="219"/>
        <v>0</v>
      </c>
      <c r="CI614" s="282">
        <f t="shared" si="220"/>
        <v>0</v>
      </c>
      <c r="CJ614" s="282">
        <f t="shared" si="221"/>
        <v>0</v>
      </c>
      <c r="CK614" s="282">
        <f t="shared" si="222"/>
        <v>0</v>
      </c>
      <c r="CL614" s="282">
        <f t="shared" si="223"/>
        <v>0</v>
      </c>
      <c r="CM614" s="282">
        <f t="shared" si="224"/>
        <v>0</v>
      </c>
    </row>
    <row r="615" spans="1:91" ht="15" x14ac:dyDescent="0.25">
      <c r="D615" s="455" t="str">
        <f>IF(DATA8!$C$52="","",U615&amp;":"&amp;V615)</f>
        <v/>
      </c>
      <c r="E615" s="523" t="str">
        <f>IF(DATA8!$D$52="","",W615&amp;":"&amp;X615)</f>
        <v/>
      </c>
      <c r="F615" s="523"/>
      <c r="G615" s="523"/>
      <c r="H615" s="524" t="e">
        <f t="shared" si="199"/>
        <v>#VALUE!</v>
      </c>
      <c r="I615" s="524"/>
      <c r="J615" s="524"/>
      <c r="K615" s="522" t="e">
        <f t="shared" si="203"/>
        <v>#VALUE!</v>
      </c>
      <c r="L615" s="522"/>
      <c r="M615" s="522"/>
      <c r="N615" s="525" t="e">
        <f t="shared" si="200"/>
        <v>#VALUE!</v>
      </c>
      <c r="O615" s="525"/>
      <c r="P615" s="525"/>
      <c r="Q615" s="523" t="e">
        <f t="shared" si="201"/>
        <v>#VALUE!</v>
      </c>
      <c r="R615" s="523"/>
      <c r="S615" s="523"/>
      <c r="T615" s="283">
        <v>44</v>
      </c>
      <c r="U615" s="456">
        <f>IF(HOUR(DATA8!$C$52)&lt;=6,HOUR(DATA8!$C$52)+12,HOUR(DATA8!$C$52))</f>
        <v>12</v>
      </c>
      <c r="V615" s="457" t="str">
        <f>IF(MINUTE(DATA8!$C$52)&lt;10,"0"&amp;MINUTE(DATA8!$C$52),MINUTE(DATA8!$C$52))</f>
        <v>00</v>
      </c>
      <c r="W615" s="456">
        <f>IF(HOUR(DATA8!$D$52)&lt;=6,HOUR(DATA8!$D$52)+12,HOUR(DATA8!$D$52))</f>
        <v>12</v>
      </c>
      <c r="X615" s="457" t="str">
        <f>IF(MINUTE(DATA8!$D$52)&lt;10,"0"&amp;MINUTE(DATA8!$D$52),MINUTE(DATA8!$D$52))</f>
        <v>00</v>
      </c>
      <c r="Y615" s="526" t="b">
        <f t="shared" si="197"/>
        <v>0</v>
      </c>
      <c r="Z615" s="526"/>
      <c r="AA615" s="520" t="b">
        <f t="shared" si="198"/>
        <v>0</v>
      </c>
      <c r="AB615" s="520"/>
      <c r="AC615" s="521" t="str">
        <f t="shared" si="202"/>
        <v/>
      </c>
      <c r="AD615" s="521"/>
      <c r="AE615" s="520" t="b">
        <f t="shared" si="196"/>
        <v>0</v>
      </c>
      <c r="AF615" s="520"/>
      <c r="AH615" s="422">
        <f>DATA8!$G$52</f>
        <v>0</v>
      </c>
      <c r="AI615" s="422">
        <f>DATA8!$L$52</f>
        <v>0</v>
      </c>
      <c r="AJ615" s="458">
        <f>DATA8!$Q$52</f>
        <v>0</v>
      </c>
      <c r="AK615" s="422">
        <f>DATA8!$V$52</f>
        <v>0</v>
      </c>
      <c r="AL615" s="422">
        <f>DATA8!$AA$52</f>
        <v>0</v>
      </c>
      <c r="AN615" s="522" t="str">
        <f>IF(AJ615="A",MAX($AN$221:AP614)+0.001,"")</f>
        <v/>
      </c>
      <c r="AO615" s="522"/>
      <c r="AP615" s="522"/>
      <c r="AQ615" s="282">
        <v>1.3939999999999999</v>
      </c>
      <c r="AR615" s="282" t="str">
        <f>IF($AQ$615&gt;$AN$973,"",LOOKUP($AQ$615,$AN$222:$AP$971,$AH$222:$AH$971))</f>
        <v/>
      </c>
      <c r="AS615" s="282" t="str">
        <f>IF($AQ$615&gt;$AN$973,"",LOOKUP($AQ$615,$AN$222:$AP$971,$AI$222:$AI$971))</f>
        <v/>
      </c>
      <c r="AT615" s="282" t="s">
        <v>28</v>
      </c>
      <c r="AU615" s="282" t="str">
        <f>IF($AQ$615&gt;$AN$973,"",LOOKUP($AQ$615,$AN$222:$AP$971,$AK$222:$AK$971))</f>
        <v/>
      </c>
      <c r="AV615" s="282" t="str">
        <f>IF($AQ$615&gt;$AN$973,"",LOOKUP($AQ$615,$AN$222:$AP$971,$AL$222:$AL$971))</f>
        <v/>
      </c>
      <c r="AX615" s="522" t="str">
        <f>IF(AJ615="B",MAX($AX$221:AX614)+0.001,"")</f>
        <v/>
      </c>
      <c r="AY615" s="522"/>
      <c r="AZ615" s="522"/>
      <c r="BA615" s="282">
        <v>1.3939999999999999</v>
      </c>
      <c r="BB615" s="282" t="str">
        <f t="shared" si="211"/>
        <v/>
      </c>
      <c r="BC615" s="282" t="str">
        <f t="shared" si="204"/>
        <v/>
      </c>
      <c r="BD615" s="282" t="s">
        <v>29</v>
      </c>
      <c r="BE615" s="282" t="str">
        <f t="shared" si="205"/>
        <v/>
      </c>
      <c r="BF615" s="282" t="str">
        <f t="shared" si="206"/>
        <v/>
      </c>
      <c r="BH615" s="522" t="str">
        <f>IF(AJ615="C",MAX($BH$221:BH614)+0.001,"")</f>
        <v/>
      </c>
      <c r="BI615" s="522"/>
      <c r="BJ615" s="522"/>
      <c r="BK615" s="282">
        <v>1.3939999999999999</v>
      </c>
      <c r="BL615" s="282" t="str">
        <f t="shared" si="207"/>
        <v/>
      </c>
      <c r="BM615" s="282" t="str">
        <f t="shared" si="208"/>
        <v/>
      </c>
      <c r="BN615" s="282" t="s">
        <v>30</v>
      </c>
      <c r="BO615" s="282" t="str">
        <f t="shared" si="209"/>
        <v/>
      </c>
      <c r="BP615" s="282" t="str">
        <f t="shared" si="210"/>
        <v/>
      </c>
      <c r="BT615" s="522" t="str">
        <f>IF(AL615="A",MAX($BT$221:BV614)+0.001,"")</f>
        <v/>
      </c>
      <c r="BU615" s="522"/>
      <c r="BV615" s="522"/>
      <c r="BW615" s="282">
        <v>1.3939999999999999</v>
      </c>
      <c r="BY615" s="454" t="s">
        <v>28</v>
      </c>
      <c r="BZ615" s="282" t="str">
        <f t="shared" si="212"/>
        <v/>
      </c>
      <c r="CB615" s="282">
        <f t="shared" si="213"/>
        <v>0</v>
      </c>
      <c r="CC615" s="282">
        <f t="shared" si="214"/>
        <v>0</v>
      </c>
      <c r="CD615" s="282">
        <f t="shared" si="215"/>
        <v>0</v>
      </c>
      <c r="CE615" s="282">
        <f t="shared" si="216"/>
        <v>0</v>
      </c>
      <c r="CF615" s="282">
        <f t="shared" si="217"/>
        <v>0</v>
      </c>
      <c r="CG615" s="282">
        <f t="shared" si="218"/>
        <v>0</v>
      </c>
      <c r="CH615" s="282">
        <f t="shared" si="219"/>
        <v>0</v>
      </c>
      <c r="CI615" s="282">
        <f t="shared" si="220"/>
        <v>0</v>
      </c>
      <c r="CJ615" s="282">
        <f t="shared" si="221"/>
        <v>0</v>
      </c>
      <c r="CK615" s="282">
        <f t="shared" si="222"/>
        <v>0</v>
      </c>
      <c r="CL615" s="282">
        <f t="shared" si="223"/>
        <v>0</v>
      </c>
      <c r="CM615" s="282">
        <f t="shared" si="224"/>
        <v>0</v>
      </c>
    </row>
    <row r="616" spans="1:91" ht="15" x14ac:dyDescent="0.25">
      <c r="D616" s="455" t="str">
        <f>IF(DATA8!$C$53="","",U616&amp;":"&amp;V616)</f>
        <v/>
      </c>
      <c r="E616" s="523" t="str">
        <f>IF(DATA8!$D$53="","",W616&amp;":"&amp;X616)</f>
        <v/>
      </c>
      <c r="F616" s="523"/>
      <c r="G616" s="523"/>
      <c r="H616" s="524" t="e">
        <f t="shared" si="199"/>
        <v>#VALUE!</v>
      </c>
      <c r="I616" s="524"/>
      <c r="J616" s="524"/>
      <c r="K616" s="522" t="e">
        <f t="shared" si="203"/>
        <v>#VALUE!</v>
      </c>
      <c r="L616" s="522"/>
      <c r="M616" s="522"/>
      <c r="N616" s="525" t="e">
        <f t="shared" si="200"/>
        <v>#VALUE!</v>
      </c>
      <c r="O616" s="525"/>
      <c r="P616" s="525"/>
      <c r="Q616" s="523" t="e">
        <f t="shared" si="201"/>
        <v>#VALUE!</v>
      </c>
      <c r="R616" s="523"/>
      <c r="S616" s="523"/>
      <c r="T616" s="283">
        <v>45</v>
      </c>
      <c r="U616" s="456">
        <f>IF(HOUR(DATA8!$C$53)&lt;=6,HOUR(DATA8!$C$53)+12,HOUR(DATA8!$C$53))</f>
        <v>12</v>
      </c>
      <c r="V616" s="457" t="str">
        <f>IF(MINUTE(DATA8!$C$53)&lt;10,"0"&amp;MINUTE(DATA8!$C$53),MINUTE(DATA8!$C$53))</f>
        <v>00</v>
      </c>
      <c r="W616" s="456">
        <f>IF(HOUR(DATA8!$D$53)&lt;=6,HOUR(DATA8!$D$53)+12,HOUR(DATA8!$D$53))</f>
        <v>12</v>
      </c>
      <c r="X616" s="457" t="str">
        <f>IF(MINUTE(DATA8!$D$53)&lt;10,"0"&amp;MINUTE(DATA8!$D$53),MINUTE(DATA8!$D$53))</f>
        <v>00</v>
      </c>
      <c r="Y616" s="526" t="b">
        <f t="shared" si="197"/>
        <v>0</v>
      </c>
      <c r="Z616" s="526"/>
      <c r="AA616" s="520" t="b">
        <f t="shared" si="198"/>
        <v>0</v>
      </c>
      <c r="AB616" s="520"/>
      <c r="AC616" s="521" t="str">
        <f t="shared" si="202"/>
        <v/>
      </c>
      <c r="AD616" s="521"/>
      <c r="AE616" s="520" t="b">
        <f t="shared" si="196"/>
        <v>0</v>
      </c>
      <c r="AF616" s="520"/>
      <c r="AH616" s="422">
        <f>DATA8!$G$53</f>
        <v>0</v>
      </c>
      <c r="AI616" s="422">
        <f>DATA8!$L$53</f>
        <v>0</v>
      </c>
      <c r="AJ616" s="458">
        <f>DATA8!$Q$53</f>
        <v>0</v>
      </c>
      <c r="AK616" s="422">
        <f>DATA8!$V$53</f>
        <v>0</v>
      </c>
      <c r="AL616" s="422">
        <f>DATA8!$AA$53</f>
        <v>0</v>
      </c>
      <c r="AN616" s="522" t="str">
        <f>IF(AJ616="A",MAX($AN$221:AP615)+0.001,"")</f>
        <v/>
      </c>
      <c r="AO616" s="522"/>
      <c r="AP616" s="522"/>
      <c r="AQ616" s="282">
        <v>1.395</v>
      </c>
      <c r="AR616" s="282" t="str">
        <f>IF($AQ$616&gt;$AN$973,"",LOOKUP($AQ$616,$AN$222:$AP$971,$AH$222:$AH$971))</f>
        <v/>
      </c>
      <c r="AS616" s="282" t="str">
        <f>IF($AQ$616&gt;$AN$973,"",LOOKUP($AQ$616,$AN$222:$AP$971,$AI$222:$AI$971))</f>
        <v/>
      </c>
      <c r="AT616" s="282" t="s">
        <v>28</v>
      </c>
      <c r="AU616" s="282" t="str">
        <f>IF($AQ$616&gt;$AN$973,"",LOOKUP($AQ$616,$AN$222:$AP$971,$AK$222:$AK$971))</f>
        <v/>
      </c>
      <c r="AV616" s="282" t="str">
        <f>IF($AQ$616&gt;$AN$973,"",LOOKUP($AQ$616,$AN$222:$AP$971,$AL$222:$AL$971))</f>
        <v/>
      </c>
      <c r="AX616" s="522" t="str">
        <f>IF(AJ616="B",MAX($AX$221:AX615)+0.001,"")</f>
        <v/>
      </c>
      <c r="AY616" s="522"/>
      <c r="AZ616" s="522"/>
      <c r="BA616" s="282">
        <v>1.395</v>
      </c>
      <c r="BB616" s="282" t="str">
        <f t="shared" si="211"/>
        <v/>
      </c>
      <c r="BC616" s="282" t="str">
        <f t="shared" si="204"/>
        <v/>
      </c>
      <c r="BD616" s="282" t="s">
        <v>29</v>
      </c>
      <c r="BE616" s="282" t="str">
        <f t="shared" si="205"/>
        <v/>
      </c>
      <c r="BF616" s="282" t="str">
        <f t="shared" si="206"/>
        <v/>
      </c>
      <c r="BH616" s="522" t="str">
        <f>IF(AJ616="C",MAX($BH$221:BH615)+0.001,"")</f>
        <v/>
      </c>
      <c r="BI616" s="522"/>
      <c r="BJ616" s="522"/>
      <c r="BK616" s="282">
        <v>1.395</v>
      </c>
      <c r="BL616" s="282" t="str">
        <f t="shared" si="207"/>
        <v/>
      </c>
      <c r="BM616" s="282" t="str">
        <f t="shared" si="208"/>
        <v/>
      </c>
      <c r="BN616" s="282" t="s">
        <v>30</v>
      </c>
      <c r="BO616" s="282" t="str">
        <f t="shared" si="209"/>
        <v/>
      </c>
      <c r="BP616" s="282" t="str">
        <f t="shared" si="210"/>
        <v/>
      </c>
      <c r="BT616" s="522" t="str">
        <f>IF(AL616="A",MAX($BT$221:BV615)+0.001,"")</f>
        <v/>
      </c>
      <c r="BU616" s="522"/>
      <c r="BV616" s="522"/>
      <c r="BW616" s="282">
        <v>1.395</v>
      </c>
      <c r="BY616" s="454" t="s">
        <v>28</v>
      </c>
      <c r="BZ616" s="282" t="str">
        <f t="shared" si="212"/>
        <v/>
      </c>
      <c r="CB616" s="282">
        <f t="shared" si="213"/>
        <v>0</v>
      </c>
      <c r="CC616" s="282">
        <f t="shared" si="214"/>
        <v>0</v>
      </c>
      <c r="CD616" s="282">
        <f t="shared" si="215"/>
        <v>0</v>
      </c>
      <c r="CE616" s="282">
        <f t="shared" si="216"/>
        <v>0</v>
      </c>
      <c r="CF616" s="282">
        <f t="shared" si="217"/>
        <v>0</v>
      </c>
      <c r="CG616" s="282">
        <f t="shared" si="218"/>
        <v>0</v>
      </c>
      <c r="CH616" s="282">
        <f t="shared" si="219"/>
        <v>0</v>
      </c>
      <c r="CI616" s="282">
        <f t="shared" si="220"/>
        <v>0</v>
      </c>
      <c r="CJ616" s="282">
        <f t="shared" si="221"/>
        <v>0</v>
      </c>
      <c r="CK616" s="282">
        <f t="shared" si="222"/>
        <v>0</v>
      </c>
      <c r="CL616" s="282">
        <f t="shared" si="223"/>
        <v>0</v>
      </c>
      <c r="CM616" s="282">
        <f t="shared" si="224"/>
        <v>0</v>
      </c>
    </row>
    <row r="617" spans="1:91" ht="15" x14ac:dyDescent="0.25">
      <c r="D617" s="455" t="str">
        <f>IF(DATA8!$C$54="","",U617&amp;":"&amp;V617)</f>
        <v/>
      </c>
      <c r="E617" s="523" t="str">
        <f>IF(DATA8!$D$54="","",W617&amp;":"&amp;X617)</f>
        <v/>
      </c>
      <c r="F617" s="523"/>
      <c r="G617" s="523"/>
      <c r="H617" s="524" t="e">
        <f t="shared" si="199"/>
        <v>#VALUE!</v>
      </c>
      <c r="I617" s="524"/>
      <c r="J617" s="524"/>
      <c r="K617" s="522" t="e">
        <f t="shared" si="203"/>
        <v>#VALUE!</v>
      </c>
      <c r="L617" s="522"/>
      <c r="M617" s="522"/>
      <c r="N617" s="525" t="e">
        <f t="shared" si="200"/>
        <v>#VALUE!</v>
      </c>
      <c r="O617" s="525"/>
      <c r="P617" s="525"/>
      <c r="Q617" s="523" t="e">
        <f t="shared" si="201"/>
        <v>#VALUE!</v>
      </c>
      <c r="R617" s="523"/>
      <c r="S617" s="523"/>
      <c r="T617" s="283">
        <v>46</v>
      </c>
      <c r="U617" s="456">
        <f>IF(HOUR(DATA8!$C$54)&lt;=6,HOUR(DATA8!$C$54)+12,HOUR(DATA8!$C$54))</f>
        <v>12</v>
      </c>
      <c r="V617" s="457" t="str">
        <f>IF(MINUTE(DATA8!$C$54)&lt;10,"0"&amp;MINUTE(DATA8!$C$54),MINUTE(DATA8!$C$54))</f>
        <v>00</v>
      </c>
      <c r="W617" s="456">
        <f>IF(HOUR(DATA8!$D$54)&lt;=6,HOUR(DATA8!$D$54)+12,HOUR(DATA8!$D$54))</f>
        <v>12</v>
      </c>
      <c r="X617" s="457" t="str">
        <f>IF(MINUTE(DATA8!$D$54)&lt;10,"0"&amp;MINUTE(DATA8!$D$54),MINUTE(DATA8!$D$54))</f>
        <v>00</v>
      </c>
      <c r="Y617" s="526" t="b">
        <f t="shared" si="197"/>
        <v>0</v>
      </c>
      <c r="Z617" s="526"/>
      <c r="AA617" s="520" t="b">
        <f t="shared" si="198"/>
        <v>0</v>
      </c>
      <c r="AB617" s="520"/>
      <c r="AC617" s="521" t="str">
        <f t="shared" si="202"/>
        <v/>
      </c>
      <c r="AD617" s="521"/>
      <c r="AE617" s="520" t="b">
        <f t="shared" si="196"/>
        <v>0</v>
      </c>
      <c r="AF617" s="520"/>
      <c r="AH617" s="422">
        <f>DATA8!$G$54</f>
        <v>0</v>
      </c>
      <c r="AI617" s="422">
        <f>DATA8!$L$54</f>
        <v>0</v>
      </c>
      <c r="AJ617" s="458">
        <f>DATA8!$Q$54</f>
        <v>0</v>
      </c>
      <c r="AK617" s="422">
        <f>DATA8!$V$54</f>
        <v>0</v>
      </c>
      <c r="AL617" s="422">
        <f>DATA8!$AA$54</f>
        <v>0</v>
      </c>
      <c r="AN617" s="522" t="str">
        <f>IF(AJ617="A",MAX($AN$221:AP616)+0.001,"")</f>
        <v/>
      </c>
      <c r="AO617" s="522"/>
      <c r="AP617" s="522"/>
      <c r="AQ617" s="282">
        <v>1.3959999999999999</v>
      </c>
      <c r="AR617" s="282" t="str">
        <f>IF($AQ$617&gt;$AN$973,"",LOOKUP($AQ$617,$AN$222:$AP$971,$AH$222:$AH$971))</f>
        <v/>
      </c>
      <c r="AS617" s="282" t="str">
        <f>IF($AQ$617&gt;$AN$973,"",LOOKUP($AQ$617,$AN$222:$AP$971,$AI$222:$AI$971))</f>
        <v/>
      </c>
      <c r="AT617" s="282" t="s">
        <v>28</v>
      </c>
      <c r="AU617" s="282" t="str">
        <f>IF($AQ$617&gt;$AN$973,"",LOOKUP($AQ$617,$AN$222:$AP$971,$AK$222:$AK$971))</f>
        <v/>
      </c>
      <c r="AV617" s="282" t="str">
        <f>IF($AQ$617&gt;$AN$973,"",LOOKUP($AQ$617,$AN$222:$AP$971,$AL$222:$AL$971))</f>
        <v/>
      </c>
      <c r="AX617" s="522" t="str">
        <f>IF(AJ617="B",MAX($AX$221:AX616)+0.001,"")</f>
        <v/>
      </c>
      <c r="AY617" s="522"/>
      <c r="AZ617" s="522"/>
      <c r="BA617" s="282">
        <v>1.3959999999999999</v>
      </c>
      <c r="BB617" s="282" t="str">
        <f t="shared" si="211"/>
        <v/>
      </c>
      <c r="BC617" s="282" t="str">
        <f t="shared" si="204"/>
        <v/>
      </c>
      <c r="BD617" s="282" t="s">
        <v>29</v>
      </c>
      <c r="BE617" s="282" t="str">
        <f t="shared" si="205"/>
        <v/>
      </c>
      <c r="BF617" s="282" t="str">
        <f t="shared" si="206"/>
        <v/>
      </c>
      <c r="BH617" s="522" t="str">
        <f>IF(AJ617="C",MAX($BH$221:BH616)+0.001,"")</f>
        <v/>
      </c>
      <c r="BI617" s="522"/>
      <c r="BJ617" s="522"/>
      <c r="BK617" s="282">
        <v>1.3959999999999999</v>
      </c>
      <c r="BL617" s="282" t="str">
        <f t="shared" si="207"/>
        <v/>
      </c>
      <c r="BM617" s="282" t="str">
        <f t="shared" si="208"/>
        <v/>
      </c>
      <c r="BN617" s="282" t="s">
        <v>30</v>
      </c>
      <c r="BO617" s="282" t="str">
        <f t="shared" si="209"/>
        <v/>
      </c>
      <c r="BP617" s="282" t="str">
        <f t="shared" si="210"/>
        <v/>
      </c>
      <c r="BT617" s="522" t="str">
        <f>IF(AL617="A",MAX($BT$221:BV616)+0.001,"")</f>
        <v/>
      </c>
      <c r="BU617" s="522"/>
      <c r="BV617" s="522"/>
      <c r="BW617" s="282">
        <v>1.3959999999999999</v>
      </c>
      <c r="BY617" s="454" t="s">
        <v>28</v>
      </c>
      <c r="BZ617" s="282" t="str">
        <f t="shared" si="212"/>
        <v/>
      </c>
      <c r="CB617" s="282">
        <f t="shared" si="213"/>
        <v>0</v>
      </c>
      <c r="CC617" s="282">
        <f t="shared" si="214"/>
        <v>0</v>
      </c>
      <c r="CD617" s="282">
        <f t="shared" si="215"/>
        <v>0</v>
      </c>
      <c r="CE617" s="282">
        <f t="shared" si="216"/>
        <v>0</v>
      </c>
      <c r="CF617" s="282">
        <f t="shared" si="217"/>
        <v>0</v>
      </c>
      <c r="CG617" s="282">
        <f t="shared" si="218"/>
        <v>0</v>
      </c>
      <c r="CH617" s="282">
        <f t="shared" si="219"/>
        <v>0</v>
      </c>
      <c r="CI617" s="282">
        <f t="shared" si="220"/>
        <v>0</v>
      </c>
      <c r="CJ617" s="282">
        <f t="shared" si="221"/>
        <v>0</v>
      </c>
      <c r="CK617" s="282">
        <f t="shared" si="222"/>
        <v>0</v>
      </c>
      <c r="CL617" s="282">
        <f t="shared" si="223"/>
        <v>0</v>
      </c>
      <c r="CM617" s="282">
        <f t="shared" si="224"/>
        <v>0</v>
      </c>
    </row>
    <row r="618" spans="1:91" ht="15" x14ac:dyDescent="0.25">
      <c r="D618" s="455" t="str">
        <f>IF(DATA8!$C$55="","",U618&amp;":"&amp;V618)</f>
        <v/>
      </c>
      <c r="E618" s="523" t="str">
        <f>IF(DATA8!$D$55="","",W618&amp;":"&amp;X618)</f>
        <v/>
      </c>
      <c r="F618" s="523"/>
      <c r="G618" s="523"/>
      <c r="H618" s="524" t="e">
        <f t="shared" si="199"/>
        <v>#VALUE!</v>
      </c>
      <c r="I618" s="524"/>
      <c r="J618" s="524"/>
      <c r="K618" s="522" t="e">
        <f t="shared" si="203"/>
        <v>#VALUE!</v>
      </c>
      <c r="L618" s="522"/>
      <c r="M618" s="522"/>
      <c r="N618" s="525" t="e">
        <f t="shared" si="200"/>
        <v>#VALUE!</v>
      </c>
      <c r="O618" s="525"/>
      <c r="P618" s="525"/>
      <c r="Q618" s="523" t="e">
        <f t="shared" si="201"/>
        <v>#VALUE!</v>
      </c>
      <c r="R618" s="523"/>
      <c r="S618" s="523"/>
      <c r="T618" s="283">
        <v>47</v>
      </c>
      <c r="U618" s="456">
        <f>IF(HOUR(DATA8!$C$55)&lt;=6,HOUR(DATA8!$C$55)+12,HOUR(DATA8!$C$55))</f>
        <v>12</v>
      </c>
      <c r="V618" s="457" t="str">
        <f>IF(MINUTE(DATA8!$C$55)&lt;10,"0"&amp;MINUTE(DATA8!$C$55),MINUTE(DATA8!$C$55))</f>
        <v>00</v>
      </c>
      <c r="W618" s="456">
        <f>IF(HOUR(DATA8!$D$55)&lt;=6,HOUR(DATA8!$D$55)+12,HOUR(DATA8!$D$55))</f>
        <v>12</v>
      </c>
      <c r="X618" s="457" t="str">
        <f>IF(MINUTE(DATA8!$D$55)&lt;10,"0"&amp;MINUTE(DATA8!$D$55),MINUTE(DATA8!$D$55))</f>
        <v>00</v>
      </c>
      <c r="Y618" s="526" t="b">
        <f t="shared" si="197"/>
        <v>0</v>
      </c>
      <c r="Z618" s="526"/>
      <c r="AA618" s="520" t="b">
        <f t="shared" si="198"/>
        <v>0</v>
      </c>
      <c r="AB618" s="520"/>
      <c r="AC618" s="521" t="str">
        <f t="shared" si="202"/>
        <v/>
      </c>
      <c r="AD618" s="521"/>
      <c r="AE618" s="520" t="b">
        <f t="shared" si="196"/>
        <v>0</v>
      </c>
      <c r="AF618" s="520"/>
      <c r="AH618" s="422">
        <f>DATA8!$G$55</f>
        <v>0</v>
      </c>
      <c r="AI618" s="422">
        <f>DATA8!$L$55</f>
        <v>0</v>
      </c>
      <c r="AJ618" s="458">
        <f>DATA8!$Q$55</f>
        <v>0</v>
      </c>
      <c r="AK618" s="422">
        <f>DATA8!$V$55</f>
        <v>0</v>
      </c>
      <c r="AL618" s="422">
        <f>DATA8!$AA$55</f>
        <v>0</v>
      </c>
      <c r="AN618" s="522" t="str">
        <f>IF(AJ618="A",MAX($AN$221:AP617)+0.001,"")</f>
        <v/>
      </c>
      <c r="AO618" s="522"/>
      <c r="AP618" s="522"/>
      <c r="AQ618" s="282">
        <v>1.3969999999999998</v>
      </c>
      <c r="AR618" s="282" t="str">
        <f>IF($AQ$618&gt;$AN$973,"",LOOKUP($AQ$618,$AN$222:$AP$971,$AH$222:$AH$971))</f>
        <v/>
      </c>
      <c r="AS618" s="282" t="str">
        <f>IF($AQ$618&gt;$AN$973,"",LOOKUP($AQ$618,$AN$222:$AP$971,$AI$222:$AI$971))</f>
        <v/>
      </c>
      <c r="AT618" s="282" t="s">
        <v>28</v>
      </c>
      <c r="AU618" s="282" t="str">
        <f>IF($AQ$618&gt;$AN$973,"",LOOKUP($AQ$618,$AN$222:$AP$971,$AK$222:$AK$971))</f>
        <v/>
      </c>
      <c r="AV618" s="282" t="str">
        <f>IF($AQ$618&gt;$AN$973,"",LOOKUP($AQ$618,$AN$222:$AP$971,$AL$222:$AL$971))</f>
        <v/>
      </c>
      <c r="AX618" s="522" t="str">
        <f>IF(AJ618="B",MAX($AX$221:AX617)+0.001,"")</f>
        <v/>
      </c>
      <c r="AY618" s="522"/>
      <c r="AZ618" s="522"/>
      <c r="BA618" s="282">
        <v>1.3969999999999998</v>
      </c>
      <c r="BB618" s="282" t="str">
        <f t="shared" si="211"/>
        <v/>
      </c>
      <c r="BC618" s="282" t="str">
        <f t="shared" si="204"/>
        <v/>
      </c>
      <c r="BD618" s="282" t="s">
        <v>29</v>
      </c>
      <c r="BE618" s="282" t="str">
        <f t="shared" si="205"/>
        <v/>
      </c>
      <c r="BF618" s="282" t="str">
        <f t="shared" si="206"/>
        <v/>
      </c>
      <c r="BH618" s="522" t="str">
        <f>IF(AJ618="C",MAX($BH$221:BH617)+0.001,"")</f>
        <v/>
      </c>
      <c r="BI618" s="522"/>
      <c r="BJ618" s="522"/>
      <c r="BK618" s="282">
        <v>1.3969999999999998</v>
      </c>
      <c r="BL618" s="282" t="str">
        <f t="shared" si="207"/>
        <v/>
      </c>
      <c r="BM618" s="282" t="str">
        <f t="shared" si="208"/>
        <v/>
      </c>
      <c r="BN618" s="282" t="s">
        <v>30</v>
      </c>
      <c r="BO618" s="282" t="str">
        <f t="shared" si="209"/>
        <v/>
      </c>
      <c r="BP618" s="282" t="str">
        <f t="shared" si="210"/>
        <v/>
      </c>
      <c r="BT618" s="522" t="str">
        <f>IF(AL618="A",MAX($BT$221:BV617)+0.001,"")</f>
        <v/>
      </c>
      <c r="BU618" s="522"/>
      <c r="BV618" s="522"/>
      <c r="BW618" s="282">
        <v>1.3969999999999998</v>
      </c>
      <c r="BY618" s="454" t="s">
        <v>28</v>
      </c>
      <c r="BZ618" s="282" t="str">
        <f t="shared" si="212"/>
        <v/>
      </c>
      <c r="CB618" s="282">
        <f t="shared" si="213"/>
        <v>0</v>
      </c>
      <c r="CC618" s="282">
        <f t="shared" si="214"/>
        <v>0</v>
      </c>
      <c r="CD618" s="282">
        <f t="shared" si="215"/>
        <v>0</v>
      </c>
      <c r="CE618" s="282">
        <f t="shared" si="216"/>
        <v>0</v>
      </c>
      <c r="CF618" s="282">
        <f t="shared" si="217"/>
        <v>0</v>
      </c>
      <c r="CG618" s="282">
        <f t="shared" si="218"/>
        <v>0</v>
      </c>
      <c r="CH618" s="282">
        <f t="shared" si="219"/>
        <v>0</v>
      </c>
      <c r="CI618" s="282">
        <f t="shared" si="220"/>
        <v>0</v>
      </c>
      <c r="CJ618" s="282">
        <f t="shared" si="221"/>
        <v>0</v>
      </c>
      <c r="CK618" s="282">
        <f t="shared" si="222"/>
        <v>0</v>
      </c>
      <c r="CL618" s="282">
        <f t="shared" si="223"/>
        <v>0</v>
      </c>
      <c r="CM618" s="282">
        <f t="shared" si="224"/>
        <v>0</v>
      </c>
    </row>
    <row r="619" spans="1:91" ht="15" x14ac:dyDescent="0.25">
      <c r="D619" s="455" t="str">
        <f>IF(DATA8!$C$56="","",U619&amp;":"&amp;V619)</f>
        <v/>
      </c>
      <c r="E619" s="523" t="str">
        <f>IF(DATA8!$D$56="","",W619&amp;":"&amp;X619)</f>
        <v/>
      </c>
      <c r="F619" s="523"/>
      <c r="G619" s="523"/>
      <c r="H619" s="524" t="e">
        <f t="shared" si="199"/>
        <v>#VALUE!</v>
      </c>
      <c r="I619" s="524"/>
      <c r="J619" s="524"/>
      <c r="K619" s="522" t="e">
        <f t="shared" si="203"/>
        <v>#VALUE!</v>
      </c>
      <c r="L619" s="522"/>
      <c r="M619" s="522"/>
      <c r="N619" s="525" t="e">
        <f t="shared" si="200"/>
        <v>#VALUE!</v>
      </c>
      <c r="O619" s="525"/>
      <c r="P619" s="525"/>
      <c r="Q619" s="523" t="e">
        <f t="shared" si="201"/>
        <v>#VALUE!</v>
      </c>
      <c r="R619" s="523"/>
      <c r="S619" s="523"/>
      <c r="T619" s="283">
        <v>48</v>
      </c>
      <c r="U619" s="456">
        <f>IF(HOUR(DATA8!$C$56)&lt;=6,HOUR(DATA8!$C$56)+12,HOUR(DATA8!$C$56))</f>
        <v>12</v>
      </c>
      <c r="V619" s="457" t="str">
        <f>IF(MINUTE(DATA8!$C$56)&lt;10,"0"&amp;MINUTE(DATA8!$C$56),MINUTE(DATA8!$C$56))</f>
        <v>00</v>
      </c>
      <c r="W619" s="456">
        <f>IF(HOUR(DATA8!$D$56)&lt;=6,HOUR(DATA8!$D$56)+12,HOUR(DATA8!$D$56))</f>
        <v>12</v>
      </c>
      <c r="X619" s="457" t="str">
        <f>IF(MINUTE(DATA8!$D$56)&lt;10,"0"&amp;MINUTE(DATA8!$D$56),MINUTE(DATA8!$D$56))</f>
        <v>00</v>
      </c>
      <c r="Y619" s="526" t="b">
        <f t="shared" si="197"/>
        <v>0</v>
      </c>
      <c r="Z619" s="526"/>
      <c r="AA619" s="520" t="b">
        <f t="shared" si="198"/>
        <v>0</v>
      </c>
      <c r="AB619" s="520"/>
      <c r="AC619" s="521" t="str">
        <f t="shared" si="202"/>
        <v/>
      </c>
      <c r="AD619" s="521"/>
      <c r="AE619" s="520" t="b">
        <f t="shared" si="196"/>
        <v>0</v>
      </c>
      <c r="AF619" s="520"/>
      <c r="AH619" s="422">
        <f>DATA8!$G$56</f>
        <v>0</v>
      </c>
      <c r="AI619" s="422">
        <f>DATA8!$L$56</f>
        <v>0</v>
      </c>
      <c r="AJ619" s="458">
        <f>DATA8!$Q$56</f>
        <v>0</v>
      </c>
      <c r="AK619" s="422">
        <f>DATA8!$V$56</f>
        <v>0</v>
      </c>
      <c r="AL619" s="422">
        <f>DATA8!$AA$56</f>
        <v>0</v>
      </c>
      <c r="AN619" s="522" t="str">
        <f>IF(AJ619="A",MAX($AN$221:AP618)+0.001,"")</f>
        <v/>
      </c>
      <c r="AO619" s="522"/>
      <c r="AP619" s="522"/>
      <c r="AQ619" s="282">
        <v>1.3979999999999999</v>
      </c>
      <c r="AR619" s="282" t="str">
        <f>IF($AQ$619&gt;$AN$973,"",LOOKUP($AQ$619,$AN$222:$AP$971,$AH$222:$AH$971))</f>
        <v/>
      </c>
      <c r="AS619" s="282" t="str">
        <f>IF($AQ$619&gt;$AN$973,"",LOOKUP($AQ$619,$AN$222:$AP$971,$AI$222:$AI$971))</f>
        <v/>
      </c>
      <c r="AT619" s="282" t="s">
        <v>28</v>
      </c>
      <c r="AU619" s="282" t="str">
        <f>IF($AQ$619&gt;$AN$973,"",LOOKUP($AQ$619,$AN$222:$AP$971,$AK$222:$AK$971))</f>
        <v/>
      </c>
      <c r="AV619" s="282" t="str">
        <f>IF($AQ$619&gt;$AN$973,"",LOOKUP($AQ$619,$AN$222:$AP$971,$AL$222:$AL$971))</f>
        <v/>
      </c>
      <c r="AX619" s="522" t="str">
        <f>IF(AJ619="B",MAX($AX$221:AX618)+0.001,"")</f>
        <v/>
      </c>
      <c r="AY619" s="522"/>
      <c r="AZ619" s="522"/>
      <c r="BA619" s="282">
        <v>1.3979999999999999</v>
      </c>
      <c r="BB619" s="282" t="str">
        <f t="shared" si="211"/>
        <v/>
      </c>
      <c r="BC619" s="282" t="str">
        <f t="shared" si="204"/>
        <v/>
      </c>
      <c r="BD619" s="282" t="s">
        <v>29</v>
      </c>
      <c r="BE619" s="282" t="str">
        <f t="shared" si="205"/>
        <v/>
      </c>
      <c r="BF619" s="282" t="str">
        <f t="shared" si="206"/>
        <v/>
      </c>
      <c r="BH619" s="522" t="str">
        <f>IF(AJ619="C",MAX($BH$221:BH618)+0.001,"")</f>
        <v/>
      </c>
      <c r="BI619" s="522"/>
      <c r="BJ619" s="522"/>
      <c r="BK619" s="282">
        <v>1.3979999999999999</v>
      </c>
      <c r="BL619" s="282" t="str">
        <f t="shared" si="207"/>
        <v/>
      </c>
      <c r="BM619" s="282" t="str">
        <f t="shared" si="208"/>
        <v/>
      </c>
      <c r="BN619" s="282" t="s">
        <v>30</v>
      </c>
      <c r="BO619" s="282" t="str">
        <f t="shared" si="209"/>
        <v/>
      </c>
      <c r="BP619" s="282" t="str">
        <f t="shared" si="210"/>
        <v/>
      </c>
      <c r="BT619" s="522" t="str">
        <f>IF(AL619="A",MAX($BT$221:BV618)+0.001,"")</f>
        <v/>
      </c>
      <c r="BU619" s="522"/>
      <c r="BV619" s="522"/>
      <c r="BW619" s="282">
        <v>1.3979999999999999</v>
      </c>
      <c r="BY619" s="454" t="s">
        <v>28</v>
      </c>
      <c r="BZ619" s="282" t="str">
        <f t="shared" si="212"/>
        <v/>
      </c>
      <c r="CB619" s="282">
        <f t="shared" si="213"/>
        <v>0</v>
      </c>
      <c r="CC619" s="282">
        <f t="shared" si="214"/>
        <v>0</v>
      </c>
      <c r="CD619" s="282">
        <f t="shared" si="215"/>
        <v>0</v>
      </c>
      <c r="CE619" s="282">
        <f t="shared" si="216"/>
        <v>0</v>
      </c>
      <c r="CF619" s="282">
        <f t="shared" si="217"/>
        <v>0</v>
      </c>
      <c r="CG619" s="282">
        <f t="shared" si="218"/>
        <v>0</v>
      </c>
      <c r="CH619" s="282">
        <f t="shared" si="219"/>
        <v>0</v>
      </c>
      <c r="CI619" s="282">
        <f t="shared" si="220"/>
        <v>0</v>
      </c>
      <c r="CJ619" s="282">
        <f t="shared" si="221"/>
        <v>0</v>
      </c>
      <c r="CK619" s="282">
        <f t="shared" si="222"/>
        <v>0</v>
      </c>
      <c r="CL619" s="282">
        <f t="shared" si="223"/>
        <v>0</v>
      </c>
      <c r="CM619" s="282">
        <f t="shared" si="224"/>
        <v>0</v>
      </c>
    </row>
    <row r="620" spans="1:91" ht="15" x14ac:dyDescent="0.25">
      <c r="D620" s="455" t="str">
        <f>IF(DATA8!$C$57="","",U620&amp;":"&amp;V620)</f>
        <v/>
      </c>
      <c r="E620" s="523" t="str">
        <f>IF(DATA8!$D$57="","",W620&amp;":"&amp;X620)</f>
        <v/>
      </c>
      <c r="F620" s="523"/>
      <c r="G620" s="523"/>
      <c r="H620" s="524" t="e">
        <f t="shared" si="199"/>
        <v>#VALUE!</v>
      </c>
      <c r="I620" s="524"/>
      <c r="J620" s="524"/>
      <c r="K620" s="522" t="e">
        <f t="shared" si="203"/>
        <v>#VALUE!</v>
      </c>
      <c r="L620" s="522"/>
      <c r="M620" s="522"/>
      <c r="N620" s="525" t="e">
        <f t="shared" si="200"/>
        <v>#VALUE!</v>
      </c>
      <c r="O620" s="525"/>
      <c r="P620" s="525"/>
      <c r="Q620" s="523" t="e">
        <f t="shared" si="201"/>
        <v>#VALUE!</v>
      </c>
      <c r="R620" s="523"/>
      <c r="S620" s="523"/>
      <c r="T620" s="283">
        <v>49</v>
      </c>
      <c r="U620" s="456">
        <f>IF(HOUR(DATA8!$C$57)&lt;=6,HOUR(DATA8!$C$57)+12,HOUR(DATA8!$C$57))</f>
        <v>12</v>
      </c>
      <c r="V620" s="457" t="str">
        <f>IF(MINUTE(DATA8!$C$57)&lt;10,"0"&amp;MINUTE(DATA8!$C$57),MINUTE(DATA8!$C$57))</f>
        <v>00</v>
      </c>
      <c r="W620" s="456">
        <f>IF(HOUR(DATA8!$D$57)&lt;=6,HOUR(DATA8!$D$57)+12,HOUR(DATA8!$D$57))</f>
        <v>12</v>
      </c>
      <c r="X620" s="457" t="str">
        <f>IF(MINUTE(DATA8!$D$57)&lt;10,"0"&amp;MINUTE(DATA8!$D$57),MINUTE(DATA8!$D$57))</f>
        <v>00</v>
      </c>
      <c r="Y620" s="526" t="b">
        <f t="shared" si="197"/>
        <v>0</v>
      </c>
      <c r="Z620" s="526"/>
      <c r="AA620" s="520" t="b">
        <f t="shared" si="198"/>
        <v>0</v>
      </c>
      <c r="AB620" s="520"/>
      <c r="AC620" s="521" t="str">
        <f t="shared" si="202"/>
        <v/>
      </c>
      <c r="AD620" s="521"/>
      <c r="AE620" s="520" t="b">
        <f t="shared" si="196"/>
        <v>0</v>
      </c>
      <c r="AF620" s="520"/>
      <c r="AH620" s="422">
        <f>DATA8!$G$57</f>
        <v>0</v>
      </c>
      <c r="AI620" s="422">
        <f>DATA8!$L$57</f>
        <v>0</v>
      </c>
      <c r="AJ620" s="458">
        <f>DATA8!$Q$57</f>
        <v>0</v>
      </c>
      <c r="AK620" s="422">
        <f>DATA8!$V$57</f>
        <v>0</v>
      </c>
      <c r="AL620" s="422">
        <f>DATA8!$AA$57</f>
        <v>0</v>
      </c>
      <c r="AN620" s="522" t="str">
        <f>IF(AJ620="A",MAX($AN$221:AP619)+0.001,"")</f>
        <v/>
      </c>
      <c r="AO620" s="522"/>
      <c r="AP620" s="522"/>
      <c r="AQ620" s="282">
        <v>1.399</v>
      </c>
      <c r="AR620" s="282" t="str">
        <f>IF($AQ$620&gt;$AN$973,"",LOOKUP($AQ$620,$AN$222:$AP$971,$AH$222:$AH$971))</f>
        <v/>
      </c>
      <c r="AS620" s="282" t="str">
        <f>IF($AQ$620&gt;$AN$973,"",LOOKUP($AQ$620,$AN$222:$AP$971,$AI$222:$AI$971))</f>
        <v/>
      </c>
      <c r="AT620" s="282" t="s">
        <v>28</v>
      </c>
      <c r="AU620" s="282" t="str">
        <f>IF($AQ$620&gt;$AN$973,"",LOOKUP($AQ$620,$AN$222:$AP$971,$AK$222:$AK$971))</f>
        <v/>
      </c>
      <c r="AV620" s="282" t="str">
        <f>IF($AQ$620&gt;$AN$973,"",LOOKUP($AQ$620,$AN$222:$AP$971,$AL$222:$AL$971))</f>
        <v/>
      </c>
      <c r="AX620" s="522" t="str">
        <f>IF(AJ620="B",MAX($AX$221:AX619)+0.001,"")</f>
        <v/>
      </c>
      <c r="AY620" s="522"/>
      <c r="AZ620" s="522"/>
      <c r="BA620" s="282">
        <v>1.399</v>
      </c>
      <c r="BB620" s="282" t="str">
        <f t="shared" si="211"/>
        <v/>
      </c>
      <c r="BC620" s="282" t="str">
        <f t="shared" si="204"/>
        <v/>
      </c>
      <c r="BD620" s="282" t="s">
        <v>29</v>
      </c>
      <c r="BE620" s="282" t="str">
        <f t="shared" si="205"/>
        <v/>
      </c>
      <c r="BF620" s="282" t="str">
        <f t="shared" si="206"/>
        <v/>
      </c>
      <c r="BH620" s="522" t="str">
        <f>IF(AJ620="C",MAX($BH$221:BH619)+0.001,"")</f>
        <v/>
      </c>
      <c r="BI620" s="522"/>
      <c r="BJ620" s="522"/>
      <c r="BK620" s="282">
        <v>1.399</v>
      </c>
      <c r="BL620" s="282" t="str">
        <f t="shared" si="207"/>
        <v/>
      </c>
      <c r="BM620" s="282" t="str">
        <f t="shared" si="208"/>
        <v/>
      </c>
      <c r="BN620" s="282" t="s">
        <v>30</v>
      </c>
      <c r="BO620" s="282" t="str">
        <f t="shared" si="209"/>
        <v/>
      </c>
      <c r="BP620" s="282" t="str">
        <f t="shared" si="210"/>
        <v/>
      </c>
      <c r="BT620" s="522" t="str">
        <f>IF(AL620="A",MAX($BT$221:BV619)+0.001,"")</f>
        <v/>
      </c>
      <c r="BU620" s="522"/>
      <c r="BV620" s="522"/>
      <c r="BW620" s="282">
        <v>1.399</v>
      </c>
      <c r="BY620" s="454" t="s">
        <v>28</v>
      </c>
      <c r="BZ620" s="282" t="str">
        <f t="shared" si="212"/>
        <v/>
      </c>
      <c r="CB620" s="282">
        <f t="shared" si="213"/>
        <v>0</v>
      </c>
      <c r="CC620" s="282">
        <f t="shared" si="214"/>
        <v>0</v>
      </c>
      <c r="CD620" s="282">
        <f t="shared" si="215"/>
        <v>0</v>
      </c>
      <c r="CE620" s="282">
        <f t="shared" si="216"/>
        <v>0</v>
      </c>
      <c r="CF620" s="282">
        <f t="shared" si="217"/>
        <v>0</v>
      </c>
      <c r="CG620" s="282">
        <f t="shared" si="218"/>
        <v>0</v>
      </c>
      <c r="CH620" s="282">
        <f t="shared" si="219"/>
        <v>0</v>
      </c>
      <c r="CI620" s="282">
        <f t="shared" si="220"/>
        <v>0</v>
      </c>
      <c r="CJ620" s="282">
        <f t="shared" si="221"/>
        <v>0</v>
      </c>
      <c r="CK620" s="282">
        <f t="shared" si="222"/>
        <v>0</v>
      </c>
      <c r="CL620" s="282">
        <f t="shared" si="223"/>
        <v>0</v>
      </c>
      <c r="CM620" s="282">
        <f t="shared" si="224"/>
        <v>0</v>
      </c>
    </row>
    <row r="621" spans="1:91" ht="15" x14ac:dyDescent="0.25">
      <c r="D621" s="455" t="str">
        <f>IF(DATA8!$C$58="","",U622&amp;":"&amp;V622)</f>
        <v/>
      </c>
      <c r="E621" s="523" t="str">
        <f>IF(DATA8!$D$58="","",W622&amp;":"&amp;X622)</f>
        <v/>
      </c>
      <c r="F621" s="523"/>
      <c r="G621" s="523"/>
      <c r="H621" s="528" t="e">
        <f t="shared" si="199"/>
        <v>#VALUE!</v>
      </c>
      <c r="I621" s="528"/>
      <c r="J621" s="528"/>
      <c r="K621" s="529" t="e">
        <f t="shared" si="203"/>
        <v>#VALUE!</v>
      </c>
      <c r="L621" s="529"/>
      <c r="M621" s="529"/>
      <c r="N621" s="530" t="e">
        <f t="shared" si="200"/>
        <v>#VALUE!</v>
      </c>
      <c r="O621" s="530"/>
      <c r="P621" s="530"/>
      <c r="Q621" s="531" t="e">
        <f t="shared" si="201"/>
        <v>#VALUE!</v>
      </c>
      <c r="R621" s="531"/>
      <c r="S621" s="531"/>
      <c r="T621" s="283">
        <v>50</v>
      </c>
      <c r="U621" s="456">
        <f>IF(HOUR(DATA8!$C$58)&lt;=6,HOUR(DATA8!$C$58)+12,HOUR(DATA8!$C$58))</f>
        <v>12</v>
      </c>
      <c r="V621" s="457" t="str">
        <f>IF(MINUTE(DATA8!$C$57)&lt;10,"0"&amp;MINUTE(DATA8!$C$57),MINUTE(DATA8!$C$57))</f>
        <v>00</v>
      </c>
      <c r="W621" s="456">
        <f>IF(HOUR(DATA8!$D$57)&lt;=6,HOUR(DATA8!$D$57)+12,HOUR(DATA8!$D$57))</f>
        <v>12</v>
      </c>
      <c r="X621" s="457" t="str">
        <f>IF(MINUTE(DATA8!$D$57)&lt;10,"0"&amp;MINUTE(DATA8!$D$57),MINUTE(DATA8!$D$57))</f>
        <v>00</v>
      </c>
      <c r="Y621" s="526" t="b">
        <f t="shared" si="197"/>
        <v>0</v>
      </c>
      <c r="Z621" s="526"/>
      <c r="AA621" s="520" t="b">
        <f t="shared" si="198"/>
        <v>0</v>
      </c>
      <c r="AB621" s="520"/>
      <c r="AC621" s="521" t="str">
        <f t="shared" si="202"/>
        <v/>
      </c>
      <c r="AD621" s="521"/>
      <c r="AE621" s="520" t="b">
        <f t="shared" si="196"/>
        <v>0</v>
      </c>
      <c r="AF621" s="520"/>
      <c r="AH621" s="422">
        <f>DATA8!$G$58</f>
        <v>0</v>
      </c>
      <c r="AI621" s="422">
        <f>DATA8!$L$58</f>
        <v>0</v>
      </c>
      <c r="AJ621" s="458">
        <f>DATA8!$Q$58</f>
        <v>0</v>
      </c>
      <c r="AK621" s="422">
        <f>DATA8!$V$58</f>
        <v>0</v>
      </c>
      <c r="AL621" s="422">
        <f>DATA8!$AA$58</f>
        <v>0</v>
      </c>
      <c r="AN621" s="522" t="str">
        <f>IF(AJ621="A",MAX($AN$221:AP620)+0.001,"")</f>
        <v/>
      </c>
      <c r="AO621" s="522"/>
      <c r="AP621" s="522"/>
      <c r="AQ621" s="282">
        <v>1.4</v>
      </c>
      <c r="AR621" s="282" t="str">
        <f>IF($AQ$621&gt;$AN$973,"",LOOKUP($AQ$621,$AN$222:$AP$971,$AH$222:$AH$971))</f>
        <v/>
      </c>
      <c r="AS621" s="282" t="str">
        <f>IF($AQ$621&gt;$AN$973,"",LOOKUP($AQ$621,$AN$222:$AP$971,$AI$222:$AI$971))</f>
        <v/>
      </c>
      <c r="AT621" s="282" t="s">
        <v>28</v>
      </c>
      <c r="AU621" s="282" t="str">
        <f>IF($AQ$621&gt;$AN$973,"",LOOKUP($AQ$621,$AN$222:$AP$971,$AK$222:$AK$971))</f>
        <v/>
      </c>
      <c r="AV621" s="282" t="str">
        <f>IF($AQ$621&gt;$AN$973,"",LOOKUP($AQ$621,$AN$222:$AP$971,$AL$222:$AL$971))</f>
        <v/>
      </c>
      <c r="AX621" s="522" t="str">
        <f>IF(AJ621="B",MAX($AX$221:AX620)+0.001,"")</f>
        <v/>
      </c>
      <c r="AY621" s="522"/>
      <c r="AZ621" s="522"/>
      <c r="BA621" s="282">
        <v>1.4</v>
      </c>
      <c r="BB621" s="282" t="str">
        <f t="shared" si="211"/>
        <v/>
      </c>
      <c r="BC621" s="282" t="str">
        <f t="shared" si="204"/>
        <v/>
      </c>
      <c r="BD621" s="282" t="s">
        <v>29</v>
      </c>
      <c r="BE621" s="282" t="str">
        <f t="shared" si="205"/>
        <v/>
      </c>
      <c r="BF621" s="282" t="str">
        <f t="shared" si="206"/>
        <v/>
      </c>
      <c r="BH621" s="522" t="str">
        <f>IF(AJ621="C",MAX($BH$221:BH620)+0.001,"")</f>
        <v/>
      </c>
      <c r="BI621" s="522"/>
      <c r="BJ621" s="522"/>
      <c r="BK621" s="282">
        <v>1.4</v>
      </c>
      <c r="BL621" s="282" t="str">
        <f t="shared" si="207"/>
        <v/>
      </c>
      <c r="BM621" s="282" t="str">
        <f t="shared" si="208"/>
        <v/>
      </c>
      <c r="BN621" s="282" t="s">
        <v>30</v>
      </c>
      <c r="BO621" s="282" t="str">
        <f t="shared" si="209"/>
        <v/>
      </c>
      <c r="BP621" s="282" t="str">
        <f t="shared" si="210"/>
        <v/>
      </c>
      <c r="BT621" s="522" t="str">
        <f>IF(AL621="A",MAX($BT$221:BV620)+0.001,"")</f>
        <v/>
      </c>
      <c r="BU621" s="522"/>
      <c r="BV621" s="522"/>
      <c r="BW621" s="282">
        <v>1.4</v>
      </c>
      <c r="BY621" s="454" t="s">
        <v>28</v>
      </c>
      <c r="BZ621" s="282" t="str">
        <f t="shared" si="212"/>
        <v/>
      </c>
      <c r="CB621" s="282">
        <f t="shared" si="213"/>
        <v>0</v>
      </c>
      <c r="CC621" s="282">
        <f t="shared" si="214"/>
        <v>0</v>
      </c>
      <c r="CD621" s="282">
        <f t="shared" si="215"/>
        <v>0</v>
      </c>
      <c r="CE621" s="282">
        <f t="shared" si="216"/>
        <v>0</v>
      </c>
      <c r="CF621" s="282">
        <f t="shared" si="217"/>
        <v>0</v>
      </c>
      <c r="CG621" s="282">
        <f t="shared" si="218"/>
        <v>0</v>
      </c>
      <c r="CH621" s="282">
        <f t="shared" si="219"/>
        <v>0</v>
      </c>
      <c r="CI621" s="282">
        <f t="shared" si="220"/>
        <v>0</v>
      </c>
      <c r="CJ621" s="282">
        <f t="shared" si="221"/>
        <v>0</v>
      </c>
      <c r="CK621" s="282">
        <f t="shared" si="222"/>
        <v>0</v>
      </c>
      <c r="CL621" s="282">
        <f t="shared" si="223"/>
        <v>0</v>
      </c>
      <c r="CM621" s="282">
        <f t="shared" si="224"/>
        <v>0</v>
      </c>
    </row>
    <row r="622" spans="1:91" ht="15" x14ac:dyDescent="0.25">
      <c r="A622" s="522" t="s">
        <v>151</v>
      </c>
      <c r="B622" s="522"/>
      <c r="D622" s="455" t="str">
        <f>IF(DATA9!$C$9="","",U622&amp;":"&amp;V622)</f>
        <v/>
      </c>
      <c r="E622" s="523" t="str">
        <f>IF(DATA9!$D$9="","",W622&amp;":"&amp;X622)</f>
        <v/>
      </c>
      <c r="F622" s="523"/>
      <c r="G622" s="523"/>
      <c r="H622" s="524" t="e">
        <f t="shared" si="199"/>
        <v>#VALUE!</v>
      </c>
      <c r="I622" s="524"/>
      <c r="J622" s="524"/>
      <c r="K622" s="522" t="e">
        <f t="shared" si="203"/>
        <v>#VALUE!</v>
      </c>
      <c r="L622" s="522"/>
      <c r="M622" s="522"/>
      <c r="N622" s="525" t="e">
        <f t="shared" si="200"/>
        <v>#VALUE!</v>
      </c>
      <c r="O622" s="525"/>
      <c r="P622" s="525"/>
      <c r="Q622" s="523" t="e">
        <f t="shared" si="201"/>
        <v>#VALUE!</v>
      </c>
      <c r="R622" s="523"/>
      <c r="S622" s="523"/>
      <c r="T622" s="283">
        <v>1</v>
      </c>
      <c r="U622" s="456">
        <f>IF(HOUR(DATA9!$C$9)&lt;=6,HOUR(DATA9!$C$9)+12,HOUR(DATA9!$C$9))</f>
        <v>12</v>
      </c>
      <c r="V622" s="457" t="str">
        <f>IF(MINUTE(DATA9!$C$9)&lt;10,"0"&amp;MINUTE(DATA9!$C$9),MINUTE(DATA9!$C$9))</f>
        <v>00</v>
      </c>
      <c r="W622" s="456">
        <f>IF(HOUR(DATA9!$D$9)&lt;=6,HOUR(DATA9!$D$9)+12,HOUR(DATA9!$D$9))</f>
        <v>12</v>
      </c>
      <c r="X622" s="457" t="str">
        <f>IF(MINUTE(DATA9!$D$9)&lt;10,"0"&amp;MINUTE(DATA9!$D$9),MINUTE(DATA9!$D$9))</f>
        <v>00</v>
      </c>
      <c r="Y622" s="526" t="b">
        <f t="shared" si="197"/>
        <v>0</v>
      </c>
      <c r="Z622" s="526"/>
      <c r="AA622" s="520" t="b">
        <f t="shared" si="198"/>
        <v>0</v>
      </c>
      <c r="AB622" s="520"/>
      <c r="AC622" s="521" t="str">
        <f t="shared" si="202"/>
        <v/>
      </c>
      <c r="AD622" s="521"/>
      <c r="AE622" s="520" t="b">
        <f t="shared" si="196"/>
        <v>0</v>
      </c>
      <c r="AF622" s="520"/>
      <c r="AH622" s="422">
        <f>DATA9!$G$9</f>
        <v>0</v>
      </c>
      <c r="AI622" s="422">
        <f>DATA9!$L$9</f>
        <v>0</v>
      </c>
      <c r="AJ622" s="458">
        <f>DATA9!$Q$9</f>
        <v>0</v>
      </c>
      <c r="AK622" s="422">
        <f>DATA9!$V$9</f>
        <v>0</v>
      </c>
      <c r="AL622" s="422">
        <f>DATA9!$AA$9</f>
        <v>0</v>
      </c>
      <c r="AN622" s="522" t="str">
        <f>IF(AJ622="A",MAX($AN$221:AP621)+0.001,"")</f>
        <v/>
      </c>
      <c r="AO622" s="522"/>
      <c r="AP622" s="522"/>
      <c r="AQ622" s="282">
        <v>1.4009999999999998</v>
      </c>
      <c r="AR622" s="282" t="str">
        <f>IF($AQ$622&gt;$AN$973,"",LOOKUP($AQ$622,$AN$222:$AP$971,$AH$222:$AH$971))</f>
        <v/>
      </c>
      <c r="AS622" s="282" t="str">
        <f>IF($AQ$622&gt;$AN$973,"",LOOKUP($AQ$622,$AN$222:$AP$971,$AI$222:$AI$971))</f>
        <v/>
      </c>
      <c r="AT622" s="282" t="s">
        <v>28</v>
      </c>
      <c r="AU622" s="282" t="str">
        <f>IF($AQ$622&gt;$AN$973,"",LOOKUP($AQ$622,$AN$222:$AP$971,$AK$222:$AK$971))</f>
        <v/>
      </c>
      <c r="AV622" s="282" t="str">
        <f>IF($AQ$622&gt;$AN$973,"",LOOKUP($AQ$622,$AN$222:$AP$971,$AL$222:$AL$971))</f>
        <v/>
      </c>
      <c r="AX622" s="522" t="str">
        <f>IF(AJ622="B",MAX($AX$221:AX621)+0.001,"")</f>
        <v/>
      </c>
      <c r="AY622" s="522"/>
      <c r="AZ622" s="522"/>
      <c r="BA622" s="282">
        <v>1.4009999999999998</v>
      </c>
      <c r="BB622" s="282" t="str">
        <f t="shared" si="211"/>
        <v/>
      </c>
      <c r="BC622" s="282" t="str">
        <f t="shared" si="204"/>
        <v/>
      </c>
      <c r="BD622" s="282" t="s">
        <v>29</v>
      </c>
      <c r="BE622" s="282" t="str">
        <f t="shared" si="205"/>
        <v/>
      </c>
      <c r="BF622" s="282" t="str">
        <f t="shared" si="206"/>
        <v/>
      </c>
      <c r="BH622" s="522" t="str">
        <f>IF(AJ622="C",MAX($BH$221:BH621)+0.001,"")</f>
        <v/>
      </c>
      <c r="BI622" s="522"/>
      <c r="BJ622" s="522"/>
      <c r="BK622" s="282">
        <v>1.4009999999999998</v>
      </c>
      <c r="BL622" s="282" t="str">
        <f t="shared" si="207"/>
        <v/>
      </c>
      <c r="BM622" s="282" t="str">
        <f t="shared" si="208"/>
        <v/>
      </c>
      <c r="BN622" s="282" t="s">
        <v>30</v>
      </c>
      <c r="BO622" s="282" t="str">
        <f t="shared" si="209"/>
        <v/>
      </c>
      <c r="BP622" s="282" t="str">
        <f t="shared" si="210"/>
        <v/>
      </c>
      <c r="BT622" s="522" t="str">
        <f>IF(AL622="A",MAX($BT$221:BV621)+0.001,"")</f>
        <v/>
      </c>
      <c r="BU622" s="522"/>
      <c r="BV622" s="522"/>
      <c r="BW622" s="282">
        <v>1.4009999999999998</v>
      </c>
      <c r="BY622" s="454" t="s">
        <v>28</v>
      </c>
      <c r="BZ622" s="282" t="str">
        <f t="shared" si="212"/>
        <v/>
      </c>
      <c r="CB622" s="282">
        <f t="shared" si="213"/>
        <v>0</v>
      </c>
      <c r="CC622" s="282">
        <f t="shared" si="214"/>
        <v>0</v>
      </c>
      <c r="CD622" s="282">
        <f t="shared" si="215"/>
        <v>0</v>
      </c>
      <c r="CE622" s="282">
        <f t="shared" si="216"/>
        <v>0</v>
      </c>
      <c r="CF622" s="282">
        <f t="shared" si="217"/>
        <v>0</v>
      </c>
      <c r="CG622" s="282">
        <f t="shared" si="218"/>
        <v>0</v>
      </c>
      <c r="CH622" s="282">
        <f t="shared" si="219"/>
        <v>0</v>
      </c>
      <c r="CI622" s="282">
        <f t="shared" si="220"/>
        <v>0</v>
      </c>
      <c r="CJ622" s="282">
        <f t="shared" si="221"/>
        <v>0</v>
      </c>
      <c r="CK622" s="282">
        <f t="shared" si="222"/>
        <v>0</v>
      </c>
      <c r="CL622" s="282">
        <f t="shared" si="223"/>
        <v>0</v>
      </c>
      <c r="CM622" s="282">
        <f t="shared" si="224"/>
        <v>0</v>
      </c>
    </row>
    <row r="623" spans="1:91" ht="15" x14ac:dyDescent="0.25">
      <c r="D623" s="455" t="str">
        <f>IF(DATA9!$C$10="","",U623&amp;":"&amp;V623)</f>
        <v/>
      </c>
      <c r="E623" s="523" t="str">
        <f>IF(DATA9!$D$10="","",W623&amp;":"&amp;X623)</f>
        <v/>
      </c>
      <c r="F623" s="523"/>
      <c r="G623" s="523"/>
      <c r="H623" s="524" t="e">
        <f t="shared" si="199"/>
        <v>#VALUE!</v>
      </c>
      <c r="I623" s="524"/>
      <c r="J623" s="524"/>
      <c r="K623" s="522" t="e">
        <f t="shared" si="203"/>
        <v>#VALUE!</v>
      </c>
      <c r="L623" s="522"/>
      <c r="M623" s="522"/>
      <c r="N623" s="525" t="e">
        <f t="shared" si="200"/>
        <v>#VALUE!</v>
      </c>
      <c r="O623" s="525"/>
      <c r="P623" s="525"/>
      <c r="Q623" s="523" t="e">
        <f t="shared" si="201"/>
        <v>#VALUE!</v>
      </c>
      <c r="R623" s="523"/>
      <c r="S623" s="523"/>
      <c r="T623" s="283">
        <v>2</v>
      </c>
      <c r="U623" s="456">
        <f>IF(HOUR(DATA9!$C$10)&lt;=6,HOUR(DATA9!$C$10)+12,HOUR(DATA9!$C$10))</f>
        <v>12</v>
      </c>
      <c r="V623" s="457" t="str">
        <f>IF(MINUTE(DATA9!$C$10)&lt;10,"0"&amp;MINUTE(DATA9!$C$10),MINUTE(DATA9!$C$10))</f>
        <v>00</v>
      </c>
      <c r="W623" s="456">
        <f>IF(HOUR(DATA9!$D$10)&lt;=6,HOUR(DATA9!$D$10)+12,HOUR(DATA9!$D$10))</f>
        <v>12</v>
      </c>
      <c r="X623" s="457" t="str">
        <f>IF(MINUTE(DATA9!$D$10)&lt;10,"0"&amp;MINUTE(DATA9!$D$10),MINUTE(DATA9!$D$10))</f>
        <v>00</v>
      </c>
      <c r="Y623" s="526" t="b">
        <f t="shared" si="197"/>
        <v>0</v>
      </c>
      <c r="Z623" s="526"/>
      <c r="AA623" s="520" t="b">
        <f t="shared" si="198"/>
        <v>0</v>
      </c>
      <c r="AB623" s="520"/>
      <c r="AC623" s="521" t="str">
        <f t="shared" si="202"/>
        <v/>
      </c>
      <c r="AD623" s="521"/>
      <c r="AE623" s="520" t="b">
        <f t="shared" si="196"/>
        <v>0</v>
      </c>
      <c r="AF623" s="520"/>
      <c r="AH623" s="422">
        <f>DATA9!$G$10</f>
        <v>0</v>
      </c>
      <c r="AI623" s="422">
        <f>DATA9!$L$10</f>
        <v>0</v>
      </c>
      <c r="AJ623" s="458">
        <f>DATA9!$Q$10</f>
        <v>0</v>
      </c>
      <c r="AK623" s="422">
        <f>DATA9!$V$10</f>
        <v>0</v>
      </c>
      <c r="AL623" s="422">
        <f>DATA9!$AA$10</f>
        <v>0</v>
      </c>
      <c r="AN623" s="522" t="str">
        <f>IF(AJ623="A",MAX($AN$221:AP622)+0.001,"")</f>
        <v/>
      </c>
      <c r="AO623" s="522"/>
      <c r="AP623" s="522"/>
      <c r="AQ623" s="282">
        <v>1.4019999999999999</v>
      </c>
      <c r="AR623" s="282" t="str">
        <f>IF($AQ$623&gt;$AN$973,"",LOOKUP($AQ$623,$AN$222:$AP$971,$AH$222:$AH$971))</f>
        <v/>
      </c>
      <c r="AS623" s="282" t="str">
        <f>IF($AQ$623&gt;$AN$973,"",LOOKUP($AQ$623,$AN$222:$AP$971,$AI$222:$AI$971))</f>
        <v/>
      </c>
      <c r="AT623" s="282" t="s">
        <v>28</v>
      </c>
      <c r="AU623" s="282" t="str">
        <f>IF($AQ$623&gt;$AN$973,"",LOOKUP($AQ$623,$AN$222:$AP$971,$AK$222:$AK$971))</f>
        <v/>
      </c>
      <c r="AV623" s="282" t="str">
        <f>IF($AQ$623&gt;$AN$973,"",LOOKUP($AQ$623,$AN$222:$AP$971,$AL$222:$AL$971))</f>
        <v/>
      </c>
      <c r="AX623" s="522" t="str">
        <f>IF(AJ623="B",MAX($AX$221:AX622)+0.001,"")</f>
        <v/>
      </c>
      <c r="AY623" s="522"/>
      <c r="AZ623" s="522"/>
      <c r="BA623" s="282">
        <v>1.4019999999999999</v>
      </c>
      <c r="BB623" s="282" t="str">
        <f t="shared" si="211"/>
        <v/>
      </c>
      <c r="BC623" s="282" t="str">
        <f t="shared" si="204"/>
        <v/>
      </c>
      <c r="BD623" s="282" t="s">
        <v>29</v>
      </c>
      <c r="BE623" s="282" t="str">
        <f t="shared" si="205"/>
        <v/>
      </c>
      <c r="BF623" s="282" t="str">
        <f t="shared" si="206"/>
        <v/>
      </c>
      <c r="BH623" s="522" t="str">
        <f>IF(AJ623="C",MAX($BH$221:BH622)+0.001,"")</f>
        <v/>
      </c>
      <c r="BI623" s="522"/>
      <c r="BJ623" s="522"/>
      <c r="BK623" s="282">
        <v>1.4019999999999999</v>
      </c>
      <c r="BL623" s="282" t="str">
        <f t="shared" si="207"/>
        <v/>
      </c>
      <c r="BM623" s="282" t="str">
        <f t="shared" si="208"/>
        <v/>
      </c>
      <c r="BN623" s="282" t="s">
        <v>30</v>
      </c>
      <c r="BO623" s="282" t="str">
        <f t="shared" si="209"/>
        <v/>
      </c>
      <c r="BP623" s="282" t="str">
        <f t="shared" si="210"/>
        <v/>
      </c>
      <c r="BT623" s="522" t="str">
        <f>IF(AL623="A",MAX($BT$221:BV622)+0.001,"")</f>
        <v/>
      </c>
      <c r="BU623" s="522"/>
      <c r="BV623" s="522"/>
      <c r="BW623" s="282">
        <v>1.4019999999999999</v>
      </c>
      <c r="BY623" s="454" t="s">
        <v>28</v>
      </c>
      <c r="BZ623" s="282" t="str">
        <f t="shared" si="212"/>
        <v/>
      </c>
      <c r="CB623" s="282">
        <f t="shared" si="213"/>
        <v>0</v>
      </c>
      <c r="CC623" s="282">
        <f t="shared" si="214"/>
        <v>0</v>
      </c>
      <c r="CD623" s="282">
        <f t="shared" si="215"/>
        <v>0</v>
      </c>
      <c r="CE623" s="282">
        <f t="shared" si="216"/>
        <v>0</v>
      </c>
      <c r="CF623" s="282">
        <f t="shared" si="217"/>
        <v>0</v>
      </c>
      <c r="CG623" s="282">
        <f t="shared" si="218"/>
        <v>0</v>
      </c>
      <c r="CH623" s="282">
        <f t="shared" si="219"/>
        <v>0</v>
      </c>
      <c r="CI623" s="282">
        <f t="shared" si="220"/>
        <v>0</v>
      </c>
      <c r="CJ623" s="282">
        <f t="shared" si="221"/>
        <v>0</v>
      </c>
      <c r="CK623" s="282">
        <f t="shared" si="222"/>
        <v>0</v>
      </c>
      <c r="CL623" s="282">
        <f t="shared" si="223"/>
        <v>0</v>
      </c>
      <c r="CM623" s="282">
        <f t="shared" si="224"/>
        <v>0</v>
      </c>
    </row>
    <row r="624" spans="1:91" ht="15" x14ac:dyDescent="0.25">
      <c r="D624" s="455" t="str">
        <f>IF(DATA9!$C$11="","",U624&amp;":"&amp;V624)</f>
        <v/>
      </c>
      <c r="E624" s="523" t="str">
        <f>IF(DATA9!$D$11="","",W624&amp;":"&amp;X624)</f>
        <v/>
      </c>
      <c r="F624" s="523"/>
      <c r="G624" s="523"/>
      <c r="H624" s="524" t="e">
        <f t="shared" si="199"/>
        <v>#VALUE!</v>
      </c>
      <c r="I624" s="524"/>
      <c r="J624" s="524"/>
      <c r="K624" s="522" t="e">
        <f t="shared" si="203"/>
        <v>#VALUE!</v>
      </c>
      <c r="L624" s="522"/>
      <c r="M624" s="522"/>
      <c r="N624" s="525" t="e">
        <f t="shared" si="200"/>
        <v>#VALUE!</v>
      </c>
      <c r="O624" s="525"/>
      <c r="P624" s="525"/>
      <c r="Q624" s="523" t="e">
        <f t="shared" si="201"/>
        <v>#VALUE!</v>
      </c>
      <c r="R624" s="523"/>
      <c r="S624" s="523"/>
      <c r="T624" s="283">
        <v>3</v>
      </c>
      <c r="U624" s="456">
        <f>IF(HOUR(DATA9!$C$11)&lt;=6,HOUR(DATA9!$C$11)+12,HOUR(DATA9!$C$11))</f>
        <v>12</v>
      </c>
      <c r="V624" s="457" t="str">
        <f>IF(MINUTE(DATA9!$C$11)&lt;10,"0"&amp;MINUTE(DATA9!$C$11),MINUTE(DATA9!$C$11))</f>
        <v>00</v>
      </c>
      <c r="W624" s="456">
        <f>IF(HOUR(DATA9!$D$11)&lt;=6,HOUR(DATA9!$D$11)+12,HOUR(DATA9!$D$11))</f>
        <v>12</v>
      </c>
      <c r="X624" s="457" t="str">
        <f>IF(MINUTE(DATA9!$D$11)&lt;10,"0"&amp;MINUTE(DATA9!$D$11),MINUTE(DATA9!$D$11))</f>
        <v>00</v>
      </c>
      <c r="Y624" s="526" t="b">
        <f t="shared" si="197"/>
        <v>0</v>
      </c>
      <c r="Z624" s="526"/>
      <c r="AA624" s="520" t="b">
        <f t="shared" si="198"/>
        <v>0</v>
      </c>
      <c r="AB624" s="520"/>
      <c r="AC624" s="521" t="str">
        <f t="shared" si="202"/>
        <v/>
      </c>
      <c r="AD624" s="521"/>
      <c r="AE624" s="520" t="b">
        <f t="shared" si="196"/>
        <v>0</v>
      </c>
      <c r="AF624" s="520"/>
      <c r="AH624" s="422">
        <f>DATA9!$G$11</f>
        <v>0</v>
      </c>
      <c r="AI624" s="422">
        <f>DATA9!$L$11</f>
        <v>0</v>
      </c>
      <c r="AJ624" s="458">
        <f>DATA9!$Q$11</f>
        <v>0</v>
      </c>
      <c r="AK624" s="422">
        <f>DATA9!$V$11</f>
        <v>0</v>
      </c>
      <c r="AL624" s="422">
        <f>DATA9!$AA$11</f>
        <v>0</v>
      </c>
      <c r="AN624" s="522" t="str">
        <f>IF(AJ624="A",MAX($AN$221:AP623)+0.001,"")</f>
        <v/>
      </c>
      <c r="AO624" s="522"/>
      <c r="AP624" s="522"/>
      <c r="AQ624" s="282">
        <v>1.403</v>
      </c>
      <c r="AR624" s="282" t="str">
        <f>IF($AQ$624&gt;$AN$973,"",LOOKUP($AQ$624,$AN$222:$AP$971,$AH$222:$AH$971))</f>
        <v/>
      </c>
      <c r="AS624" s="282" t="str">
        <f>IF($AQ$624&gt;$AN$973,"",LOOKUP($AQ$624,$AN$222:$AP$971,$AI$222:$AI$971))</f>
        <v/>
      </c>
      <c r="AT624" s="282" t="s">
        <v>28</v>
      </c>
      <c r="AU624" s="282" t="str">
        <f>IF($AQ$624&gt;$AN$973,"",LOOKUP($AQ$624,$AN$222:$AP$971,$AK$222:$AK$971))</f>
        <v/>
      </c>
      <c r="AV624" s="282" t="str">
        <f>IF($AQ$624&gt;$AN$973,"",LOOKUP($AQ$624,$AN$222:$AP$971,$AL$222:$AL$971))</f>
        <v/>
      </c>
      <c r="AX624" s="522" t="str">
        <f>IF(AJ624="B",MAX($AX$221:AX623)+0.001,"")</f>
        <v/>
      </c>
      <c r="AY624" s="522"/>
      <c r="AZ624" s="522"/>
      <c r="BA624" s="282">
        <v>1.403</v>
      </c>
      <c r="BB624" s="282" t="str">
        <f t="shared" si="211"/>
        <v/>
      </c>
      <c r="BC624" s="282" t="str">
        <f t="shared" si="204"/>
        <v/>
      </c>
      <c r="BD624" s="282" t="s">
        <v>29</v>
      </c>
      <c r="BE624" s="282" t="str">
        <f t="shared" si="205"/>
        <v/>
      </c>
      <c r="BF624" s="282" t="str">
        <f t="shared" si="206"/>
        <v/>
      </c>
      <c r="BH624" s="522" t="str">
        <f>IF(AJ624="C",MAX($BH$221:BH623)+0.001,"")</f>
        <v/>
      </c>
      <c r="BI624" s="522"/>
      <c r="BJ624" s="522"/>
      <c r="BK624" s="282">
        <v>1.403</v>
      </c>
      <c r="BL624" s="282" t="str">
        <f t="shared" si="207"/>
        <v/>
      </c>
      <c r="BM624" s="282" t="str">
        <f t="shared" si="208"/>
        <v/>
      </c>
      <c r="BN624" s="282" t="s">
        <v>30</v>
      </c>
      <c r="BO624" s="282" t="str">
        <f t="shared" si="209"/>
        <v/>
      </c>
      <c r="BP624" s="282" t="str">
        <f t="shared" si="210"/>
        <v/>
      </c>
      <c r="BT624" s="522" t="str">
        <f>IF(AL624="A",MAX($BT$221:BV623)+0.001,"")</f>
        <v/>
      </c>
      <c r="BU624" s="522"/>
      <c r="BV624" s="522"/>
      <c r="BW624" s="282">
        <v>1.403</v>
      </c>
      <c r="BY624" s="454" t="s">
        <v>28</v>
      </c>
      <c r="BZ624" s="282" t="str">
        <f t="shared" si="212"/>
        <v/>
      </c>
      <c r="CB624" s="282">
        <f t="shared" si="213"/>
        <v>0</v>
      </c>
      <c r="CC624" s="282">
        <f t="shared" si="214"/>
        <v>0</v>
      </c>
      <c r="CD624" s="282">
        <f t="shared" si="215"/>
        <v>0</v>
      </c>
      <c r="CE624" s="282">
        <f t="shared" si="216"/>
        <v>0</v>
      </c>
      <c r="CF624" s="282">
        <f t="shared" si="217"/>
        <v>0</v>
      </c>
      <c r="CG624" s="282">
        <f t="shared" si="218"/>
        <v>0</v>
      </c>
      <c r="CH624" s="282">
        <f t="shared" si="219"/>
        <v>0</v>
      </c>
      <c r="CI624" s="282">
        <f t="shared" si="220"/>
        <v>0</v>
      </c>
      <c r="CJ624" s="282">
        <f t="shared" si="221"/>
        <v>0</v>
      </c>
      <c r="CK624" s="282">
        <f t="shared" si="222"/>
        <v>0</v>
      </c>
      <c r="CL624" s="282">
        <f t="shared" si="223"/>
        <v>0</v>
      </c>
      <c r="CM624" s="282">
        <f t="shared" si="224"/>
        <v>0</v>
      </c>
    </row>
    <row r="625" spans="4:91" ht="15" x14ac:dyDescent="0.25">
      <c r="D625" s="455" t="str">
        <f>IF(DATA9!$C$12="","",U625&amp;":"&amp;V625)</f>
        <v/>
      </c>
      <c r="E625" s="523" t="str">
        <f>IF(DATA9!$D$12="","",W625&amp;":"&amp;X625)</f>
        <v/>
      </c>
      <c r="F625" s="523"/>
      <c r="G625" s="523"/>
      <c r="H625" s="524" t="e">
        <f t="shared" si="199"/>
        <v>#VALUE!</v>
      </c>
      <c r="I625" s="524"/>
      <c r="J625" s="524"/>
      <c r="K625" s="522" t="e">
        <f t="shared" si="203"/>
        <v>#VALUE!</v>
      </c>
      <c r="L625" s="522"/>
      <c r="M625" s="522"/>
      <c r="N625" s="525" t="e">
        <f t="shared" si="200"/>
        <v>#VALUE!</v>
      </c>
      <c r="O625" s="525"/>
      <c r="P625" s="525"/>
      <c r="Q625" s="523" t="e">
        <f t="shared" si="201"/>
        <v>#VALUE!</v>
      </c>
      <c r="R625" s="523"/>
      <c r="S625" s="523"/>
      <c r="T625" s="283">
        <v>4</v>
      </c>
      <c r="U625" s="456">
        <f>IF(HOUR(DATA9!$C$12)&lt;=6,HOUR(DATA9!$C$12)+12,HOUR(DATA9!$C$12))</f>
        <v>12</v>
      </c>
      <c r="V625" s="457" t="str">
        <f>IF(MINUTE(DATA9!$C$12)&lt;10,"0"&amp;MINUTE(DATA9!$C$12),MINUTE(DATA9!$C$12))</f>
        <v>00</v>
      </c>
      <c r="W625" s="456">
        <f>IF(HOUR(DATA9!$D$12)&lt;=6,HOUR(DATA9!$D$12)+12,HOUR(DATA9!$D$12))</f>
        <v>12</v>
      </c>
      <c r="X625" s="457" t="str">
        <f>IF(MINUTE(DATA9!$D$12)&lt;10,"0"&amp;MINUTE(DATA9!$D$12),MINUTE(DATA9!$D$12))</f>
        <v>00</v>
      </c>
      <c r="Y625" s="526" t="b">
        <f t="shared" si="197"/>
        <v>0</v>
      </c>
      <c r="Z625" s="526"/>
      <c r="AA625" s="520" t="b">
        <f t="shared" si="198"/>
        <v>0</v>
      </c>
      <c r="AB625" s="520"/>
      <c r="AC625" s="521" t="str">
        <f t="shared" si="202"/>
        <v/>
      </c>
      <c r="AD625" s="521"/>
      <c r="AE625" s="520" t="b">
        <f t="shared" si="196"/>
        <v>0</v>
      </c>
      <c r="AF625" s="520"/>
      <c r="AH625" s="422">
        <f>DATA9!$G$12</f>
        <v>0</v>
      </c>
      <c r="AI625" s="422">
        <f>DATA9!$L$12</f>
        <v>0</v>
      </c>
      <c r="AJ625" s="458">
        <f>DATA9!$Q$12</f>
        <v>0</v>
      </c>
      <c r="AK625" s="422">
        <f>DATA9!$V$12</f>
        <v>0</v>
      </c>
      <c r="AL625" s="422">
        <f>DATA9!$AA$12</f>
        <v>0</v>
      </c>
      <c r="AN625" s="522" t="str">
        <f>IF(AJ625="A",MAX($AN$221:AP624)+0.001,"")</f>
        <v/>
      </c>
      <c r="AO625" s="522"/>
      <c r="AP625" s="522"/>
      <c r="AQ625" s="282">
        <v>1.4039999999999999</v>
      </c>
      <c r="AR625" s="282" t="str">
        <f>IF($AQ$625&gt;$AN$973,"",LOOKUP($AQ$625,$AN$222:$AP$971,$AH$222:$AH$971))</f>
        <v/>
      </c>
      <c r="AS625" s="282" t="str">
        <f>IF($AQ$625&gt;$AN$973,"",LOOKUP($AQ$625,$AN$222:$AP$971,$AI$222:$AI$971))</f>
        <v/>
      </c>
      <c r="AT625" s="282" t="s">
        <v>28</v>
      </c>
      <c r="AU625" s="282" t="str">
        <f>IF($AQ$625&gt;$AN$973,"",LOOKUP($AQ$625,$AN$222:$AP$971,$AK$222:$AK$971))</f>
        <v/>
      </c>
      <c r="AV625" s="282" t="str">
        <f>IF($AQ$625&gt;$AN$973,"",LOOKUP($AQ$625,$AN$222:$AP$971,$AL$222:$AL$971))</f>
        <v/>
      </c>
      <c r="AX625" s="522" t="str">
        <f>IF(AJ625="B",MAX($AX$221:AX624)+0.001,"")</f>
        <v/>
      </c>
      <c r="AY625" s="522"/>
      <c r="AZ625" s="522"/>
      <c r="BA625" s="282">
        <v>1.4039999999999999</v>
      </c>
      <c r="BB625" s="282" t="str">
        <f t="shared" si="211"/>
        <v/>
      </c>
      <c r="BC625" s="282" t="str">
        <f t="shared" si="204"/>
        <v/>
      </c>
      <c r="BD625" s="282" t="s">
        <v>29</v>
      </c>
      <c r="BE625" s="282" t="str">
        <f t="shared" si="205"/>
        <v/>
      </c>
      <c r="BF625" s="282" t="str">
        <f t="shared" si="206"/>
        <v/>
      </c>
      <c r="BH625" s="522" t="str">
        <f>IF(AJ625="C",MAX($BH$221:BH624)+0.001,"")</f>
        <v/>
      </c>
      <c r="BI625" s="522"/>
      <c r="BJ625" s="522"/>
      <c r="BK625" s="282">
        <v>1.4039999999999999</v>
      </c>
      <c r="BL625" s="282" t="str">
        <f t="shared" si="207"/>
        <v/>
      </c>
      <c r="BM625" s="282" t="str">
        <f t="shared" si="208"/>
        <v/>
      </c>
      <c r="BN625" s="282" t="s">
        <v>30</v>
      </c>
      <c r="BO625" s="282" t="str">
        <f t="shared" si="209"/>
        <v/>
      </c>
      <c r="BP625" s="282" t="str">
        <f t="shared" si="210"/>
        <v/>
      </c>
      <c r="BT625" s="522" t="str">
        <f>IF(AL625="A",MAX($BT$221:BV624)+0.001,"")</f>
        <v/>
      </c>
      <c r="BU625" s="522"/>
      <c r="BV625" s="522"/>
      <c r="BW625" s="282">
        <v>1.4039999999999999</v>
      </c>
      <c r="BY625" s="454" t="s">
        <v>28</v>
      </c>
      <c r="BZ625" s="282" t="str">
        <f t="shared" si="212"/>
        <v/>
      </c>
      <c r="CB625" s="282">
        <f t="shared" si="213"/>
        <v>0</v>
      </c>
      <c r="CC625" s="282">
        <f t="shared" si="214"/>
        <v>0</v>
      </c>
      <c r="CD625" s="282">
        <f t="shared" si="215"/>
        <v>0</v>
      </c>
      <c r="CE625" s="282">
        <f t="shared" si="216"/>
        <v>0</v>
      </c>
      <c r="CF625" s="282">
        <f t="shared" si="217"/>
        <v>0</v>
      </c>
      <c r="CG625" s="282">
        <f t="shared" si="218"/>
        <v>0</v>
      </c>
      <c r="CH625" s="282">
        <f t="shared" si="219"/>
        <v>0</v>
      </c>
      <c r="CI625" s="282">
        <f t="shared" si="220"/>
        <v>0</v>
      </c>
      <c r="CJ625" s="282">
        <f t="shared" si="221"/>
        <v>0</v>
      </c>
      <c r="CK625" s="282">
        <f t="shared" si="222"/>
        <v>0</v>
      </c>
      <c r="CL625" s="282">
        <f t="shared" si="223"/>
        <v>0</v>
      </c>
      <c r="CM625" s="282">
        <f t="shared" si="224"/>
        <v>0</v>
      </c>
    </row>
    <row r="626" spans="4:91" ht="15" x14ac:dyDescent="0.25">
      <c r="D626" s="455" t="str">
        <f>IF(DATA9!$C$13="","",U626&amp;":"&amp;V626)</f>
        <v/>
      </c>
      <c r="E626" s="523" t="str">
        <f>IF(DATA9!$D$13="","",W626&amp;":"&amp;X626)</f>
        <v/>
      </c>
      <c r="F626" s="523"/>
      <c r="G626" s="523"/>
      <c r="H626" s="524" t="e">
        <f t="shared" si="199"/>
        <v>#VALUE!</v>
      </c>
      <c r="I626" s="524"/>
      <c r="J626" s="524"/>
      <c r="K626" s="522" t="e">
        <f t="shared" si="203"/>
        <v>#VALUE!</v>
      </c>
      <c r="L626" s="522"/>
      <c r="M626" s="522"/>
      <c r="N626" s="525" t="e">
        <f t="shared" si="200"/>
        <v>#VALUE!</v>
      </c>
      <c r="O626" s="525"/>
      <c r="P626" s="525"/>
      <c r="Q626" s="523" t="e">
        <f t="shared" si="201"/>
        <v>#VALUE!</v>
      </c>
      <c r="R626" s="523"/>
      <c r="S626" s="523"/>
      <c r="T626" s="283">
        <v>5</v>
      </c>
      <c r="U626" s="456">
        <f>IF(HOUR(DATA9!$C$13)&lt;=6,HOUR(DATA9!$C$13)+12,HOUR(DATA9!$C$13))</f>
        <v>12</v>
      </c>
      <c r="V626" s="457" t="str">
        <f>IF(MINUTE(DATA9!$C$13)&lt;10,"0"&amp;MINUTE(DATA9!$C$13),MINUTE(DATA9!$C$13))</f>
        <v>00</v>
      </c>
      <c r="W626" s="456">
        <f>IF(HOUR(DATA9!$D$13)&lt;=6,HOUR(DATA9!$D$13)+12,HOUR(DATA9!$D$13))</f>
        <v>12</v>
      </c>
      <c r="X626" s="457" t="str">
        <f>IF(MINUTE(DATA9!$D$13)&lt;10,"0"&amp;MINUTE(DATA9!$D$13),MINUTE(DATA9!$D$13))</f>
        <v>00</v>
      </c>
      <c r="Y626" s="526" t="b">
        <f t="shared" si="197"/>
        <v>0</v>
      </c>
      <c r="Z626" s="526"/>
      <c r="AA626" s="520" t="b">
        <f t="shared" si="198"/>
        <v>0</v>
      </c>
      <c r="AB626" s="520"/>
      <c r="AC626" s="521" t="str">
        <f t="shared" si="202"/>
        <v/>
      </c>
      <c r="AD626" s="521"/>
      <c r="AE626" s="520" t="b">
        <f t="shared" si="196"/>
        <v>0</v>
      </c>
      <c r="AF626" s="520"/>
      <c r="AH626" s="422">
        <f>DATA9!$G$13</f>
        <v>0</v>
      </c>
      <c r="AI626" s="422">
        <f>DATA9!$L$13</f>
        <v>0</v>
      </c>
      <c r="AJ626" s="458">
        <f>DATA9!$Q$13</f>
        <v>0</v>
      </c>
      <c r="AK626" s="422">
        <f>DATA9!$V$13</f>
        <v>0</v>
      </c>
      <c r="AL626" s="422">
        <f>DATA9!$AA$13</f>
        <v>0</v>
      </c>
      <c r="AN626" s="522" t="str">
        <f>IF(AJ626="A",MAX($AN$221:AP625)+0.001,"")</f>
        <v/>
      </c>
      <c r="AO626" s="522"/>
      <c r="AP626" s="522"/>
      <c r="AQ626" s="282">
        <v>1.405</v>
      </c>
      <c r="AR626" s="282" t="str">
        <f>IF($AQ$626&gt;$AN$973,"",LOOKUP($AQ$626,$AN$222:$AP$971,$AH$222:$AH$971))</f>
        <v/>
      </c>
      <c r="AS626" s="282" t="str">
        <f>IF($AQ$626&gt;$AN$973,"",LOOKUP($AQ$626,$AN$222:$AP$971,$AI$222:$AI$971))</f>
        <v/>
      </c>
      <c r="AT626" s="282" t="s">
        <v>28</v>
      </c>
      <c r="AU626" s="282" t="str">
        <f>IF($AQ$626&gt;$AN$973,"",LOOKUP($AQ$626,$AN$222:$AP$971,$AK$222:$AK$971))</f>
        <v/>
      </c>
      <c r="AV626" s="282" t="str">
        <f>IF($AQ$626&gt;$AN$973,"",LOOKUP($AQ$626,$AN$222:$AP$971,$AL$222:$AL$971))</f>
        <v/>
      </c>
      <c r="AX626" s="522" t="str">
        <f>IF(AJ626="B",MAX($AX$221:AX625)+0.001,"")</f>
        <v/>
      </c>
      <c r="AY626" s="522"/>
      <c r="AZ626" s="522"/>
      <c r="BA626" s="282">
        <v>1.405</v>
      </c>
      <c r="BB626" s="282" t="str">
        <f t="shared" si="211"/>
        <v/>
      </c>
      <c r="BC626" s="282" t="str">
        <f t="shared" si="204"/>
        <v/>
      </c>
      <c r="BD626" s="282" t="s">
        <v>29</v>
      </c>
      <c r="BE626" s="282" t="str">
        <f t="shared" si="205"/>
        <v/>
      </c>
      <c r="BF626" s="282" t="str">
        <f t="shared" si="206"/>
        <v/>
      </c>
      <c r="BH626" s="522" t="str">
        <f>IF(AJ626="C",MAX($BH$221:BH625)+0.001,"")</f>
        <v/>
      </c>
      <c r="BI626" s="522"/>
      <c r="BJ626" s="522"/>
      <c r="BK626" s="282">
        <v>1.405</v>
      </c>
      <c r="BL626" s="282" t="str">
        <f t="shared" si="207"/>
        <v/>
      </c>
      <c r="BM626" s="282" t="str">
        <f t="shared" si="208"/>
        <v/>
      </c>
      <c r="BN626" s="282" t="s">
        <v>30</v>
      </c>
      <c r="BO626" s="282" t="str">
        <f t="shared" si="209"/>
        <v/>
      </c>
      <c r="BP626" s="282" t="str">
        <f t="shared" si="210"/>
        <v/>
      </c>
      <c r="BT626" s="522" t="str">
        <f>IF(AL626="A",MAX($BT$221:BV625)+0.001,"")</f>
        <v/>
      </c>
      <c r="BU626" s="522"/>
      <c r="BV626" s="522"/>
      <c r="BW626" s="282">
        <v>1.405</v>
      </c>
      <c r="BY626" s="454" t="s">
        <v>28</v>
      </c>
      <c r="BZ626" s="282" t="str">
        <f t="shared" si="212"/>
        <v/>
      </c>
      <c r="CB626" s="282">
        <f t="shared" si="213"/>
        <v>0</v>
      </c>
      <c r="CC626" s="282">
        <f t="shared" si="214"/>
        <v>0</v>
      </c>
      <c r="CD626" s="282">
        <f t="shared" si="215"/>
        <v>0</v>
      </c>
      <c r="CE626" s="282">
        <f t="shared" si="216"/>
        <v>0</v>
      </c>
      <c r="CF626" s="282">
        <f t="shared" si="217"/>
        <v>0</v>
      </c>
      <c r="CG626" s="282">
        <f t="shared" si="218"/>
        <v>0</v>
      </c>
      <c r="CH626" s="282">
        <f t="shared" si="219"/>
        <v>0</v>
      </c>
      <c r="CI626" s="282">
        <f t="shared" si="220"/>
        <v>0</v>
      </c>
      <c r="CJ626" s="282">
        <f t="shared" si="221"/>
        <v>0</v>
      </c>
      <c r="CK626" s="282">
        <f t="shared" si="222"/>
        <v>0</v>
      </c>
      <c r="CL626" s="282">
        <f t="shared" si="223"/>
        <v>0</v>
      </c>
      <c r="CM626" s="282">
        <f t="shared" si="224"/>
        <v>0</v>
      </c>
    </row>
    <row r="627" spans="4:91" ht="15" x14ac:dyDescent="0.25">
      <c r="D627" s="455" t="str">
        <f>IF(DATA9!$C$14="","",U627&amp;":"&amp;V627)</f>
        <v/>
      </c>
      <c r="E627" s="523" t="str">
        <f>IF(DATA9!$D$14="","",W627&amp;":"&amp;X627)</f>
        <v/>
      </c>
      <c r="F627" s="523"/>
      <c r="G627" s="523"/>
      <c r="H627" s="524" t="e">
        <f t="shared" si="199"/>
        <v>#VALUE!</v>
      </c>
      <c r="I627" s="524"/>
      <c r="J627" s="524"/>
      <c r="K627" s="522" t="e">
        <f t="shared" si="203"/>
        <v>#VALUE!</v>
      </c>
      <c r="L627" s="522"/>
      <c r="M627" s="522"/>
      <c r="N627" s="525" t="e">
        <f t="shared" si="200"/>
        <v>#VALUE!</v>
      </c>
      <c r="O627" s="525"/>
      <c r="P627" s="525"/>
      <c r="Q627" s="523" t="e">
        <f t="shared" si="201"/>
        <v>#VALUE!</v>
      </c>
      <c r="R627" s="523"/>
      <c r="S627" s="523"/>
      <c r="T627" s="283">
        <v>6</v>
      </c>
      <c r="U627" s="456">
        <f>IF(HOUR(DATA9!$C$14)&lt;=6,HOUR(DATA9!$C$14)+12,HOUR(DATA9!$C$14))</f>
        <v>12</v>
      </c>
      <c r="V627" s="457" t="str">
        <f>IF(MINUTE(DATA9!$C$14)&lt;10,"0"&amp;MINUTE(DATA9!$C$14),MINUTE(DATA9!$C$14))</f>
        <v>00</v>
      </c>
      <c r="W627" s="456">
        <f>IF(HOUR(DATA9!$D$14)&lt;=6,HOUR(DATA9!$D$14)+12,HOUR(DATA9!$D$14))</f>
        <v>12</v>
      </c>
      <c r="X627" s="457" t="str">
        <f>IF(MINUTE(DATA9!$D$14)&lt;10,"0"&amp;MINUTE(DATA9!$D$14),MINUTE(DATA9!$D$14))</f>
        <v>00</v>
      </c>
      <c r="Y627" s="526" t="b">
        <f t="shared" si="197"/>
        <v>0</v>
      </c>
      <c r="Z627" s="526"/>
      <c r="AA627" s="520" t="b">
        <f t="shared" si="198"/>
        <v>0</v>
      </c>
      <c r="AB627" s="520"/>
      <c r="AC627" s="521" t="str">
        <f t="shared" si="202"/>
        <v/>
      </c>
      <c r="AD627" s="521"/>
      <c r="AE627" s="520" t="b">
        <f t="shared" si="196"/>
        <v>0</v>
      </c>
      <c r="AF627" s="520"/>
      <c r="AH627" s="422">
        <f>DATA9!$G$14</f>
        <v>0</v>
      </c>
      <c r="AI627" s="422">
        <f>DATA9!$L$14</f>
        <v>0</v>
      </c>
      <c r="AJ627" s="458">
        <f>DATA9!$Q$14</f>
        <v>0</v>
      </c>
      <c r="AK627" s="422">
        <f>DATA9!$V$14</f>
        <v>0</v>
      </c>
      <c r="AL627" s="422">
        <f>DATA9!$AA$14</f>
        <v>0</v>
      </c>
      <c r="AN627" s="522" t="str">
        <f>IF(AJ627="A",MAX($AN$221:AP626)+0.001,"")</f>
        <v/>
      </c>
      <c r="AO627" s="522"/>
      <c r="AP627" s="522"/>
      <c r="AQ627" s="282">
        <v>1.4059999999999999</v>
      </c>
      <c r="AR627" s="282" t="str">
        <f>IF($AQ$627&gt;$AN$973,"",LOOKUP($AQ$627,$AN$222:$AP$971,$AH$222:$AH$971))</f>
        <v/>
      </c>
      <c r="AS627" s="282" t="str">
        <f>IF($AQ$627&gt;$AN$973,"",LOOKUP($AQ$627,$AN$222:$AP$971,$AI$222:$AI$971))</f>
        <v/>
      </c>
      <c r="AT627" s="282" t="s">
        <v>28</v>
      </c>
      <c r="AU627" s="282" t="str">
        <f>IF($AQ$627&gt;$AN$973,"",LOOKUP($AQ$627,$AN$222:$AP$971,$AK$222:$AK$971))</f>
        <v/>
      </c>
      <c r="AV627" s="282" t="str">
        <f>IF($AQ$627&gt;$AN$973,"",LOOKUP($AQ$627,$AN$222:$AP$971,$AL$222:$AL$971))</f>
        <v/>
      </c>
      <c r="AX627" s="522" t="str">
        <f>IF(AJ627="B",MAX($AX$221:AX626)+0.001,"")</f>
        <v/>
      </c>
      <c r="AY627" s="522"/>
      <c r="AZ627" s="522"/>
      <c r="BA627" s="282">
        <v>1.4059999999999999</v>
      </c>
      <c r="BB627" s="282" t="str">
        <f t="shared" si="211"/>
        <v/>
      </c>
      <c r="BC627" s="282" t="str">
        <f t="shared" si="204"/>
        <v/>
      </c>
      <c r="BD627" s="282" t="s">
        <v>29</v>
      </c>
      <c r="BE627" s="282" t="str">
        <f t="shared" si="205"/>
        <v/>
      </c>
      <c r="BF627" s="282" t="str">
        <f t="shared" si="206"/>
        <v/>
      </c>
      <c r="BH627" s="522" t="str">
        <f>IF(AJ627="C",MAX($BH$221:BH626)+0.001,"")</f>
        <v/>
      </c>
      <c r="BI627" s="522"/>
      <c r="BJ627" s="522"/>
      <c r="BK627" s="282">
        <v>1.4059999999999999</v>
      </c>
      <c r="BL627" s="282" t="str">
        <f t="shared" si="207"/>
        <v/>
      </c>
      <c r="BM627" s="282" t="str">
        <f t="shared" si="208"/>
        <v/>
      </c>
      <c r="BN627" s="282" t="s">
        <v>30</v>
      </c>
      <c r="BO627" s="282" t="str">
        <f t="shared" si="209"/>
        <v/>
      </c>
      <c r="BP627" s="282" t="str">
        <f t="shared" si="210"/>
        <v/>
      </c>
      <c r="BT627" s="522" t="str">
        <f>IF(AL627="A",MAX($BT$221:BV626)+0.001,"")</f>
        <v/>
      </c>
      <c r="BU627" s="522"/>
      <c r="BV627" s="522"/>
      <c r="BW627" s="282">
        <v>1.4059999999999999</v>
      </c>
      <c r="BY627" s="454" t="s">
        <v>28</v>
      </c>
      <c r="BZ627" s="282" t="str">
        <f t="shared" si="212"/>
        <v/>
      </c>
      <c r="CB627" s="282">
        <f t="shared" si="213"/>
        <v>0</v>
      </c>
      <c r="CC627" s="282">
        <f t="shared" si="214"/>
        <v>0</v>
      </c>
      <c r="CD627" s="282">
        <f t="shared" si="215"/>
        <v>0</v>
      </c>
      <c r="CE627" s="282">
        <f t="shared" si="216"/>
        <v>0</v>
      </c>
      <c r="CF627" s="282">
        <f t="shared" si="217"/>
        <v>0</v>
      </c>
      <c r="CG627" s="282">
        <f t="shared" si="218"/>
        <v>0</v>
      </c>
      <c r="CH627" s="282">
        <f t="shared" si="219"/>
        <v>0</v>
      </c>
      <c r="CI627" s="282">
        <f t="shared" si="220"/>
        <v>0</v>
      </c>
      <c r="CJ627" s="282">
        <f t="shared" si="221"/>
        <v>0</v>
      </c>
      <c r="CK627" s="282">
        <f t="shared" si="222"/>
        <v>0</v>
      </c>
      <c r="CL627" s="282">
        <f t="shared" si="223"/>
        <v>0</v>
      </c>
      <c r="CM627" s="282">
        <f t="shared" si="224"/>
        <v>0</v>
      </c>
    </row>
    <row r="628" spans="4:91" ht="15" x14ac:dyDescent="0.25">
      <c r="D628" s="455" t="str">
        <f>IF(DATA9!$C$15="","",U628&amp;":"&amp;V628)</f>
        <v/>
      </c>
      <c r="E628" s="523" t="str">
        <f>IF(DATA9!$D$15="","",W628&amp;":"&amp;X628)</f>
        <v/>
      </c>
      <c r="F628" s="523"/>
      <c r="G628" s="523"/>
      <c r="H628" s="524" t="e">
        <f t="shared" si="199"/>
        <v>#VALUE!</v>
      </c>
      <c r="I628" s="524"/>
      <c r="J628" s="524"/>
      <c r="K628" s="522" t="e">
        <f t="shared" si="203"/>
        <v>#VALUE!</v>
      </c>
      <c r="L628" s="522"/>
      <c r="M628" s="522"/>
      <c r="N628" s="525" t="e">
        <f t="shared" si="200"/>
        <v>#VALUE!</v>
      </c>
      <c r="O628" s="525"/>
      <c r="P628" s="525"/>
      <c r="Q628" s="523" t="e">
        <f t="shared" si="201"/>
        <v>#VALUE!</v>
      </c>
      <c r="R628" s="523"/>
      <c r="S628" s="523"/>
      <c r="T628" s="283">
        <v>7</v>
      </c>
      <c r="U628" s="456">
        <f>IF(HOUR(DATA9!$C$15)&lt;=6,HOUR(DATA9!$C$15)+12,HOUR(DATA9!$C$15))</f>
        <v>12</v>
      </c>
      <c r="V628" s="457" t="str">
        <f>IF(MINUTE(DATA9!$C$15)&lt;10,"0"&amp;MINUTE(DATA9!$C$15),MINUTE(DATA9!$C$15))</f>
        <v>00</v>
      </c>
      <c r="W628" s="456">
        <f>IF(HOUR(DATA9!$D$15)&lt;=6,HOUR(DATA9!$D$15)+12,HOUR(DATA9!$D$15))</f>
        <v>12</v>
      </c>
      <c r="X628" s="457" t="str">
        <f>IF(MINUTE(DATA9!$D$15)&lt;10,"0"&amp;MINUTE(DATA9!$D$15),MINUTE(DATA9!$D$15))</f>
        <v>00</v>
      </c>
      <c r="Y628" s="526" t="b">
        <f t="shared" si="197"/>
        <v>0</v>
      </c>
      <c r="Z628" s="526"/>
      <c r="AA628" s="520" t="b">
        <f t="shared" si="198"/>
        <v>0</v>
      </c>
      <c r="AB628" s="520"/>
      <c r="AC628" s="521" t="str">
        <f t="shared" si="202"/>
        <v/>
      </c>
      <c r="AD628" s="521"/>
      <c r="AE628" s="520" t="b">
        <f t="shared" si="196"/>
        <v>0</v>
      </c>
      <c r="AF628" s="520"/>
      <c r="AH628" s="422">
        <f>DATA9!$G$15</f>
        <v>0</v>
      </c>
      <c r="AI628" s="422">
        <f>DATA9!$L$15</f>
        <v>0</v>
      </c>
      <c r="AJ628" s="458">
        <f>DATA9!$Q$15</f>
        <v>0</v>
      </c>
      <c r="AK628" s="422">
        <f>DATA9!$V$15</f>
        <v>0</v>
      </c>
      <c r="AL628" s="422">
        <f>DATA9!$AA$15</f>
        <v>0</v>
      </c>
      <c r="AN628" s="522" t="str">
        <f>IF(AJ628="A",MAX($AN$221:AP627)+0.001,"")</f>
        <v/>
      </c>
      <c r="AO628" s="522"/>
      <c r="AP628" s="522"/>
      <c r="AQ628" s="282">
        <v>1.407</v>
      </c>
      <c r="AR628" s="282" t="str">
        <f>IF($AQ$628&gt;$AN$973,"",LOOKUP($AQ$628,$AN$222:$AP$971,$AH$222:$AH$971))</f>
        <v/>
      </c>
      <c r="AS628" s="282" t="str">
        <f>IF($AQ$628&gt;$AN$973,"",LOOKUP($AQ$628,$AN$222:$AP$971,$AI$222:$AI$971))</f>
        <v/>
      </c>
      <c r="AT628" s="282" t="s">
        <v>28</v>
      </c>
      <c r="AU628" s="282" t="str">
        <f>IF($AQ$628&gt;$AN$973,"",LOOKUP($AQ$628,$AN$222:$AP$971,$AK$222:$AK$971))</f>
        <v/>
      </c>
      <c r="AV628" s="282" t="str">
        <f>IF($AQ$628&gt;$AN$973,"",LOOKUP($AQ$628,$AN$222:$AP$971,$AL$222:$AL$971))</f>
        <v/>
      </c>
      <c r="AX628" s="522" t="str">
        <f>IF(AJ628="B",MAX($AX$221:AX627)+0.001,"")</f>
        <v/>
      </c>
      <c r="AY628" s="522"/>
      <c r="AZ628" s="522"/>
      <c r="BA628" s="282">
        <v>1.407</v>
      </c>
      <c r="BB628" s="282" t="str">
        <f t="shared" si="211"/>
        <v/>
      </c>
      <c r="BC628" s="282" t="str">
        <f t="shared" si="204"/>
        <v/>
      </c>
      <c r="BD628" s="282" t="s">
        <v>29</v>
      </c>
      <c r="BE628" s="282" t="str">
        <f t="shared" si="205"/>
        <v/>
      </c>
      <c r="BF628" s="282" t="str">
        <f t="shared" si="206"/>
        <v/>
      </c>
      <c r="BH628" s="522" t="str">
        <f>IF(AJ628="C",MAX($BH$221:BH627)+0.001,"")</f>
        <v/>
      </c>
      <c r="BI628" s="522"/>
      <c r="BJ628" s="522"/>
      <c r="BK628" s="282">
        <v>1.407</v>
      </c>
      <c r="BL628" s="282" t="str">
        <f t="shared" si="207"/>
        <v/>
      </c>
      <c r="BM628" s="282" t="str">
        <f t="shared" si="208"/>
        <v/>
      </c>
      <c r="BN628" s="282" t="s">
        <v>30</v>
      </c>
      <c r="BO628" s="282" t="str">
        <f t="shared" si="209"/>
        <v/>
      </c>
      <c r="BP628" s="282" t="str">
        <f t="shared" si="210"/>
        <v/>
      </c>
      <c r="BT628" s="522" t="str">
        <f>IF(AL628="A",MAX($BT$221:BV627)+0.001,"")</f>
        <v/>
      </c>
      <c r="BU628" s="522"/>
      <c r="BV628" s="522"/>
      <c r="BW628" s="282">
        <v>1.407</v>
      </c>
      <c r="BY628" s="454" t="s">
        <v>28</v>
      </c>
      <c r="BZ628" s="282" t="str">
        <f t="shared" si="212"/>
        <v/>
      </c>
      <c r="CB628" s="282">
        <f t="shared" si="213"/>
        <v>0</v>
      </c>
      <c r="CC628" s="282">
        <f t="shared" si="214"/>
        <v>0</v>
      </c>
      <c r="CD628" s="282">
        <f t="shared" si="215"/>
        <v>0</v>
      </c>
      <c r="CE628" s="282">
        <f t="shared" si="216"/>
        <v>0</v>
      </c>
      <c r="CF628" s="282">
        <f t="shared" si="217"/>
        <v>0</v>
      </c>
      <c r="CG628" s="282">
        <f t="shared" si="218"/>
        <v>0</v>
      </c>
      <c r="CH628" s="282">
        <f t="shared" si="219"/>
        <v>0</v>
      </c>
      <c r="CI628" s="282">
        <f t="shared" si="220"/>
        <v>0</v>
      </c>
      <c r="CJ628" s="282">
        <f t="shared" si="221"/>
        <v>0</v>
      </c>
      <c r="CK628" s="282">
        <f t="shared" si="222"/>
        <v>0</v>
      </c>
      <c r="CL628" s="282">
        <f t="shared" si="223"/>
        <v>0</v>
      </c>
      <c r="CM628" s="282">
        <f t="shared" si="224"/>
        <v>0</v>
      </c>
    </row>
    <row r="629" spans="4:91" ht="15" x14ac:dyDescent="0.25">
      <c r="D629" s="455" t="str">
        <f>IF(DATA9!$C$16="","",U629&amp;":"&amp;V629)</f>
        <v/>
      </c>
      <c r="E629" s="523" t="str">
        <f>IF(DATA9!$D$16="","",W629&amp;":"&amp;X629)</f>
        <v/>
      </c>
      <c r="F629" s="523"/>
      <c r="G629" s="523"/>
      <c r="H629" s="524" t="e">
        <f t="shared" si="199"/>
        <v>#VALUE!</v>
      </c>
      <c r="I629" s="524"/>
      <c r="J629" s="524"/>
      <c r="K629" s="522" t="e">
        <f t="shared" si="203"/>
        <v>#VALUE!</v>
      </c>
      <c r="L629" s="522"/>
      <c r="M629" s="522"/>
      <c r="N629" s="525" t="e">
        <f t="shared" si="200"/>
        <v>#VALUE!</v>
      </c>
      <c r="O629" s="525"/>
      <c r="P629" s="525"/>
      <c r="Q629" s="523" t="e">
        <f t="shared" si="201"/>
        <v>#VALUE!</v>
      </c>
      <c r="R629" s="523"/>
      <c r="S629" s="523"/>
      <c r="T629" s="283">
        <v>8</v>
      </c>
      <c r="U629" s="456">
        <f>IF(HOUR(DATA9!$C$16)&lt;=6,HOUR(DATA9!$C$16)+12,HOUR(DATA9!$C$16))</f>
        <v>12</v>
      </c>
      <c r="V629" s="457" t="str">
        <f>IF(MINUTE(DATA9!$C$16)&lt;10,"0"&amp;MINUTE(DATA9!$C$16),MINUTE(DATA9!$C$16))</f>
        <v>00</v>
      </c>
      <c r="W629" s="456">
        <f>IF(HOUR(DATA9!$D$16)&lt;=6,HOUR(DATA9!$D$16)+12,HOUR(DATA9!$D$16))</f>
        <v>12</v>
      </c>
      <c r="X629" s="457" t="str">
        <f>IF(MINUTE(DATA9!$D$16)&lt;10,"0"&amp;MINUTE(DATA9!$D$16),MINUTE(DATA9!$D$16))</f>
        <v>00</v>
      </c>
      <c r="Y629" s="526" t="b">
        <f t="shared" si="197"/>
        <v>0</v>
      </c>
      <c r="Z629" s="526"/>
      <c r="AA629" s="520" t="b">
        <f t="shared" si="198"/>
        <v>0</v>
      </c>
      <c r="AB629" s="520"/>
      <c r="AC629" s="521" t="str">
        <f t="shared" si="202"/>
        <v/>
      </c>
      <c r="AD629" s="521"/>
      <c r="AE629" s="520" t="b">
        <f t="shared" si="196"/>
        <v>0</v>
      </c>
      <c r="AF629" s="520"/>
      <c r="AH629" s="422">
        <f>DATA9!$G$16</f>
        <v>0</v>
      </c>
      <c r="AI629" s="422">
        <f>DATA9!$L$16</f>
        <v>0</v>
      </c>
      <c r="AJ629" s="458">
        <f>DATA9!$Q$16</f>
        <v>0</v>
      </c>
      <c r="AK629" s="422">
        <f>DATA9!$V$16</f>
        <v>0</v>
      </c>
      <c r="AL629" s="422">
        <f>DATA9!$AA$16</f>
        <v>0</v>
      </c>
      <c r="AN629" s="522" t="str">
        <f>IF(AJ629="A",MAX($AN$221:AP628)+0.001,"")</f>
        <v/>
      </c>
      <c r="AO629" s="522"/>
      <c r="AP629" s="522"/>
      <c r="AQ629" s="282">
        <v>1.4079999999999999</v>
      </c>
      <c r="AR629" s="282" t="str">
        <f>IF($AQ$629&gt;$AN$973,"",LOOKUP($AQ$629,$AN$222:$AP$971,$AH$222:$AH$971))</f>
        <v/>
      </c>
      <c r="AS629" s="282" t="str">
        <f>IF($AQ$629&gt;$AN$973,"",LOOKUP($AQ$629,$AN$222:$AP$971,$AI$222:$AI$971))</f>
        <v/>
      </c>
      <c r="AT629" s="282" t="s">
        <v>28</v>
      </c>
      <c r="AU629" s="282" t="str">
        <f>IF($AQ$629&gt;$AN$973,"",LOOKUP($AQ$629,$AN$222:$AP$971,$AK$222:$AK$971))</f>
        <v/>
      </c>
      <c r="AV629" s="282" t="str">
        <f>IF($AQ$629&gt;$AN$973,"",LOOKUP($AQ$629,$AN$222:$AP$971,$AL$222:$AL$971))</f>
        <v/>
      </c>
      <c r="AX629" s="522" t="str">
        <f>IF(AJ629="B",MAX($AX$221:AX628)+0.001,"")</f>
        <v/>
      </c>
      <c r="AY629" s="522"/>
      <c r="AZ629" s="522"/>
      <c r="BA629" s="282">
        <v>1.4079999999999999</v>
      </c>
      <c r="BB629" s="282" t="str">
        <f t="shared" si="211"/>
        <v/>
      </c>
      <c r="BC629" s="282" t="str">
        <f t="shared" si="204"/>
        <v/>
      </c>
      <c r="BD629" s="282" t="s">
        <v>29</v>
      </c>
      <c r="BE629" s="282" t="str">
        <f t="shared" si="205"/>
        <v/>
      </c>
      <c r="BF629" s="282" t="str">
        <f t="shared" si="206"/>
        <v/>
      </c>
      <c r="BH629" s="522" t="str">
        <f>IF(AJ629="C",MAX($BH$221:BH628)+0.001,"")</f>
        <v/>
      </c>
      <c r="BI629" s="522"/>
      <c r="BJ629" s="522"/>
      <c r="BK629" s="282">
        <v>1.4079999999999999</v>
      </c>
      <c r="BL629" s="282" t="str">
        <f t="shared" si="207"/>
        <v/>
      </c>
      <c r="BM629" s="282" t="str">
        <f t="shared" si="208"/>
        <v/>
      </c>
      <c r="BN629" s="282" t="s">
        <v>30</v>
      </c>
      <c r="BO629" s="282" t="str">
        <f t="shared" si="209"/>
        <v/>
      </c>
      <c r="BP629" s="282" t="str">
        <f t="shared" si="210"/>
        <v/>
      </c>
      <c r="BT629" s="522" t="str">
        <f>IF(AL629="A",MAX($BT$221:BV628)+0.001,"")</f>
        <v/>
      </c>
      <c r="BU629" s="522"/>
      <c r="BV629" s="522"/>
      <c r="BW629" s="282">
        <v>1.4079999999999999</v>
      </c>
      <c r="BY629" s="454" t="s">
        <v>28</v>
      </c>
      <c r="BZ629" s="282" t="str">
        <f t="shared" si="212"/>
        <v/>
      </c>
      <c r="CB629" s="282">
        <f t="shared" si="213"/>
        <v>0</v>
      </c>
      <c r="CC629" s="282">
        <f t="shared" si="214"/>
        <v>0</v>
      </c>
      <c r="CD629" s="282">
        <f t="shared" si="215"/>
        <v>0</v>
      </c>
      <c r="CE629" s="282">
        <f t="shared" si="216"/>
        <v>0</v>
      </c>
      <c r="CF629" s="282">
        <f t="shared" si="217"/>
        <v>0</v>
      </c>
      <c r="CG629" s="282">
        <f t="shared" si="218"/>
        <v>0</v>
      </c>
      <c r="CH629" s="282">
        <f t="shared" si="219"/>
        <v>0</v>
      </c>
      <c r="CI629" s="282">
        <f t="shared" si="220"/>
        <v>0</v>
      </c>
      <c r="CJ629" s="282">
        <f t="shared" si="221"/>
        <v>0</v>
      </c>
      <c r="CK629" s="282">
        <f t="shared" si="222"/>
        <v>0</v>
      </c>
      <c r="CL629" s="282">
        <f t="shared" si="223"/>
        <v>0</v>
      </c>
      <c r="CM629" s="282">
        <f t="shared" si="224"/>
        <v>0</v>
      </c>
    </row>
    <row r="630" spans="4:91" ht="15" x14ac:dyDescent="0.25">
      <c r="D630" s="455" t="str">
        <f>IF(DATA9!$C$17="","",U630&amp;":"&amp;V630)</f>
        <v/>
      </c>
      <c r="E630" s="523" t="str">
        <f>IF(DATA9!$D$17="","",W630&amp;":"&amp;X630)</f>
        <v/>
      </c>
      <c r="F630" s="523"/>
      <c r="G630" s="523"/>
      <c r="H630" s="524" t="e">
        <f t="shared" si="199"/>
        <v>#VALUE!</v>
      </c>
      <c r="I630" s="524"/>
      <c r="J630" s="524"/>
      <c r="K630" s="522" t="e">
        <f t="shared" si="203"/>
        <v>#VALUE!</v>
      </c>
      <c r="L630" s="522"/>
      <c r="M630" s="522"/>
      <c r="N630" s="525" t="e">
        <f t="shared" si="200"/>
        <v>#VALUE!</v>
      </c>
      <c r="O630" s="525"/>
      <c r="P630" s="525"/>
      <c r="Q630" s="523" t="e">
        <f t="shared" si="201"/>
        <v>#VALUE!</v>
      </c>
      <c r="R630" s="523"/>
      <c r="S630" s="523"/>
      <c r="T630" s="283">
        <v>9</v>
      </c>
      <c r="U630" s="456">
        <f>IF(HOUR(DATA9!$C$17)&lt;=6,HOUR(DATA9!$C$17)+12,HOUR(DATA9!$C$17))</f>
        <v>12</v>
      </c>
      <c r="V630" s="457" t="str">
        <f>IF(MINUTE(DATA9!$C$17)&lt;10,"0"&amp;MINUTE(DATA9!$C$17),MINUTE(DATA9!$C$17))</f>
        <v>00</v>
      </c>
      <c r="W630" s="456">
        <f>IF(HOUR(DATA9!$D$17)&lt;=6,HOUR(DATA9!$D$17)+12,HOUR(DATA9!$D$17))</f>
        <v>12</v>
      </c>
      <c r="X630" s="457" t="str">
        <f>IF(MINUTE(DATA9!$D$17)&lt;10,"0"&amp;MINUTE(DATA9!$D$17),MINUTE(DATA9!$D$17))</f>
        <v>00</v>
      </c>
      <c r="Y630" s="526" t="b">
        <f t="shared" si="197"/>
        <v>0</v>
      </c>
      <c r="Z630" s="526"/>
      <c r="AA630" s="520" t="b">
        <f t="shared" si="198"/>
        <v>0</v>
      </c>
      <c r="AB630" s="520"/>
      <c r="AC630" s="521" t="str">
        <f t="shared" si="202"/>
        <v/>
      </c>
      <c r="AD630" s="521"/>
      <c r="AE630" s="520" t="b">
        <f t="shared" si="196"/>
        <v>0</v>
      </c>
      <c r="AF630" s="520"/>
      <c r="AH630" s="422">
        <f>DATA9!$G$17</f>
        <v>0</v>
      </c>
      <c r="AI630" s="422">
        <f>DATA9!$L$17</f>
        <v>0</v>
      </c>
      <c r="AJ630" s="458">
        <f>DATA9!$Q$17</f>
        <v>0</v>
      </c>
      <c r="AK630" s="422">
        <f>DATA9!$V$17</f>
        <v>0</v>
      </c>
      <c r="AL630" s="422">
        <f>DATA9!$AA$17</f>
        <v>0</v>
      </c>
      <c r="AN630" s="522" t="str">
        <f>IF(AJ630="A",MAX($AN$221:AP629)+0.001,"")</f>
        <v/>
      </c>
      <c r="AO630" s="522"/>
      <c r="AP630" s="522"/>
      <c r="AQ630" s="282">
        <v>1.4089999999999998</v>
      </c>
      <c r="AR630" s="282" t="str">
        <f>IF($AQ$630&gt;$AN$973,"",LOOKUP($AQ$630,$AN$222:$AP$971,$AH$222:$AH$971))</f>
        <v/>
      </c>
      <c r="AS630" s="282" t="str">
        <f>IF($AQ$630&gt;$AN$973,"",LOOKUP($AQ$630,$AN$222:$AP$971,$AI$222:$AI$971))</f>
        <v/>
      </c>
      <c r="AT630" s="282" t="s">
        <v>28</v>
      </c>
      <c r="AU630" s="282" t="str">
        <f>IF($AQ$630&gt;$AN$973,"",LOOKUP($AQ$630,$AN$222:$AP$971,$AK$222:$AK$971))</f>
        <v/>
      </c>
      <c r="AV630" s="282" t="str">
        <f>IF($AQ$630&gt;$AN$973,"",LOOKUP($AQ$630,$AN$222:$AP$971,$AL$222:$AL$971))</f>
        <v/>
      </c>
      <c r="AX630" s="522" t="str">
        <f>IF(AJ630="B",MAX($AX$221:AX629)+0.001,"")</f>
        <v/>
      </c>
      <c r="AY630" s="522"/>
      <c r="AZ630" s="522"/>
      <c r="BA630" s="282">
        <v>1.4089999999999998</v>
      </c>
      <c r="BB630" s="282" t="str">
        <f t="shared" si="211"/>
        <v/>
      </c>
      <c r="BC630" s="282" t="str">
        <f t="shared" si="204"/>
        <v/>
      </c>
      <c r="BD630" s="282" t="s">
        <v>29</v>
      </c>
      <c r="BE630" s="282" t="str">
        <f t="shared" si="205"/>
        <v/>
      </c>
      <c r="BF630" s="282" t="str">
        <f t="shared" si="206"/>
        <v/>
      </c>
      <c r="BH630" s="522" t="str">
        <f>IF(AJ630="C",MAX($BH$221:BH629)+0.001,"")</f>
        <v/>
      </c>
      <c r="BI630" s="522"/>
      <c r="BJ630" s="522"/>
      <c r="BK630" s="282">
        <v>1.4089999999999998</v>
      </c>
      <c r="BL630" s="282" t="str">
        <f t="shared" si="207"/>
        <v/>
      </c>
      <c r="BM630" s="282" t="str">
        <f t="shared" si="208"/>
        <v/>
      </c>
      <c r="BN630" s="282" t="s">
        <v>30</v>
      </c>
      <c r="BO630" s="282" t="str">
        <f t="shared" si="209"/>
        <v/>
      </c>
      <c r="BP630" s="282" t="str">
        <f t="shared" si="210"/>
        <v/>
      </c>
      <c r="BT630" s="522" t="str">
        <f>IF(AL630="A",MAX($BT$221:BV629)+0.001,"")</f>
        <v/>
      </c>
      <c r="BU630" s="522"/>
      <c r="BV630" s="522"/>
      <c r="BW630" s="282">
        <v>1.4089999999999998</v>
      </c>
      <c r="BY630" s="454" t="s">
        <v>28</v>
      </c>
      <c r="BZ630" s="282" t="str">
        <f t="shared" si="212"/>
        <v/>
      </c>
      <c r="CB630" s="282">
        <f t="shared" si="213"/>
        <v>0</v>
      </c>
      <c r="CC630" s="282">
        <f t="shared" si="214"/>
        <v>0</v>
      </c>
      <c r="CD630" s="282">
        <f t="shared" si="215"/>
        <v>0</v>
      </c>
      <c r="CE630" s="282">
        <f t="shared" si="216"/>
        <v>0</v>
      </c>
      <c r="CF630" s="282">
        <f t="shared" si="217"/>
        <v>0</v>
      </c>
      <c r="CG630" s="282">
        <f t="shared" si="218"/>
        <v>0</v>
      </c>
      <c r="CH630" s="282">
        <f t="shared" si="219"/>
        <v>0</v>
      </c>
      <c r="CI630" s="282">
        <f t="shared" si="220"/>
        <v>0</v>
      </c>
      <c r="CJ630" s="282">
        <f t="shared" si="221"/>
        <v>0</v>
      </c>
      <c r="CK630" s="282">
        <f t="shared" si="222"/>
        <v>0</v>
      </c>
      <c r="CL630" s="282">
        <f t="shared" si="223"/>
        <v>0</v>
      </c>
      <c r="CM630" s="282">
        <f t="shared" si="224"/>
        <v>0</v>
      </c>
    </row>
    <row r="631" spans="4:91" ht="15" x14ac:dyDescent="0.25">
      <c r="D631" s="455" t="str">
        <f>IF(DATA9!$C$18="","",U631&amp;":"&amp;V631)</f>
        <v/>
      </c>
      <c r="E631" s="523" t="str">
        <f>IF(DATA9!$D$18="","",W631&amp;":"&amp;X631)</f>
        <v/>
      </c>
      <c r="F631" s="523"/>
      <c r="G631" s="523"/>
      <c r="H631" s="524" t="e">
        <f t="shared" si="199"/>
        <v>#VALUE!</v>
      </c>
      <c r="I631" s="524"/>
      <c r="J631" s="524"/>
      <c r="K631" s="522" t="e">
        <f t="shared" si="203"/>
        <v>#VALUE!</v>
      </c>
      <c r="L631" s="522"/>
      <c r="M631" s="522"/>
      <c r="N631" s="525" t="e">
        <f t="shared" si="200"/>
        <v>#VALUE!</v>
      </c>
      <c r="O631" s="525"/>
      <c r="P631" s="525"/>
      <c r="Q631" s="523" t="e">
        <f t="shared" si="201"/>
        <v>#VALUE!</v>
      </c>
      <c r="R631" s="523"/>
      <c r="S631" s="523"/>
      <c r="T631" s="283">
        <v>10</v>
      </c>
      <c r="U631" s="456">
        <f>IF(HOUR(DATA9!$C$18)&lt;=6,HOUR(DATA9!$C$18)+12,HOUR(DATA9!$C$18))</f>
        <v>12</v>
      </c>
      <c r="V631" s="457" t="str">
        <f>IF(MINUTE(DATA9!$C$18)&lt;10,"0"&amp;MINUTE(DATA9!$C$18),MINUTE(DATA9!$C$18))</f>
        <v>00</v>
      </c>
      <c r="W631" s="456">
        <f>IF(HOUR(DATA9!$D$18)&lt;=6,HOUR(DATA9!$D$18)+12,HOUR(DATA9!$D$18))</f>
        <v>12</v>
      </c>
      <c r="X631" s="457" t="str">
        <f>IF(MINUTE(DATA9!$D$18)&lt;10,"0"&amp;MINUTE(DATA9!$D$18),MINUTE(DATA9!$D$18))</f>
        <v>00</v>
      </c>
      <c r="Y631" s="526" t="b">
        <f t="shared" si="197"/>
        <v>0</v>
      </c>
      <c r="Z631" s="526"/>
      <c r="AA631" s="520" t="b">
        <f t="shared" si="198"/>
        <v>0</v>
      </c>
      <c r="AB631" s="520"/>
      <c r="AC631" s="521" t="str">
        <f t="shared" si="202"/>
        <v/>
      </c>
      <c r="AD631" s="521"/>
      <c r="AE631" s="520" t="b">
        <f t="shared" si="196"/>
        <v>0</v>
      </c>
      <c r="AF631" s="520"/>
      <c r="AH631" s="422">
        <f>DATA9!$G$18</f>
        <v>0</v>
      </c>
      <c r="AI631" s="422">
        <f>DATA9!$L$18</f>
        <v>0</v>
      </c>
      <c r="AJ631" s="458">
        <f>DATA9!$Q$18</f>
        <v>0</v>
      </c>
      <c r="AK631" s="422">
        <f>DATA9!$V$18</f>
        <v>0</v>
      </c>
      <c r="AL631" s="422">
        <f>DATA9!$AA$18</f>
        <v>0</v>
      </c>
      <c r="AN631" s="522" t="str">
        <f>IF(AJ631="A",MAX($AN$221:AP630)+0.001,"")</f>
        <v/>
      </c>
      <c r="AO631" s="522"/>
      <c r="AP631" s="522"/>
      <c r="AQ631" s="282">
        <v>1.41</v>
      </c>
      <c r="AR631" s="282" t="str">
        <f>IF($AQ$631&gt;$AN$973,"",LOOKUP($AQ$631,$AN$222:$AP$971,$AH$222:$AH$971))</f>
        <v/>
      </c>
      <c r="AS631" s="282" t="str">
        <f>IF($AQ$631&gt;$AN$973,"",LOOKUP($AQ$631,$AN$222:$AP$971,$AI$222:$AI$971))</f>
        <v/>
      </c>
      <c r="AT631" s="282" t="s">
        <v>28</v>
      </c>
      <c r="AU631" s="282" t="str">
        <f>IF($AQ$631&gt;$AN$973,"",LOOKUP($AQ$631,$AN$222:$AP$971,$AK$222:$AK$971))</f>
        <v/>
      </c>
      <c r="AV631" s="282" t="str">
        <f>IF($AQ$631&gt;$AN$973,"",LOOKUP($AQ$631,$AN$222:$AP$971,$AL$222:$AL$971))</f>
        <v/>
      </c>
      <c r="AX631" s="522" t="str">
        <f>IF(AJ631="B",MAX($AX$221:AX630)+0.001,"")</f>
        <v/>
      </c>
      <c r="AY631" s="522"/>
      <c r="AZ631" s="522"/>
      <c r="BA631" s="282">
        <v>1.41</v>
      </c>
      <c r="BB631" s="282" t="str">
        <f t="shared" si="211"/>
        <v/>
      </c>
      <c r="BC631" s="282" t="str">
        <f t="shared" si="204"/>
        <v/>
      </c>
      <c r="BD631" s="282" t="s">
        <v>29</v>
      </c>
      <c r="BE631" s="282" t="str">
        <f t="shared" si="205"/>
        <v/>
      </c>
      <c r="BF631" s="282" t="str">
        <f t="shared" si="206"/>
        <v/>
      </c>
      <c r="BH631" s="522" t="str">
        <f>IF(AJ631="C",MAX($BH$221:BH630)+0.001,"")</f>
        <v/>
      </c>
      <c r="BI631" s="522"/>
      <c r="BJ631" s="522"/>
      <c r="BK631" s="282">
        <v>1.41</v>
      </c>
      <c r="BL631" s="282" t="str">
        <f t="shared" si="207"/>
        <v/>
      </c>
      <c r="BM631" s="282" t="str">
        <f t="shared" si="208"/>
        <v/>
      </c>
      <c r="BN631" s="282" t="s">
        <v>30</v>
      </c>
      <c r="BO631" s="282" t="str">
        <f t="shared" si="209"/>
        <v/>
      </c>
      <c r="BP631" s="282" t="str">
        <f t="shared" si="210"/>
        <v/>
      </c>
      <c r="BT631" s="522" t="str">
        <f>IF(AL631="A",MAX($BT$221:BV630)+0.001,"")</f>
        <v/>
      </c>
      <c r="BU631" s="522"/>
      <c r="BV631" s="522"/>
      <c r="BW631" s="282">
        <v>1.41</v>
      </c>
      <c r="BY631" s="454" t="s">
        <v>28</v>
      </c>
      <c r="BZ631" s="282" t="str">
        <f t="shared" si="212"/>
        <v/>
      </c>
      <c r="CB631" s="282">
        <f t="shared" si="213"/>
        <v>0</v>
      </c>
      <c r="CC631" s="282">
        <f t="shared" si="214"/>
        <v>0</v>
      </c>
      <c r="CD631" s="282">
        <f t="shared" si="215"/>
        <v>0</v>
      </c>
      <c r="CE631" s="282">
        <f t="shared" si="216"/>
        <v>0</v>
      </c>
      <c r="CF631" s="282">
        <f t="shared" si="217"/>
        <v>0</v>
      </c>
      <c r="CG631" s="282">
        <f t="shared" si="218"/>
        <v>0</v>
      </c>
      <c r="CH631" s="282">
        <f t="shared" si="219"/>
        <v>0</v>
      </c>
      <c r="CI631" s="282">
        <f t="shared" si="220"/>
        <v>0</v>
      </c>
      <c r="CJ631" s="282">
        <f t="shared" si="221"/>
        <v>0</v>
      </c>
      <c r="CK631" s="282">
        <f t="shared" si="222"/>
        <v>0</v>
      </c>
      <c r="CL631" s="282">
        <f t="shared" si="223"/>
        <v>0</v>
      </c>
      <c r="CM631" s="282">
        <f t="shared" si="224"/>
        <v>0</v>
      </c>
    </row>
    <row r="632" spans="4:91" ht="15" x14ac:dyDescent="0.25">
      <c r="D632" s="455" t="str">
        <f>IF(DATA9!$C$19="","",U632&amp;":"&amp;V632)</f>
        <v/>
      </c>
      <c r="E632" s="523" t="str">
        <f>IF(DATA9!$D$19="","",W632&amp;":"&amp;X632)</f>
        <v/>
      </c>
      <c r="F632" s="523"/>
      <c r="G632" s="523"/>
      <c r="H632" s="524" t="e">
        <f t="shared" si="199"/>
        <v>#VALUE!</v>
      </c>
      <c r="I632" s="524"/>
      <c r="J632" s="524"/>
      <c r="K632" s="522" t="e">
        <f t="shared" si="203"/>
        <v>#VALUE!</v>
      </c>
      <c r="L632" s="522"/>
      <c r="M632" s="522"/>
      <c r="N632" s="525" t="e">
        <f t="shared" si="200"/>
        <v>#VALUE!</v>
      </c>
      <c r="O632" s="525"/>
      <c r="P632" s="525"/>
      <c r="Q632" s="523" t="e">
        <f t="shared" si="201"/>
        <v>#VALUE!</v>
      </c>
      <c r="R632" s="523"/>
      <c r="S632" s="523"/>
      <c r="T632" s="283">
        <v>11</v>
      </c>
      <c r="U632" s="456">
        <f>IF(HOUR(DATA9!$C$19)&lt;=6,HOUR(DATA9!$C$19)+12,HOUR(DATA9!$C$19))</f>
        <v>12</v>
      </c>
      <c r="V632" s="457" t="str">
        <f>IF(MINUTE(DATA9!$C$19)&lt;10,"0"&amp;MINUTE(DATA9!$C$19),MINUTE(DATA9!$C$19))</f>
        <v>00</v>
      </c>
      <c r="W632" s="456">
        <f>IF(HOUR(DATA9!$D$19)&lt;=6,HOUR(DATA9!$D$19)+12,HOUR(DATA9!$D$19))</f>
        <v>12</v>
      </c>
      <c r="X632" s="457" t="str">
        <f>IF(MINUTE(DATA9!$D$19)&lt;10,"0"&amp;MINUTE(DATA9!$D$19),MINUTE(DATA9!$D$19))</f>
        <v>00</v>
      </c>
      <c r="Y632" s="526" t="b">
        <f t="shared" si="197"/>
        <v>0</v>
      </c>
      <c r="Z632" s="526"/>
      <c r="AA632" s="520" t="b">
        <f t="shared" si="198"/>
        <v>0</v>
      </c>
      <c r="AB632" s="520"/>
      <c r="AC632" s="521" t="str">
        <f t="shared" si="202"/>
        <v/>
      </c>
      <c r="AD632" s="521"/>
      <c r="AE632" s="520" t="b">
        <f t="shared" si="196"/>
        <v>0</v>
      </c>
      <c r="AF632" s="520"/>
      <c r="AH632" s="422">
        <f>DATA9!$G$19</f>
        <v>0</v>
      </c>
      <c r="AI632" s="422">
        <f>DATA9!$L$19</f>
        <v>0</v>
      </c>
      <c r="AJ632" s="458">
        <f>DATA9!$Q$19</f>
        <v>0</v>
      </c>
      <c r="AK632" s="422">
        <f>DATA9!$V$19</f>
        <v>0</v>
      </c>
      <c r="AL632" s="422">
        <f>DATA9!$AA$19</f>
        <v>0</v>
      </c>
      <c r="AN632" s="522" t="str">
        <f>IF(AJ632="A",MAX($AN$221:AP631)+0.001,"")</f>
        <v/>
      </c>
      <c r="AO632" s="522"/>
      <c r="AP632" s="522"/>
      <c r="AQ632" s="282">
        <v>1.411</v>
      </c>
      <c r="AR632" s="282" t="str">
        <f>IF($AQ$632&gt;$AN$973,"",LOOKUP($AQ$632,$AN$222:$AP$971,$AH$222:$AH$971))</f>
        <v/>
      </c>
      <c r="AS632" s="282" t="str">
        <f>IF($AQ$632&gt;$AN$973,"",LOOKUP($AQ$632,$AN$222:$AP$971,$AI$222:$AI$971))</f>
        <v/>
      </c>
      <c r="AT632" s="282" t="s">
        <v>28</v>
      </c>
      <c r="AU632" s="282" t="str">
        <f>IF($AQ$632&gt;$AN$973,"",LOOKUP($AQ$632,$AN$222:$AP$971,$AK$222:$AK$971))</f>
        <v/>
      </c>
      <c r="AV632" s="282" t="str">
        <f>IF($AQ$632&gt;$AN$973,"",LOOKUP($AQ$632,$AN$222:$AP$971,$AL$222:$AL$971))</f>
        <v/>
      </c>
      <c r="AX632" s="522" t="str">
        <f>IF(AJ632="B",MAX($AX$221:AX631)+0.001,"")</f>
        <v/>
      </c>
      <c r="AY632" s="522"/>
      <c r="AZ632" s="522"/>
      <c r="BA632" s="282">
        <v>1.411</v>
      </c>
      <c r="BB632" s="282" t="str">
        <f t="shared" si="211"/>
        <v/>
      </c>
      <c r="BC632" s="282" t="str">
        <f t="shared" si="204"/>
        <v/>
      </c>
      <c r="BD632" s="282" t="s">
        <v>29</v>
      </c>
      <c r="BE632" s="282" t="str">
        <f t="shared" si="205"/>
        <v/>
      </c>
      <c r="BF632" s="282" t="str">
        <f t="shared" si="206"/>
        <v/>
      </c>
      <c r="BH632" s="522" t="str">
        <f>IF(AJ632="C",MAX($BH$221:BH631)+0.001,"")</f>
        <v/>
      </c>
      <c r="BI632" s="522"/>
      <c r="BJ632" s="522"/>
      <c r="BK632" s="282">
        <v>1.411</v>
      </c>
      <c r="BL632" s="282" t="str">
        <f t="shared" si="207"/>
        <v/>
      </c>
      <c r="BM632" s="282" t="str">
        <f t="shared" si="208"/>
        <v/>
      </c>
      <c r="BN632" s="282" t="s">
        <v>30</v>
      </c>
      <c r="BO632" s="282" t="str">
        <f t="shared" si="209"/>
        <v/>
      </c>
      <c r="BP632" s="282" t="str">
        <f t="shared" si="210"/>
        <v/>
      </c>
      <c r="BT632" s="522" t="str">
        <f>IF(AL632="A",MAX($BT$221:BV631)+0.001,"")</f>
        <v/>
      </c>
      <c r="BU632" s="522"/>
      <c r="BV632" s="522"/>
      <c r="BW632" s="282">
        <v>1.411</v>
      </c>
      <c r="BY632" s="454" t="s">
        <v>28</v>
      </c>
      <c r="BZ632" s="282" t="str">
        <f t="shared" si="212"/>
        <v/>
      </c>
      <c r="CB632" s="282">
        <f t="shared" si="213"/>
        <v>0</v>
      </c>
      <c r="CC632" s="282">
        <f t="shared" si="214"/>
        <v>0</v>
      </c>
      <c r="CD632" s="282">
        <f t="shared" si="215"/>
        <v>0</v>
      </c>
      <c r="CE632" s="282">
        <f t="shared" si="216"/>
        <v>0</v>
      </c>
      <c r="CF632" s="282">
        <f t="shared" si="217"/>
        <v>0</v>
      </c>
      <c r="CG632" s="282">
        <f t="shared" si="218"/>
        <v>0</v>
      </c>
      <c r="CH632" s="282">
        <f t="shared" si="219"/>
        <v>0</v>
      </c>
      <c r="CI632" s="282">
        <f t="shared" si="220"/>
        <v>0</v>
      </c>
      <c r="CJ632" s="282">
        <f t="shared" si="221"/>
        <v>0</v>
      </c>
      <c r="CK632" s="282">
        <f t="shared" si="222"/>
        <v>0</v>
      </c>
      <c r="CL632" s="282">
        <f t="shared" si="223"/>
        <v>0</v>
      </c>
      <c r="CM632" s="282">
        <f t="shared" si="224"/>
        <v>0</v>
      </c>
    </row>
    <row r="633" spans="4:91" ht="15" x14ac:dyDescent="0.25">
      <c r="D633" s="455" t="str">
        <f>IF(DATA9!$C$20="","",U633&amp;":"&amp;V633)</f>
        <v/>
      </c>
      <c r="E633" s="523" t="str">
        <f>IF(DATA9!$D$20="","",W633&amp;":"&amp;X633)</f>
        <v/>
      </c>
      <c r="F633" s="523"/>
      <c r="G633" s="523"/>
      <c r="H633" s="524" t="e">
        <f t="shared" si="199"/>
        <v>#VALUE!</v>
      </c>
      <c r="I633" s="524"/>
      <c r="J633" s="524"/>
      <c r="K633" s="522" t="e">
        <f t="shared" si="203"/>
        <v>#VALUE!</v>
      </c>
      <c r="L633" s="522"/>
      <c r="M633" s="522"/>
      <c r="N633" s="525" t="e">
        <f t="shared" si="200"/>
        <v>#VALUE!</v>
      </c>
      <c r="O633" s="525"/>
      <c r="P633" s="525"/>
      <c r="Q633" s="523" t="e">
        <f t="shared" si="201"/>
        <v>#VALUE!</v>
      </c>
      <c r="R633" s="523"/>
      <c r="S633" s="523"/>
      <c r="T633" s="283">
        <v>12</v>
      </c>
      <c r="U633" s="456">
        <f>IF(HOUR(DATA9!$C$20)&lt;=6,HOUR(DATA9!$C$20)+12,HOUR(DATA9!$C$20))</f>
        <v>12</v>
      </c>
      <c r="V633" s="457" t="str">
        <f>IF(MINUTE(DATA9!$C$20)&lt;10,"0"&amp;MINUTE(DATA9!$C$20),MINUTE(DATA9!$C$20))</f>
        <v>00</v>
      </c>
      <c r="W633" s="456">
        <f>IF(HOUR(DATA9!$D$20)&lt;=6,HOUR(DATA9!$D$20)+12,HOUR(DATA9!$D$20))</f>
        <v>12</v>
      </c>
      <c r="X633" s="457" t="str">
        <f>IF(MINUTE(DATA9!$D$20)&lt;10,"0"&amp;MINUTE(DATA9!$D$20),MINUTE(DATA9!$D$20))</f>
        <v>00</v>
      </c>
      <c r="Y633" s="526" t="b">
        <f t="shared" si="197"/>
        <v>0</v>
      </c>
      <c r="Z633" s="526"/>
      <c r="AA633" s="520" t="b">
        <f t="shared" si="198"/>
        <v>0</v>
      </c>
      <c r="AB633" s="520"/>
      <c r="AC633" s="521" t="str">
        <f t="shared" si="202"/>
        <v/>
      </c>
      <c r="AD633" s="521"/>
      <c r="AE633" s="520" t="b">
        <f t="shared" si="196"/>
        <v>0</v>
      </c>
      <c r="AF633" s="520"/>
      <c r="AH633" s="422">
        <f>DATA9!$G$20</f>
        <v>0</v>
      </c>
      <c r="AI633" s="422">
        <f>DATA9!$L$20</f>
        <v>0</v>
      </c>
      <c r="AJ633" s="458">
        <f>DATA9!$Q$20</f>
        <v>0</v>
      </c>
      <c r="AK633" s="422">
        <f>DATA9!$V$20</f>
        <v>0</v>
      </c>
      <c r="AL633" s="422">
        <f>DATA9!$AA$20</f>
        <v>0</v>
      </c>
      <c r="AN633" s="522" t="str">
        <f>IF(AJ633="A",MAX($AN$221:AP632)+0.001,"")</f>
        <v/>
      </c>
      <c r="AO633" s="522"/>
      <c r="AP633" s="522"/>
      <c r="AQ633" s="282">
        <v>1.4119999999999999</v>
      </c>
      <c r="AR633" s="282" t="str">
        <f>IF($AQ$633&gt;$AN$973,"",LOOKUP($AQ$633,$AN$222:$AP$971,$AH$222:$AH$971))</f>
        <v/>
      </c>
      <c r="AS633" s="282" t="str">
        <f>IF($AQ$633&gt;$AN$973,"",LOOKUP($AQ$633,$AN$222:$AP$971,$AI$222:$AI$971))</f>
        <v/>
      </c>
      <c r="AT633" s="282" t="s">
        <v>28</v>
      </c>
      <c r="AU633" s="282" t="str">
        <f>IF($AQ$633&gt;$AN$973,"",LOOKUP($AQ$633,$AN$222:$AP$971,$AK$222:$AK$971))</f>
        <v/>
      </c>
      <c r="AV633" s="282" t="str">
        <f>IF($AQ$633&gt;$AN$973,"",LOOKUP($AQ$633,$AN$222:$AP$971,$AL$222:$AL$971))</f>
        <v/>
      </c>
      <c r="AX633" s="522" t="str">
        <f>IF(AJ633="B",MAX($AX$221:AX632)+0.001,"")</f>
        <v/>
      </c>
      <c r="AY633" s="522"/>
      <c r="AZ633" s="522"/>
      <c r="BA633" s="282">
        <v>1.4119999999999999</v>
      </c>
      <c r="BB633" s="282" t="str">
        <f t="shared" si="211"/>
        <v/>
      </c>
      <c r="BC633" s="282" t="str">
        <f t="shared" si="204"/>
        <v/>
      </c>
      <c r="BD633" s="282" t="s">
        <v>29</v>
      </c>
      <c r="BE633" s="282" t="str">
        <f t="shared" si="205"/>
        <v/>
      </c>
      <c r="BF633" s="282" t="str">
        <f t="shared" si="206"/>
        <v/>
      </c>
      <c r="BH633" s="522" t="str">
        <f>IF(AJ633="C",MAX($BH$221:BH632)+0.001,"")</f>
        <v/>
      </c>
      <c r="BI633" s="522"/>
      <c r="BJ633" s="522"/>
      <c r="BK633" s="282">
        <v>1.4119999999999999</v>
      </c>
      <c r="BL633" s="282" t="str">
        <f t="shared" si="207"/>
        <v/>
      </c>
      <c r="BM633" s="282" t="str">
        <f t="shared" si="208"/>
        <v/>
      </c>
      <c r="BN633" s="282" t="s">
        <v>30</v>
      </c>
      <c r="BO633" s="282" t="str">
        <f t="shared" si="209"/>
        <v/>
      </c>
      <c r="BP633" s="282" t="str">
        <f t="shared" si="210"/>
        <v/>
      </c>
      <c r="BT633" s="522" t="str">
        <f>IF(AL633="A",MAX($BT$221:BV632)+0.001,"")</f>
        <v/>
      </c>
      <c r="BU633" s="522"/>
      <c r="BV633" s="522"/>
      <c r="BW633" s="282">
        <v>1.4119999999999999</v>
      </c>
      <c r="BY633" s="454" t="s">
        <v>28</v>
      </c>
      <c r="BZ633" s="282" t="str">
        <f t="shared" si="212"/>
        <v/>
      </c>
      <c r="CB633" s="282">
        <f t="shared" si="213"/>
        <v>0</v>
      </c>
      <c r="CC633" s="282">
        <f t="shared" si="214"/>
        <v>0</v>
      </c>
      <c r="CD633" s="282">
        <f t="shared" si="215"/>
        <v>0</v>
      </c>
      <c r="CE633" s="282">
        <f t="shared" si="216"/>
        <v>0</v>
      </c>
      <c r="CF633" s="282">
        <f t="shared" si="217"/>
        <v>0</v>
      </c>
      <c r="CG633" s="282">
        <f t="shared" si="218"/>
        <v>0</v>
      </c>
      <c r="CH633" s="282">
        <f t="shared" si="219"/>
        <v>0</v>
      </c>
      <c r="CI633" s="282">
        <f t="shared" si="220"/>
        <v>0</v>
      </c>
      <c r="CJ633" s="282">
        <f t="shared" si="221"/>
        <v>0</v>
      </c>
      <c r="CK633" s="282">
        <f t="shared" si="222"/>
        <v>0</v>
      </c>
      <c r="CL633" s="282">
        <f t="shared" si="223"/>
        <v>0</v>
      </c>
      <c r="CM633" s="282">
        <f t="shared" si="224"/>
        <v>0</v>
      </c>
    </row>
    <row r="634" spans="4:91" ht="15" x14ac:dyDescent="0.25">
      <c r="D634" s="455" t="str">
        <f>IF(DATA9!$C$21="","",U634&amp;":"&amp;V634)</f>
        <v/>
      </c>
      <c r="E634" s="523" t="str">
        <f>IF(DATA9!$D$21="","",W634&amp;":"&amp;X634)</f>
        <v/>
      </c>
      <c r="F634" s="523"/>
      <c r="G634" s="523"/>
      <c r="H634" s="524" t="e">
        <f t="shared" si="199"/>
        <v>#VALUE!</v>
      </c>
      <c r="I634" s="524"/>
      <c r="J634" s="524"/>
      <c r="K634" s="522" t="e">
        <f t="shared" si="203"/>
        <v>#VALUE!</v>
      </c>
      <c r="L634" s="522"/>
      <c r="M634" s="522"/>
      <c r="N634" s="525" t="e">
        <f t="shared" si="200"/>
        <v>#VALUE!</v>
      </c>
      <c r="O634" s="525"/>
      <c r="P634" s="525"/>
      <c r="Q634" s="523" t="e">
        <f t="shared" si="201"/>
        <v>#VALUE!</v>
      </c>
      <c r="R634" s="523"/>
      <c r="S634" s="523"/>
      <c r="T634" s="283">
        <v>13</v>
      </c>
      <c r="U634" s="456">
        <f>IF(HOUR(DATA9!$C$21)&lt;=6,HOUR(DATA9!$C$21)+12,HOUR(DATA9!$C$21))</f>
        <v>12</v>
      </c>
      <c r="V634" s="457" t="str">
        <f>IF(MINUTE(DATA9!$C$21)&lt;10,"0"&amp;MINUTE(DATA9!$C$21),MINUTE(DATA9!$C$21))</f>
        <v>00</v>
      </c>
      <c r="W634" s="456">
        <f>IF(HOUR(DATA9!$D$21)&lt;=6,HOUR(DATA9!$D$21)+12,HOUR(DATA9!$D$21))</f>
        <v>12</v>
      </c>
      <c r="X634" s="457" t="str">
        <f>IF(MINUTE(DATA9!$D$21)&lt;10,"0"&amp;MINUTE(DATA9!$D$21),MINUTE(DATA9!$D$21))</f>
        <v>00</v>
      </c>
      <c r="Y634" s="526" t="b">
        <f t="shared" si="197"/>
        <v>0</v>
      </c>
      <c r="Z634" s="526"/>
      <c r="AA634" s="520" t="b">
        <f t="shared" si="198"/>
        <v>0</v>
      </c>
      <c r="AB634" s="520"/>
      <c r="AC634" s="521" t="str">
        <f t="shared" si="202"/>
        <v/>
      </c>
      <c r="AD634" s="521"/>
      <c r="AE634" s="520" t="b">
        <f t="shared" si="196"/>
        <v>0</v>
      </c>
      <c r="AF634" s="520"/>
      <c r="AH634" s="422">
        <f>DATA9!$G$21</f>
        <v>0</v>
      </c>
      <c r="AI634" s="422">
        <f>DATA9!$L$21</f>
        <v>0</v>
      </c>
      <c r="AJ634" s="458">
        <f>DATA9!$Q$21</f>
        <v>0</v>
      </c>
      <c r="AK634" s="422">
        <f>DATA9!$V$21</f>
        <v>0</v>
      </c>
      <c r="AL634" s="422">
        <f>DATA9!$AA$21</f>
        <v>0</v>
      </c>
      <c r="AN634" s="522" t="str">
        <f>IF(AJ634="A",MAX($AN$221:AP633)+0.001,"")</f>
        <v/>
      </c>
      <c r="AO634" s="522"/>
      <c r="AP634" s="522"/>
      <c r="AQ634" s="282">
        <v>1.4129999999999998</v>
      </c>
      <c r="AR634" s="282" t="str">
        <f>IF($AQ$634&gt;$AN$973,"",LOOKUP($AQ$634,$AN$222:$AP$971,$AH$222:$AH$971))</f>
        <v/>
      </c>
      <c r="AS634" s="282" t="str">
        <f>IF($AQ$634&gt;$AN$973,"",LOOKUP($AQ$634,$AN$222:$AP$971,$AI$222:$AI$971))</f>
        <v/>
      </c>
      <c r="AT634" s="282" t="s">
        <v>28</v>
      </c>
      <c r="AU634" s="282" t="str">
        <f>IF($AQ$634&gt;$AN$973,"",LOOKUP($AQ$634,$AN$222:$AP$971,$AK$222:$AK$971))</f>
        <v/>
      </c>
      <c r="AV634" s="282" t="str">
        <f>IF($AQ$634&gt;$AN$973,"",LOOKUP($AQ$634,$AN$222:$AP$971,$AL$222:$AL$971))</f>
        <v/>
      </c>
      <c r="AX634" s="522" t="str">
        <f>IF(AJ634="B",MAX($AX$221:AX633)+0.001,"")</f>
        <v/>
      </c>
      <c r="AY634" s="522"/>
      <c r="AZ634" s="522"/>
      <c r="BA634" s="282">
        <v>1.4129999999999998</v>
      </c>
      <c r="BB634" s="282" t="str">
        <f t="shared" si="211"/>
        <v/>
      </c>
      <c r="BC634" s="282" t="str">
        <f t="shared" si="204"/>
        <v/>
      </c>
      <c r="BD634" s="282" t="s">
        <v>29</v>
      </c>
      <c r="BE634" s="282" t="str">
        <f t="shared" si="205"/>
        <v/>
      </c>
      <c r="BF634" s="282" t="str">
        <f t="shared" si="206"/>
        <v/>
      </c>
      <c r="BH634" s="522" t="str">
        <f>IF(AJ634="C",MAX($BH$221:BH633)+0.001,"")</f>
        <v/>
      </c>
      <c r="BI634" s="522"/>
      <c r="BJ634" s="522"/>
      <c r="BK634" s="282">
        <v>1.4129999999999998</v>
      </c>
      <c r="BL634" s="282" t="str">
        <f t="shared" si="207"/>
        <v/>
      </c>
      <c r="BM634" s="282" t="str">
        <f t="shared" si="208"/>
        <v/>
      </c>
      <c r="BN634" s="282" t="s">
        <v>30</v>
      </c>
      <c r="BO634" s="282" t="str">
        <f t="shared" si="209"/>
        <v/>
      </c>
      <c r="BP634" s="282" t="str">
        <f t="shared" si="210"/>
        <v/>
      </c>
      <c r="BT634" s="522" t="str">
        <f>IF(AL634="A",MAX($BT$221:BV633)+0.001,"")</f>
        <v/>
      </c>
      <c r="BU634" s="522"/>
      <c r="BV634" s="522"/>
      <c r="BW634" s="282">
        <v>1.4129999999999998</v>
      </c>
      <c r="BY634" s="454" t="s">
        <v>28</v>
      </c>
      <c r="BZ634" s="282" t="str">
        <f t="shared" si="212"/>
        <v/>
      </c>
      <c r="CB634" s="282">
        <f t="shared" si="213"/>
        <v>0</v>
      </c>
      <c r="CC634" s="282">
        <f t="shared" si="214"/>
        <v>0</v>
      </c>
      <c r="CD634" s="282">
        <f t="shared" si="215"/>
        <v>0</v>
      </c>
      <c r="CE634" s="282">
        <f t="shared" si="216"/>
        <v>0</v>
      </c>
      <c r="CF634" s="282">
        <f t="shared" si="217"/>
        <v>0</v>
      </c>
      <c r="CG634" s="282">
        <f t="shared" si="218"/>
        <v>0</v>
      </c>
      <c r="CH634" s="282">
        <f t="shared" si="219"/>
        <v>0</v>
      </c>
      <c r="CI634" s="282">
        <f t="shared" si="220"/>
        <v>0</v>
      </c>
      <c r="CJ634" s="282">
        <f t="shared" si="221"/>
        <v>0</v>
      </c>
      <c r="CK634" s="282">
        <f t="shared" si="222"/>
        <v>0</v>
      </c>
      <c r="CL634" s="282">
        <f t="shared" si="223"/>
        <v>0</v>
      </c>
      <c r="CM634" s="282">
        <f t="shared" si="224"/>
        <v>0</v>
      </c>
    </row>
    <row r="635" spans="4:91" ht="15" x14ac:dyDescent="0.25">
      <c r="D635" s="455" t="str">
        <f>IF(DATA9!$C$22="","",U635&amp;":"&amp;V635)</f>
        <v/>
      </c>
      <c r="E635" s="523" t="str">
        <f>IF(DATA9!$D$22="","",W635&amp;":"&amp;X635)</f>
        <v/>
      </c>
      <c r="F635" s="523"/>
      <c r="G635" s="523"/>
      <c r="H635" s="524" t="e">
        <f t="shared" si="199"/>
        <v>#VALUE!</v>
      </c>
      <c r="I635" s="524"/>
      <c r="J635" s="524"/>
      <c r="K635" s="522" t="e">
        <f t="shared" si="203"/>
        <v>#VALUE!</v>
      </c>
      <c r="L635" s="522"/>
      <c r="M635" s="522"/>
      <c r="N635" s="525" t="e">
        <f t="shared" si="200"/>
        <v>#VALUE!</v>
      </c>
      <c r="O635" s="525"/>
      <c r="P635" s="525"/>
      <c r="Q635" s="523" t="e">
        <f t="shared" si="201"/>
        <v>#VALUE!</v>
      </c>
      <c r="R635" s="523"/>
      <c r="S635" s="523"/>
      <c r="T635" s="283">
        <v>14</v>
      </c>
      <c r="U635" s="456">
        <f>IF(HOUR(DATA9!$C$22)&lt;=6,HOUR(DATA9!$C$22)+12,HOUR(DATA9!$C$22))</f>
        <v>12</v>
      </c>
      <c r="V635" s="457" t="str">
        <f>IF(MINUTE(DATA9!$C$22)&lt;10,"0"&amp;MINUTE(DATA9!$C$22),MINUTE(DATA9!$C$22))</f>
        <v>00</v>
      </c>
      <c r="W635" s="456">
        <f>IF(HOUR(DATA9!$D$22)&lt;=6,HOUR(DATA9!$D$22)+12,HOUR(DATA9!$D$22))</f>
        <v>12</v>
      </c>
      <c r="X635" s="457" t="str">
        <f>IF(MINUTE(DATA9!$D$22)&lt;10,"0"&amp;MINUTE(DATA9!$D$22),MINUTE(DATA9!$D$22))</f>
        <v>00</v>
      </c>
      <c r="Y635" s="526" t="b">
        <f t="shared" si="197"/>
        <v>0</v>
      </c>
      <c r="Z635" s="526"/>
      <c r="AA635" s="520" t="b">
        <f t="shared" si="198"/>
        <v>0</v>
      </c>
      <c r="AB635" s="520"/>
      <c r="AC635" s="521" t="str">
        <f t="shared" si="202"/>
        <v/>
      </c>
      <c r="AD635" s="521"/>
      <c r="AE635" s="520" t="b">
        <f t="shared" si="196"/>
        <v>0</v>
      </c>
      <c r="AF635" s="520"/>
      <c r="AH635" s="422">
        <f>DATA9!$G$22</f>
        <v>0</v>
      </c>
      <c r="AI635" s="422">
        <f>DATA9!$L$22</f>
        <v>0</v>
      </c>
      <c r="AJ635" s="458">
        <f>DATA9!$Q$22</f>
        <v>0</v>
      </c>
      <c r="AK635" s="422">
        <f>DATA9!$V$22</f>
        <v>0</v>
      </c>
      <c r="AL635" s="422">
        <f>DATA9!$AA$22</f>
        <v>0</v>
      </c>
      <c r="AN635" s="522" t="str">
        <f>IF(AJ635="A",MAX($AN$221:AP634)+0.001,"")</f>
        <v/>
      </c>
      <c r="AO635" s="522"/>
      <c r="AP635" s="522"/>
      <c r="AQ635" s="282">
        <v>1.4139999999999999</v>
      </c>
      <c r="AR635" s="282" t="str">
        <f>IF($AQ$635&gt;$AN$973,"",LOOKUP($AQ$635,$AN$222:$AP$971,$AH$222:$AH$971))</f>
        <v/>
      </c>
      <c r="AS635" s="282" t="str">
        <f>IF($AQ$635&gt;$AN$973,"",LOOKUP($AQ$635,$AN$222:$AP$971,$AI$222:$AI$971))</f>
        <v/>
      </c>
      <c r="AT635" s="282" t="s">
        <v>28</v>
      </c>
      <c r="AU635" s="282" t="str">
        <f>IF($AQ$635&gt;$AN$973,"",LOOKUP($AQ$635,$AN$222:$AP$971,$AK$222:$AK$971))</f>
        <v/>
      </c>
      <c r="AV635" s="282" t="str">
        <f>IF($AQ$635&gt;$AN$973,"",LOOKUP($AQ$635,$AN$222:$AP$971,$AL$222:$AL$971))</f>
        <v/>
      </c>
      <c r="AX635" s="522" t="str">
        <f>IF(AJ635="B",MAX($AX$221:AX634)+0.001,"")</f>
        <v/>
      </c>
      <c r="AY635" s="522"/>
      <c r="AZ635" s="522"/>
      <c r="BA635" s="282">
        <v>1.4139999999999999</v>
      </c>
      <c r="BB635" s="282" t="str">
        <f t="shared" si="211"/>
        <v/>
      </c>
      <c r="BC635" s="282" t="str">
        <f t="shared" si="204"/>
        <v/>
      </c>
      <c r="BD635" s="282" t="s">
        <v>29</v>
      </c>
      <c r="BE635" s="282" t="str">
        <f t="shared" si="205"/>
        <v/>
      </c>
      <c r="BF635" s="282" t="str">
        <f t="shared" si="206"/>
        <v/>
      </c>
      <c r="BH635" s="522" t="str">
        <f>IF(AJ635="C",MAX($BH$221:BH634)+0.001,"")</f>
        <v/>
      </c>
      <c r="BI635" s="522"/>
      <c r="BJ635" s="522"/>
      <c r="BK635" s="282">
        <v>1.4139999999999999</v>
      </c>
      <c r="BL635" s="282" t="str">
        <f t="shared" si="207"/>
        <v/>
      </c>
      <c r="BM635" s="282" t="str">
        <f t="shared" si="208"/>
        <v/>
      </c>
      <c r="BN635" s="282" t="s">
        <v>30</v>
      </c>
      <c r="BO635" s="282" t="str">
        <f t="shared" si="209"/>
        <v/>
      </c>
      <c r="BP635" s="282" t="str">
        <f t="shared" si="210"/>
        <v/>
      </c>
      <c r="BT635" s="522" t="str">
        <f>IF(AL635="A",MAX($BT$221:BV634)+0.001,"")</f>
        <v/>
      </c>
      <c r="BU635" s="522"/>
      <c r="BV635" s="522"/>
      <c r="BW635" s="282">
        <v>1.4139999999999999</v>
      </c>
      <c r="BY635" s="454" t="s">
        <v>28</v>
      </c>
      <c r="BZ635" s="282" t="str">
        <f t="shared" si="212"/>
        <v/>
      </c>
      <c r="CB635" s="282">
        <f t="shared" si="213"/>
        <v>0</v>
      </c>
      <c r="CC635" s="282">
        <f t="shared" si="214"/>
        <v>0</v>
      </c>
      <c r="CD635" s="282">
        <f t="shared" si="215"/>
        <v>0</v>
      </c>
      <c r="CE635" s="282">
        <f t="shared" si="216"/>
        <v>0</v>
      </c>
      <c r="CF635" s="282">
        <f t="shared" si="217"/>
        <v>0</v>
      </c>
      <c r="CG635" s="282">
        <f t="shared" si="218"/>
        <v>0</v>
      </c>
      <c r="CH635" s="282">
        <f t="shared" si="219"/>
        <v>0</v>
      </c>
      <c r="CI635" s="282">
        <f t="shared" si="220"/>
        <v>0</v>
      </c>
      <c r="CJ635" s="282">
        <f t="shared" si="221"/>
        <v>0</v>
      </c>
      <c r="CK635" s="282">
        <f t="shared" si="222"/>
        <v>0</v>
      </c>
      <c r="CL635" s="282">
        <f t="shared" si="223"/>
        <v>0</v>
      </c>
      <c r="CM635" s="282">
        <f t="shared" si="224"/>
        <v>0</v>
      </c>
    </row>
    <row r="636" spans="4:91" ht="15" x14ac:dyDescent="0.25">
      <c r="D636" s="455" t="str">
        <f>IF(DATA9!$C$23="","",U636&amp;":"&amp;V636)</f>
        <v/>
      </c>
      <c r="E636" s="523" t="str">
        <f>IF(DATA9!$D$23="","",W636&amp;":"&amp;X636)</f>
        <v/>
      </c>
      <c r="F636" s="523"/>
      <c r="G636" s="523"/>
      <c r="H636" s="524" t="e">
        <f t="shared" si="199"/>
        <v>#VALUE!</v>
      </c>
      <c r="I636" s="524"/>
      <c r="J636" s="524"/>
      <c r="K636" s="522" t="e">
        <f t="shared" si="203"/>
        <v>#VALUE!</v>
      </c>
      <c r="L636" s="522"/>
      <c r="M636" s="522"/>
      <c r="N636" s="525" t="e">
        <f t="shared" si="200"/>
        <v>#VALUE!</v>
      </c>
      <c r="O636" s="525"/>
      <c r="P636" s="525"/>
      <c r="Q636" s="523" t="e">
        <f t="shared" si="201"/>
        <v>#VALUE!</v>
      </c>
      <c r="R636" s="523"/>
      <c r="S636" s="523"/>
      <c r="T636" s="283">
        <v>15</v>
      </c>
      <c r="U636" s="456">
        <f>IF(HOUR(DATA9!$C$23)&lt;=6,HOUR(DATA9!$C$23)+12,HOUR(DATA9!$C$23))</f>
        <v>12</v>
      </c>
      <c r="V636" s="457" t="str">
        <f>IF(MINUTE(DATA9!$C$23)&lt;10,"0"&amp;MINUTE(DATA9!$C$23),MINUTE(DATA9!$C$23))</f>
        <v>00</v>
      </c>
      <c r="W636" s="456">
        <f>IF(HOUR(DATA9!$D$23)&lt;=6,HOUR(DATA9!$D$23)+12,HOUR(DATA9!$D$23))</f>
        <v>12</v>
      </c>
      <c r="X636" s="457" t="str">
        <f>IF(MINUTE(DATA9!$D$23)&lt;10,"0"&amp;MINUTE(DATA9!$D$23),MINUTE(DATA9!$D$23))</f>
        <v>00</v>
      </c>
      <c r="Y636" s="526" t="b">
        <f t="shared" si="197"/>
        <v>0</v>
      </c>
      <c r="Z636" s="526"/>
      <c r="AA636" s="520" t="b">
        <f t="shared" si="198"/>
        <v>0</v>
      </c>
      <c r="AB636" s="520"/>
      <c r="AC636" s="521" t="str">
        <f t="shared" si="202"/>
        <v/>
      </c>
      <c r="AD636" s="521"/>
      <c r="AE636" s="520" t="b">
        <f t="shared" si="196"/>
        <v>0</v>
      </c>
      <c r="AF636" s="520"/>
      <c r="AH636" s="422">
        <f>DATA9!$G$23</f>
        <v>0</v>
      </c>
      <c r="AI636" s="422">
        <f>DATA9!$L$23</f>
        <v>0</v>
      </c>
      <c r="AJ636" s="458">
        <f>DATA9!$Q$23</f>
        <v>0</v>
      </c>
      <c r="AK636" s="422">
        <f>DATA9!$V$23</f>
        <v>0</v>
      </c>
      <c r="AL636" s="422">
        <f>DATA9!$AA$23</f>
        <v>0</v>
      </c>
      <c r="AN636" s="522" t="str">
        <f>IF(AJ636="A",MAX($AN$221:AP635)+0.001,"")</f>
        <v/>
      </c>
      <c r="AO636" s="522"/>
      <c r="AP636" s="522"/>
      <c r="AQ636" s="282">
        <v>1.415</v>
      </c>
      <c r="AR636" s="282" t="str">
        <f>IF($AQ$636&gt;$AN$973,"",LOOKUP($AQ$636,$AN$222:$AP$971,$AH$222:$AH$971))</f>
        <v/>
      </c>
      <c r="AS636" s="282" t="str">
        <f>IF($AQ$636&gt;$AN$973,"",LOOKUP($AQ$636,$AN$222:$AP$971,$AI$222:$AI$971))</f>
        <v/>
      </c>
      <c r="AT636" s="282" t="s">
        <v>28</v>
      </c>
      <c r="AU636" s="282" t="str">
        <f>IF($AQ$636&gt;$AN$973,"",LOOKUP($AQ$636,$AN$222:$AP$971,$AK$222:$AK$971))</f>
        <v/>
      </c>
      <c r="AV636" s="282" t="str">
        <f>IF($AQ$636&gt;$AN$973,"",LOOKUP($AQ$636,$AN$222:$AP$971,$AL$222:$AL$971))</f>
        <v/>
      </c>
      <c r="AX636" s="522" t="str">
        <f>IF(AJ636="B",MAX($AX$221:AX635)+0.001,"")</f>
        <v/>
      </c>
      <c r="AY636" s="522"/>
      <c r="AZ636" s="522"/>
      <c r="BA636" s="282">
        <v>1.415</v>
      </c>
      <c r="BB636" s="282" t="str">
        <f t="shared" si="211"/>
        <v/>
      </c>
      <c r="BC636" s="282" t="str">
        <f t="shared" si="204"/>
        <v/>
      </c>
      <c r="BD636" s="282" t="s">
        <v>29</v>
      </c>
      <c r="BE636" s="282" t="str">
        <f t="shared" si="205"/>
        <v/>
      </c>
      <c r="BF636" s="282" t="str">
        <f t="shared" si="206"/>
        <v/>
      </c>
      <c r="BH636" s="522" t="str">
        <f>IF(AJ636="C",MAX($BH$221:BH635)+0.001,"")</f>
        <v/>
      </c>
      <c r="BI636" s="522"/>
      <c r="BJ636" s="522"/>
      <c r="BK636" s="282">
        <v>1.415</v>
      </c>
      <c r="BL636" s="282" t="str">
        <f t="shared" si="207"/>
        <v/>
      </c>
      <c r="BM636" s="282" t="str">
        <f t="shared" si="208"/>
        <v/>
      </c>
      <c r="BN636" s="282" t="s">
        <v>30</v>
      </c>
      <c r="BO636" s="282" t="str">
        <f t="shared" si="209"/>
        <v/>
      </c>
      <c r="BP636" s="282" t="str">
        <f t="shared" si="210"/>
        <v/>
      </c>
      <c r="BT636" s="522" t="str">
        <f>IF(AL636="A",MAX($BT$221:BV635)+0.001,"")</f>
        <v/>
      </c>
      <c r="BU636" s="522"/>
      <c r="BV636" s="522"/>
      <c r="BW636" s="282">
        <v>1.415</v>
      </c>
      <c r="BY636" s="454" t="s">
        <v>28</v>
      </c>
      <c r="BZ636" s="282" t="str">
        <f t="shared" si="212"/>
        <v/>
      </c>
      <c r="CB636" s="282">
        <f t="shared" si="213"/>
        <v>0</v>
      </c>
      <c r="CC636" s="282">
        <f t="shared" si="214"/>
        <v>0</v>
      </c>
      <c r="CD636" s="282">
        <f t="shared" si="215"/>
        <v>0</v>
      </c>
      <c r="CE636" s="282">
        <f t="shared" si="216"/>
        <v>0</v>
      </c>
      <c r="CF636" s="282">
        <f t="shared" si="217"/>
        <v>0</v>
      </c>
      <c r="CG636" s="282">
        <f t="shared" si="218"/>
        <v>0</v>
      </c>
      <c r="CH636" s="282">
        <f t="shared" si="219"/>
        <v>0</v>
      </c>
      <c r="CI636" s="282">
        <f t="shared" si="220"/>
        <v>0</v>
      </c>
      <c r="CJ636" s="282">
        <f t="shared" si="221"/>
        <v>0</v>
      </c>
      <c r="CK636" s="282">
        <f t="shared" si="222"/>
        <v>0</v>
      </c>
      <c r="CL636" s="282">
        <f t="shared" si="223"/>
        <v>0</v>
      </c>
      <c r="CM636" s="282">
        <f t="shared" si="224"/>
        <v>0</v>
      </c>
    </row>
    <row r="637" spans="4:91" ht="15" x14ac:dyDescent="0.25">
      <c r="D637" s="455" t="str">
        <f>IF(DATA9!$C$24="","",U637&amp;":"&amp;V637)</f>
        <v/>
      </c>
      <c r="E637" s="523" t="str">
        <f>IF(DATA9!$D$24="","",W637&amp;":"&amp;X637)</f>
        <v/>
      </c>
      <c r="F637" s="523"/>
      <c r="G637" s="523"/>
      <c r="H637" s="524" t="e">
        <f t="shared" si="199"/>
        <v>#VALUE!</v>
      </c>
      <c r="I637" s="524"/>
      <c r="J637" s="524"/>
      <c r="K637" s="522" t="e">
        <f t="shared" si="203"/>
        <v>#VALUE!</v>
      </c>
      <c r="L637" s="522"/>
      <c r="M637" s="522"/>
      <c r="N637" s="525" t="e">
        <f t="shared" si="200"/>
        <v>#VALUE!</v>
      </c>
      <c r="O637" s="525"/>
      <c r="P637" s="525"/>
      <c r="Q637" s="523" t="e">
        <f t="shared" si="201"/>
        <v>#VALUE!</v>
      </c>
      <c r="R637" s="523"/>
      <c r="S637" s="523"/>
      <c r="T637" s="283">
        <v>16</v>
      </c>
      <c r="U637" s="456">
        <f>IF(HOUR(DATA9!$C$24)&lt;=6,HOUR(DATA9!$C$24)+12,HOUR(DATA9!$C$24))</f>
        <v>12</v>
      </c>
      <c r="V637" s="457" t="str">
        <f>IF(MINUTE(DATA9!$C$24)&lt;10,"0"&amp;MINUTE(DATA9!$C$24),MINUTE(DATA9!$C$24))</f>
        <v>00</v>
      </c>
      <c r="W637" s="456">
        <f>IF(HOUR(DATA9!$D$24)&lt;=6,HOUR(DATA9!$D$24)+12,HOUR(DATA9!$D$24))</f>
        <v>12</v>
      </c>
      <c r="X637" s="457" t="str">
        <f>IF(MINUTE(DATA9!$D$24)&lt;10,"0"&amp;MINUTE(DATA9!$D$24),MINUTE(DATA9!$D$24))</f>
        <v>00</v>
      </c>
      <c r="Y637" s="526" t="b">
        <f t="shared" si="197"/>
        <v>0</v>
      </c>
      <c r="Z637" s="526"/>
      <c r="AA637" s="520" t="b">
        <f t="shared" si="198"/>
        <v>0</v>
      </c>
      <c r="AB637" s="520"/>
      <c r="AC637" s="521" t="str">
        <f t="shared" si="202"/>
        <v/>
      </c>
      <c r="AD637" s="521"/>
      <c r="AE637" s="520" t="b">
        <f t="shared" si="196"/>
        <v>0</v>
      </c>
      <c r="AF637" s="520"/>
      <c r="AH637" s="422">
        <f>DATA9!$G$24</f>
        <v>0</v>
      </c>
      <c r="AI637" s="422">
        <f>DATA9!$L$24</f>
        <v>0</v>
      </c>
      <c r="AJ637" s="458">
        <f>DATA9!$Q$24</f>
        <v>0</v>
      </c>
      <c r="AK637" s="422">
        <f>DATA9!$V$24</f>
        <v>0</v>
      </c>
      <c r="AL637" s="422">
        <f>DATA9!$AA$24</f>
        <v>0</v>
      </c>
      <c r="AN637" s="522" t="str">
        <f>IF(AJ637="A",MAX($AN$221:AP636)+0.001,"")</f>
        <v/>
      </c>
      <c r="AO637" s="522"/>
      <c r="AP637" s="522"/>
      <c r="AQ637" s="282">
        <v>1.4159999999999999</v>
      </c>
      <c r="AR637" s="282" t="str">
        <f>IF($AQ$637&gt;$AN$973,"",LOOKUP($AQ$637,$AN$222:$AP$971,$AH$222:$AH$971))</f>
        <v/>
      </c>
      <c r="AS637" s="282" t="str">
        <f>IF($AQ$637&gt;$AN$973,"",LOOKUP($AQ$637,$AN$222:$AP$971,$AI$222:$AI$971))</f>
        <v/>
      </c>
      <c r="AT637" s="282" t="s">
        <v>28</v>
      </c>
      <c r="AU637" s="282" t="str">
        <f>IF($AQ$637&gt;$AN$973,"",LOOKUP($AQ$637,$AN$222:$AP$971,$AK$222:$AK$971))</f>
        <v/>
      </c>
      <c r="AV637" s="282" t="str">
        <f>IF($AQ$637&gt;$AN$973,"",LOOKUP($AQ$637,$AN$222:$AP$971,$AL$222:$AL$971))</f>
        <v/>
      </c>
      <c r="AX637" s="522" t="str">
        <f>IF(AJ637="B",MAX($AX$221:AX636)+0.001,"")</f>
        <v/>
      </c>
      <c r="AY637" s="522"/>
      <c r="AZ637" s="522"/>
      <c r="BA637" s="282">
        <v>1.4159999999999999</v>
      </c>
      <c r="BB637" s="282" t="str">
        <f t="shared" si="211"/>
        <v/>
      </c>
      <c r="BC637" s="282" t="str">
        <f t="shared" si="204"/>
        <v/>
      </c>
      <c r="BD637" s="282" t="s">
        <v>29</v>
      </c>
      <c r="BE637" s="282" t="str">
        <f t="shared" si="205"/>
        <v/>
      </c>
      <c r="BF637" s="282" t="str">
        <f t="shared" si="206"/>
        <v/>
      </c>
      <c r="BH637" s="522" t="str">
        <f>IF(AJ637="C",MAX($BH$221:BH636)+0.001,"")</f>
        <v/>
      </c>
      <c r="BI637" s="522"/>
      <c r="BJ637" s="522"/>
      <c r="BK637" s="282">
        <v>1.4159999999999999</v>
      </c>
      <c r="BL637" s="282" t="str">
        <f t="shared" si="207"/>
        <v/>
      </c>
      <c r="BM637" s="282" t="str">
        <f t="shared" si="208"/>
        <v/>
      </c>
      <c r="BN637" s="282" t="s">
        <v>30</v>
      </c>
      <c r="BO637" s="282" t="str">
        <f t="shared" si="209"/>
        <v/>
      </c>
      <c r="BP637" s="282" t="str">
        <f t="shared" si="210"/>
        <v/>
      </c>
      <c r="BT637" s="522" t="str">
        <f>IF(AL637="A",MAX($BT$221:BV636)+0.001,"")</f>
        <v/>
      </c>
      <c r="BU637" s="522"/>
      <c r="BV637" s="522"/>
      <c r="BW637" s="282">
        <v>1.4159999999999999</v>
      </c>
      <c r="BY637" s="454" t="s">
        <v>28</v>
      </c>
      <c r="BZ637" s="282" t="str">
        <f t="shared" si="212"/>
        <v/>
      </c>
      <c r="CB637" s="282">
        <f t="shared" si="213"/>
        <v>0</v>
      </c>
      <c r="CC637" s="282">
        <f t="shared" si="214"/>
        <v>0</v>
      </c>
      <c r="CD637" s="282">
        <f t="shared" si="215"/>
        <v>0</v>
      </c>
      <c r="CE637" s="282">
        <f t="shared" si="216"/>
        <v>0</v>
      </c>
      <c r="CF637" s="282">
        <f t="shared" si="217"/>
        <v>0</v>
      </c>
      <c r="CG637" s="282">
        <f t="shared" si="218"/>
        <v>0</v>
      </c>
      <c r="CH637" s="282">
        <f t="shared" si="219"/>
        <v>0</v>
      </c>
      <c r="CI637" s="282">
        <f t="shared" si="220"/>
        <v>0</v>
      </c>
      <c r="CJ637" s="282">
        <f t="shared" si="221"/>
        <v>0</v>
      </c>
      <c r="CK637" s="282">
        <f t="shared" si="222"/>
        <v>0</v>
      </c>
      <c r="CL637" s="282">
        <f t="shared" si="223"/>
        <v>0</v>
      </c>
      <c r="CM637" s="282">
        <f t="shared" si="224"/>
        <v>0</v>
      </c>
    </row>
    <row r="638" spans="4:91" ht="15" x14ac:dyDescent="0.25">
      <c r="D638" s="455" t="str">
        <f>IF(DATA9!$C$25="","",U638&amp;":"&amp;V638)</f>
        <v/>
      </c>
      <c r="E638" s="523" t="str">
        <f>IF(DATA9!$D$25="","",W638&amp;":"&amp;X638)</f>
        <v/>
      </c>
      <c r="F638" s="523"/>
      <c r="G638" s="523"/>
      <c r="H638" s="524" t="e">
        <f t="shared" si="199"/>
        <v>#VALUE!</v>
      </c>
      <c r="I638" s="524"/>
      <c r="J638" s="524"/>
      <c r="K638" s="522" t="e">
        <f t="shared" si="203"/>
        <v>#VALUE!</v>
      </c>
      <c r="L638" s="522"/>
      <c r="M638" s="522"/>
      <c r="N638" s="525" t="e">
        <f t="shared" si="200"/>
        <v>#VALUE!</v>
      </c>
      <c r="O638" s="525"/>
      <c r="P638" s="525"/>
      <c r="Q638" s="523" t="e">
        <f t="shared" si="201"/>
        <v>#VALUE!</v>
      </c>
      <c r="R638" s="523"/>
      <c r="S638" s="523"/>
      <c r="T638" s="283">
        <v>17</v>
      </c>
      <c r="U638" s="456">
        <f>IF(HOUR(DATA9!$C$25)&lt;=6,HOUR(DATA9!$C$25)+12,HOUR(DATA9!$C$25))</f>
        <v>12</v>
      </c>
      <c r="V638" s="457" t="str">
        <f>IF(MINUTE(DATA9!$C$25)&lt;10,"0"&amp;MINUTE(DATA9!$C$25),MINUTE(DATA9!$C$25))</f>
        <v>00</v>
      </c>
      <c r="W638" s="456">
        <f>IF(HOUR(DATA9!$D$25)&lt;=6,HOUR(DATA9!$D$25)+12,HOUR(DATA9!$D$25))</f>
        <v>12</v>
      </c>
      <c r="X638" s="457" t="str">
        <f>IF(MINUTE(DATA9!$D$25)&lt;10,"0"&amp;MINUTE(DATA9!$D$25),MINUTE(DATA9!$D$25))</f>
        <v>00</v>
      </c>
      <c r="Y638" s="526" t="b">
        <f t="shared" si="197"/>
        <v>0</v>
      </c>
      <c r="Z638" s="526"/>
      <c r="AA638" s="520" t="b">
        <f t="shared" si="198"/>
        <v>0</v>
      </c>
      <c r="AB638" s="520"/>
      <c r="AC638" s="521" t="str">
        <f t="shared" si="202"/>
        <v/>
      </c>
      <c r="AD638" s="521"/>
      <c r="AE638" s="520" t="b">
        <f t="shared" si="196"/>
        <v>0</v>
      </c>
      <c r="AF638" s="520"/>
      <c r="AH638" s="422">
        <f>DATA9!$G$25</f>
        <v>0</v>
      </c>
      <c r="AI638" s="422">
        <f>DATA9!$L$25</f>
        <v>0</v>
      </c>
      <c r="AJ638" s="458">
        <f>DATA9!$Q$25</f>
        <v>0</v>
      </c>
      <c r="AK638" s="422">
        <f>DATA9!$V$25</f>
        <v>0</v>
      </c>
      <c r="AL638" s="422">
        <f>DATA9!$AA$25</f>
        <v>0</v>
      </c>
      <c r="AN638" s="522" t="str">
        <f>IF(AJ638="A",MAX($AN$221:AP637)+0.001,"")</f>
        <v/>
      </c>
      <c r="AO638" s="522"/>
      <c r="AP638" s="522"/>
      <c r="AQ638" s="282">
        <v>1.4169999999999998</v>
      </c>
      <c r="AR638" s="282" t="str">
        <f>IF($AQ$638&gt;$AN$973,"",LOOKUP($AQ$638,$AN$222:$AP$971,$AH$222:$AH$971))</f>
        <v/>
      </c>
      <c r="AS638" s="282" t="str">
        <f>IF($AQ$638&gt;$AN$973,"",LOOKUP($AQ$638,$AN$222:$AP$971,$AI$222:$AI$971))</f>
        <v/>
      </c>
      <c r="AT638" s="282" t="s">
        <v>28</v>
      </c>
      <c r="AU638" s="282" t="str">
        <f>IF($AQ$638&gt;$AN$973,"",LOOKUP($AQ$638,$AN$222:$AP$971,$AK$222:$AK$971))</f>
        <v/>
      </c>
      <c r="AV638" s="282" t="str">
        <f>IF($AQ$638&gt;$AN$973,"",LOOKUP($AQ$638,$AN$222:$AP$971,$AL$222:$AL$971))</f>
        <v/>
      </c>
      <c r="AX638" s="522" t="str">
        <f>IF(AJ638="B",MAX($AX$221:AX637)+0.001,"")</f>
        <v/>
      </c>
      <c r="AY638" s="522"/>
      <c r="AZ638" s="522"/>
      <c r="BA638" s="282">
        <v>1.4169999999999998</v>
      </c>
      <c r="BB638" s="282" t="str">
        <f t="shared" si="211"/>
        <v/>
      </c>
      <c r="BC638" s="282" t="str">
        <f t="shared" si="204"/>
        <v/>
      </c>
      <c r="BD638" s="282" t="s">
        <v>29</v>
      </c>
      <c r="BE638" s="282" t="str">
        <f t="shared" si="205"/>
        <v/>
      </c>
      <c r="BF638" s="282" t="str">
        <f t="shared" si="206"/>
        <v/>
      </c>
      <c r="BH638" s="522" t="str">
        <f>IF(AJ638="C",MAX($BH$221:BH637)+0.001,"")</f>
        <v/>
      </c>
      <c r="BI638" s="522"/>
      <c r="BJ638" s="522"/>
      <c r="BK638" s="282">
        <v>1.4169999999999998</v>
      </c>
      <c r="BL638" s="282" t="str">
        <f t="shared" si="207"/>
        <v/>
      </c>
      <c r="BM638" s="282" t="str">
        <f t="shared" si="208"/>
        <v/>
      </c>
      <c r="BN638" s="282" t="s">
        <v>30</v>
      </c>
      <c r="BO638" s="282" t="str">
        <f t="shared" si="209"/>
        <v/>
      </c>
      <c r="BP638" s="282" t="str">
        <f t="shared" si="210"/>
        <v/>
      </c>
      <c r="BT638" s="522" t="str">
        <f>IF(AL638="A",MAX($BT$221:BV637)+0.001,"")</f>
        <v/>
      </c>
      <c r="BU638" s="522"/>
      <c r="BV638" s="522"/>
      <c r="BW638" s="282">
        <v>1.4169999999999998</v>
      </c>
      <c r="BY638" s="454" t="s">
        <v>28</v>
      </c>
      <c r="BZ638" s="282" t="str">
        <f t="shared" si="212"/>
        <v/>
      </c>
      <c r="CB638" s="282">
        <f t="shared" si="213"/>
        <v>0</v>
      </c>
      <c r="CC638" s="282">
        <f t="shared" si="214"/>
        <v>0</v>
      </c>
      <c r="CD638" s="282">
        <f t="shared" si="215"/>
        <v>0</v>
      </c>
      <c r="CE638" s="282">
        <f t="shared" si="216"/>
        <v>0</v>
      </c>
      <c r="CF638" s="282">
        <f t="shared" si="217"/>
        <v>0</v>
      </c>
      <c r="CG638" s="282">
        <f t="shared" si="218"/>
        <v>0</v>
      </c>
      <c r="CH638" s="282">
        <f t="shared" si="219"/>
        <v>0</v>
      </c>
      <c r="CI638" s="282">
        <f t="shared" si="220"/>
        <v>0</v>
      </c>
      <c r="CJ638" s="282">
        <f t="shared" si="221"/>
        <v>0</v>
      </c>
      <c r="CK638" s="282">
        <f t="shared" si="222"/>
        <v>0</v>
      </c>
      <c r="CL638" s="282">
        <f t="shared" si="223"/>
        <v>0</v>
      </c>
      <c r="CM638" s="282">
        <f t="shared" si="224"/>
        <v>0</v>
      </c>
    </row>
    <row r="639" spans="4:91" ht="15" x14ac:dyDescent="0.25">
      <c r="D639" s="455" t="str">
        <f>IF(DATA9!$C$26="","",U639&amp;":"&amp;V639)</f>
        <v/>
      </c>
      <c r="E639" s="523" t="str">
        <f>IF(DATA9!$D$26="","",W639&amp;":"&amp;X639)</f>
        <v/>
      </c>
      <c r="F639" s="523"/>
      <c r="G639" s="523"/>
      <c r="H639" s="524" t="e">
        <f t="shared" si="199"/>
        <v>#VALUE!</v>
      </c>
      <c r="I639" s="524"/>
      <c r="J639" s="524"/>
      <c r="K639" s="522" t="e">
        <f t="shared" si="203"/>
        <v>#VALUE!</v>
      </c>
      <c r="L639" s="522"/>
      <c r="M639" s="522"/>
      <c r="N639" s="525" t="e">
        <f t="shared" si="200"/>
        <v>#VALUE!</v>
      </c>
      <c r="O639" s="525"/>
      <c r="P639" s="525"/>
      <c r="Q639" s="523" t="e">
        <f t="shared" si="201"/>
        <v>#VALUE!</v>
      </c>
      <c r="R639" s="523"/>
      <c r="S639" s="523"/>
      <c r="T639" s="283">
        <v>18</v>
      </c>
      <c r="U639" s="456">
        <f>IF(HOUR(DATA9!$C$26)&lt;=6,HOUR(DATA9!$C$26)+12,HOUR(DATA9!$C$26))</f>
        <v>12</v>
      </c>
      <c r="V639" s="457" t="str">
        <f>IF(MINUTE(DATA9!$C$26)&lt;10,"0"&amp;MINUTE(DATA9!$C$26),MINUTE(DATA9!$C$26))</f>
        <v>00</v>
      </c>
      <c r="W639" s="456">
        <f>IF(HOUR(DATA9!$D$26)&lt;=6,HOUR(DATA9!$D$26)+12,HOUR(DATA9!$D$26))</f>
        <v>12</v>
      </c>
      <c r="X639" s="457" t="str">
        <f>IF(MINUTE(DATA9!$D$26)&lt;10,"0"&amp;MINUTE(DATA9!$D$26),MINUTE(DATA9!$D$26))</f>
        <v>00</v>
      </c>
      <c r="Y639" s="526" t="b">
        <f t="shared" si="197"/>
        <v>0</v>
      </c>
      <c r="Z639" s="526"/>
      <c r="AA639" s="520" t="b">
        <f t="shared" si="198"/>
        <v>0</v>
      </c>
      <c r="AB639" s="520"/>
      <c r="AC639" s="521" t="str">
        <f t="shared" si="202"/>
        <v/>
      </c>
      <c r="AD639" s="521"/>
      <c r="AE639" s="520" t="b">
        <f t="shared" si="196"/>
        <v>0</v>
      </c>
      <c r="AF639" s="520"/>
      <c r="AH639" s="422">
        <f>DATA9!$G$26</f>
        <v>0</v>
      </c>
      <c r="AI639" s="422">
        <f>DATA9!$L$26</f>
        <v>0</v>
      </c>
      <c r="AJ639" s="458">
        <f>DATA9!$Q$26</f>
        <v>0</v>
      </c>
      <c r="AK639" s="422">
        <f>DATA9!$V$26</f>
        <v>0</v>
      </c>
      <c r="AL639" s="422">
        <f>DATA9!$AA$26</f>
        <v>0</v>
      </c>
      <c r="AN639" s="522" t="str">
        <f>IF(AJ639="A",MAX($AN$221:AP638)+0.001,"")</f>
        <v/>
      </c>
      <c r="AO639" s="522"/>
      <c r="AP639" s="522"/>
      <c r="AQ639" s="282">
        <v>1.4179999999999999</v>
      </c>
      <c r="AR639" s="282" t="str">
        <f>IF($AQ$639&gt;$AN$973,"",LOOKUP($AQ$639,$AN$222:$AP$971,$AH$222:$AH$971))</f>
        <v/>
      </c>
      <c r="AS639" s="282" t="str">
        <f>IF($AQ$639&gt;$AN$973,"",LOOKUP($AQ$639,$AN$222:$AP$971,$AI$222:$AI$971))</f>
        <v/>
      </c>
      <c r="AT639" s="282" t="s">
        <v>28</v>
      </c>
      <c r="AU639" s="282" t="str">
        <f>IF($AQ$639&gt;$AN$973,"",LOOKUP($AQ$639,$AN$222:$AP$971,$AK$222:$AK$971))</f>
        <v/>
      </c>
      <c r="AV639" s="282" t="str">
        <f>IF($AQ$639&gt;$AN$973,"",LOOKUP($AQ$639,$AN$222:$AP$971,$AL$222:$AL$971))</f>
        <v/>
      </c>
      <c r="AX639" s="522" t="str">
        <f>IF(AJ639="B",MAX($AX$221:AX638)+0.001,"")</f>
        <v/>
      </c>
      <c r="AY639" s="522"/>
      <c r="AZ639" s="522"/>
      <c r="BA639" s="282">
        <v>1.4179999999999999</v>
      </c>
      <c r="BB639" s="282" t="str">
        <f t="shared" si="211"/>
        <v/>
      </c>
      <c r="BC639" s="282" t="str">
        <f t="shared" si="204"/>
        <v/>
      </c>
      <c r="BD639" s="282" t="s">
        <v>29</v>
      </c>
      <c r="BE639" s="282" t="str">
        <f t="shared" si="205"/>
        <v/>
      </c>
      <c r="BF639" s="282" t="str">
        <f t="shared" si="206"/>
        <v/>
      </c>
      <c r="BH639" s="522" t="str">
        <f>IF(AJ639="C",MAX($BH$221:BH638)+0.001,"")</f>
        <v/>
      </c>
      <c r="BI639" s="522"/>
      <c r="BJ639" s="522"/>
      <c r="BK639" s="282">
        <v>1.4179999999999999</v>
      </c>
      <c r="BL639" s="282" t="str">
        <f t="shared" si="207"/>
        <v/>
      </c>
      <c r="BM639" s="282" t="str">
        <f t="shared" si="208"/>
        <v/>
      </c>
      <c r="BN639" s="282" t="s">
        <v>30</v>
      </c>
      <c r="BO639" s="282" t="str">
        <f t="shared" si="209"/>
        <v/>
      </c>
      <c r="BP639" s="282" t="str">
        <f t="shared" si="210"/>
        <v/>
      </c>
      <c r="BT639" s="522" t="str">
        <f>IF(AL639="A",MAX($BT$221:BV638)+0.001,"")</f>
        <v/>
      </c>
      <c r="BU639" s="522"/>
      <c r="BV639" s="522"/>
      <c r="BW639" s="282">
        <v>1.4179999999999999</v>
      </c>
      <c r="BY639" s="454" t="s">
        <v>28</v>
      </c>
      <c r="BZ639" s="282" t="str">
        <f t="shared" si="212"/>
        <v/>
      </c>
      <c r="CB639" s="282">
        <f t="shared" si="213"/>
        <v>0</v>
      </c>
      <c r="CC639" s="282">
        <f t="shared" si="214"/>
        <v>0</v>
      </c>
      <c r="CD639" s="282">
        <f t="shared" si="215"/>
        <v>0</v>
      </c>
      <c r="CE639" s="282">
        <f t="shared" si="216"/>
        <v>0</v>
      </c>
      <c r="CF639" s="282">
        <f t="shared" si="217"/>
        <v>0</v>
      </c>
      <c r="CG639" s="282">
        <f t="shared" si="218"/>
        <v>0</v>
      </c>
      <c r="CH639" s="282">
        <f t="shared" si="219"/>
        <v>0</v>
      </c>
      <c r="CI639" s="282">
        <f t="shared" si="220"/>
        <v>0</v>
      </c>
      <c r="CJ639" s="282">
        <f t="shared" si="221"/>
        <v>0</v>
      </c>
      <c r="CK639" s="282">
        <f t="shared" si="222"/>
        <v>0</v>
      </c>
      <c r="CL639" s="282">
        <f t="shared" si="223"/>
        <v>0</v>
      </c>
      <c r="CM639" s="282">
        <f t="shared" si="224"/>
        <v>0</v>
      </c>
    </row>
    <row r="640" spans="4:91" ht="15" x14ac:dyDescent="0.25">
      <c r="D640" s="455" t="str">
        <f>IF(DATA9!$C$27="","",U640&amp;":"&amp;V640)</f>
        <v/>
      </c>
      <c r="E640" s="523" t="str">
        <f>IF(DATA9!$D$27="","",W640&amp;":"&amp;X640)</f>
        <v/>
      </c>
      <c r="F640" s="523"/>
      <c r="G640" s="523"/>
      <c r="H640" s="524" t="e">
        <f t="shared" si="199"/>
        <v>#VALUE!</v>
      </c>
      <c r="I640" s="524"/>
      <c r="J640" s="524"/>
      <c r="K640" s="522" t="e">
        <f t="shared" si="203"/>
        <v>#VALUE!</v>
      </c>
      <c r="L640" s="522"/>
      <c r="M640" s="522"/>
      <c r="N640" s="525" t="e">
        <f t="shared" si="200"/>
        <v>#VALUE!</v>
      </c>
      <c r="O640" s="525"/>
      <c r="P640" s="525"/>
      <c r="Q640" s="523" t="e">
        <f t="shared" si="201"/>
        <v>#VALUE!</v>
      </c>
      <c r="R640" s="523"/>
      <c r="S640" s="523"/>
      <c r="T640" s="283">
        <v>19</v>
      </c>
      <c r="U640" s="456">
        <f>IF(HOUR(DATA9!$C$27)&lt;=6,HOUR(DATA9!$C$27)+12,HOUR(DATA9!$C$27))</f>
        <v>12</v>
      </c>
      <c r="V640" s="457" t="str">
        <f>IF(MINUTE(DATA9!$C$27)&lt;10,"0"&amp;MINUTE(DATA9!$C$27),MINUTE(DATA9!$C$27))</f>
        <v>00</v>
      </c>
      <c r="W640" s="456">
        <f>IF(HOUR(DATA9!$D$27)&lt;=6,HOUR(DATA9!$D$27)+12,HOUR(DATA9!$D$27))</f>
        <v>12</v>
      </c>
      <c r="X640" s="457" t="str">
        <f>IF(MINUTE(DATA9!$D$27)&lt;10,"0"&amp;MINUTE(DATA9!$D$27),MINUTE(DATA9!$D$27))</f>
        <v>00</v>
      </c>
      <c r="Y640" s="526" t="b">
        <f t="shared" si="197"/>
        <v>0</v>
      </c>
      <c r="Z640" s="526"/>
      <c r="AA640" s="520" t="b">
        <f t="shared" si="198"/>
        <v>0</v>
      </c>
      <c r="AB640" s="520"/>
      <c r="AC640" s="521" t="str">
        <f t="shared" si="202"/>
        <v/>
      </c>
      <c r="AD640" s="521"/>
      <c r="AE640" s="520" t="b">
        <f t="shared" si="196"/>
        <v>0</v>
      </c>
      <c r="AF640" s="520"/>
      <c r="AH640" s="422">
        <f>DATA9!$G$27</f>
        <v>0</v>
      </c>
      <c r="AI640" s="422">
        <f>DATA9!$L$27</f>
        <v>0</v>
      </c>
      <c r="AJ640" s="458">
        <f>DATA9!$Q$27</f>
        <v>0</v>
      </c>
      <c r="AK640" s="422">
        <f>DATA9!$V$27</f>
        <v>0</v>
      </c>
      <c r="AL640" s="422">
        <f>DATA9!$AA$27</f>
        <v>0</v>
      </c>
      <c r="AN640" s="522" t="str">
        <f>IF(AJ640="A",MAX($AN$221:AP639)+0.001,"")</f>
        <v/>
      </c>
      <c r="AO640" s="522"/>
      <c r="AP640" s="522"/>
      <c r="AQ640" s="282">
        <v>1.4189999999999998</v>
      </c>
      <c r="AR640" s="282" t="str">
        <f>IF($AQ$640&gt;$AN$973,"",LOOKUP($AQ$640,$AN$222:$AP$971,$AH$222:$AH$971))</f>
        <v/>
      </c>
      <c r="AS640" s="282" t="str">
        <f>IF($AQ$640&gt;$AN$973,"",LOOKUP($AQ$640,$AN$222:$AP$971,$AI$222:$AI$971))</f>
        <v/>
      </c>
      <c r="AT640" s="282" t="s">
        <v>28</v>
      </c>
      <c r="AU640" s="282" t="str">
        <f>IF($AQ$640&gt;$AN$973,"",LOOKUP($AQ$640,$AN$222:$AP$971,$AK$222:$AK$971))</f>
        <v/>
      </c>
      <c r="AV640" s="282" t="str">
        <f>IF($AQ$640&gt;$AN$973,"",LOOKUP($AQ$640,$AN$222:$AP$971,$AL$222:$AL$971))</f>
        <v/>
      </c>
      <c r="AX640" s="522" t="str">
        <f>IF(AJ640="B",MAX($AX$221:AX639)+0.001,"")</f>
        <v/>
      </c>
      <c r="AY640" s="522"/>
      <c r="AZ640" s="522"/>
      <c r="BA640" s="282">
        <v>1.4189999999999998</v>
      </c>
      <c r="BB640" s="282" t="str">
        <f t="shared" si="211"/>
        <v/>
      </c>
      <c r="BC640" s="282" t="str">
        <f t="shared" si="204"/>
        <v/>
      </c>
      <c r="BD640" s="282" t="s">
        <v>29</v>
      </c>
      <c r="BE640" s="282" t="str">
        <f t="shared" si="205"/>
        <v/>
      </c>
      <c r="BF640" s="282" t="str">
        <f t="shared" si="206"/>
        <v/>
      </c>
      <c r="BH640" s="522" t="str">
        <f>IF(AJ640="C",MAX($BH$221:BH639)+0.001,"")</f>
        <v/>
      </c>
      <c r="BI640" s="522"/>
      <c r="BJ640" s="522"/>
      <c r="BK640" s="282">
        <v>1.4189999999999998</v>
      </c>
      <c r="BL640" s="282" t="str">
        <f t="shared" si="207"/>
        <v/>
      </c>
      <c r="BM640" s="282" t="str">
        <f t="shared" si="208"/>
        <v/>
      </c>
      <c r="BN640" s="282" t="s">
        <v>30</v>
      </c>
      <c r="BO640" s="282" t="str">
        <f t="shared" si="209"/>
        <v/>
      </c>
      <c r="BP640" s="282" t="str">
        <f t="shared" si="210"/>
        <v/>
      </c>
      <c r="BT640" s="522" t="str">
        <f>IF(AL640="A",MAX($BT$221:BV639)+0.001,"")</f>
        <v/>
      </c>
      <c r="BU640" s="522"/>
      <c r="BV640" s="522"/>
      <c r="BW640" s="282">
        <v>1.4189999999999998</v>
      </c>
      <c r="BY640" s="454" t="s">
        <v>28</v>
      </c>
      <c r="BZ640" s="282" t="str">
        <f t="shared" si="212"/>
        <v/>
      </c>
      <c r="CB640" s="282">
        <f t="shared" si="213"/>
        <v>0</v>
      </c>
      <c r="CC640" s="282">
        <f t="shared" si="214"/>
        <v>0</v>
      </c>
      <c r="CD640" s="282">
        <f t="shared" si="215"/>
        <v>0</v>
      </c>
      <c r="CE640" s="282">
        <f t="shared" si="216"/>
        <v>0</v>
      </c>
      <c r="CF640" s="282">
        <f t="shared" si="217"/>
        <v>0</v>
      </c>
      <c r="CG640" s="282">
        <f t="shared" si="218"/>
        <v>0</v>
      </c>
      <c r="CH640" s="282">
        <f t="shared" si="219"/>
        <v>0</v>
      </c>
      <c r="CI640" s="282">
        <f t="shared" si="220"/>
        <v>0</v>
      </c>
      <c r="CJ640" s="282">
        <f t="shared" si="221"/>
        <v>0</v>
      </c>
      <c r="CK640" s="282">
        <f t="shared" si="222"/>
        <v>0</v>
      </c>
      <c r="CL640" s="282">
        <f t="shared" si="223"/>
        <v>0</v>
      </c>
      <c r="CM640" s="282">
        <f t="shared" si="224"/>
        <v>0</v>
      </c>
    </row>
    <row r="641" spans="4:91" ht="15" x14ac:dyDescent="0.25">
      <c r="D641" s="455" t="str">
        <f>IF(DATA9!$C$28="","",U641&amp;":"&amp;V641)</f>
        <v/>
      </c>
      <c r="E641" s="523" t="str">
        <f>IF(DATA9!$D$28="","",W641&amp;":"&amp;X641)</f>
        <v/>
      </c>
      <c r="F641" s="523"/>
      <c r="G641" s="523"/>
      <c r="H641" s="524" t="e">
        <f t="shared" si="199"/>
        <v>#VALUE!</v>
      </c>
      <c r="I641" s="524"/>
      <c r="J641" s="524"/>
      <c r="K641" s="522" t="e">
        <f t="shared" si="203"/>
        <v>#VALUE!</v>
      </c>
      <c r="L641" s="522"/>
      <c r="M641" s="522"/>
      <c r="N641" s="525" t="e">
        <f t="shared" si="200"/>
        <v>#VALUE!</v>
      </c>
      <c r="O641" s="525"/>
      <c r="P641" s="525"/>
      <c r="Q641" s="523" t="e">
        <f t="shared" si="201"/>
        <v>#VALUE!</v>
      </c>
      <c r="R641" s="523"/>
      <c r="S641" s="523"/>
      <c r="T641" s="283">
        <v>20</v>
      </c>
      <c r="U641" s="456">
        <f>IF(HOUR(DATA9!$C$28)&lt;=6,HOUR(DATA9!$C$28)+12,HOUR(DATA9!$C$28))</f>
        <v>12</v>
      </c>
      <c r="V641" s="457" t="str">
        <f>IF(MINUTE(DATA9!$C$28)&lt;10,"0"&amp;MINUTE(DATA9!$C$28),MINUTE(DATA9!$C$28))</f>
        <v>00</v>
      </c>
      <c r="W641" s="456">
        <f>IF(HOUR(DATA9!$D$28)&lt;=6,HOUR(DATA9!$D$28)+12,HOUR(DATA9!$D$28))</f>
        <v>12</v>
      </c>
      <c r="X641" s="457" t="str">
        <f>IF(MINUTE(DATA9!$D$28)&lt;10,"0"&amp;MINUTE(DATA9!$D$28),MINUTE(DATA9!$D$28))</f>
        <v>00</v>
      </c>
      <c r="Y641" s="526" t="b">
        <f t="shared" si="197"/>
        <v>0</v>
      </c>
      <c r="Z641" s="526"/>
      <c r="AA641" s="520" t="b">
        <f t="shared" si="198"/>
        <v>0</v>
      </c>
      <c r="AB641" s="520"/>
      <c r="AC641" s="521" t="str">
        <f t="shared" si="202"/>
        <v/>
      </c>
      <c r="AD641" s="521"/>
      <c r="AE641" s="520" t="b">
        <f t="shared" si="196"/>
        <v>0</v>
      </c>
      <c r="AF641" s="520"/>
      <c r="AH641" s="422">
        <f>DATA9!$G$28</f>
        <v>0</v>
      </c>
      <c r="AI641" s="422">
        <f>DATA9!$L$28</f>
        <v>0</v>
      </c>
      <c r="AJ641" s="458">
        <f>DATA9!$Q$28</f>
        <v>0</v>
      </c>
      <c r="AK641" s="422">
        <f>DATA9!$V$28</f>
        <v>0</v>
      </c>
      <c r="AL641" s="422">
        <f>DATA9!$AA$28</f>
        <v>0</v>
      </c>
      <c r="AN641" s="522" t="str">
        <f>IF(AJ641="A",MAX($AN$221:AP640)+0.001,"")</f>
        <v/>
      </c>
      <c r="AO641" s="522"/>
      <c r="AP641" s="522"/>
      <c r="AQ641" s="282">
        <v>1.42</v>
      </c>
      <c r="AR641" s="282" t="str">
        <f>IF($AQ$641&gt;$AN$973,"",LOOKUP($AQ$641,$AN$222:$AP$971,$AH$222:$AH$971))</f>
        <v/>
      </c>
      <c r="AS641" s="282" t="str">
        <f>IF($AQ$641&gt;$AN$973,"",LOOKUP($AQ$641,$AN$222:$AP$971,$AI$222:$AI$971))</f>
        <v/>
      </c>
      <c r="AT641" s="282" t="s">
        <v>28</v>
      </c>
      <c r="AU641" s="282" t="str">
        <f>IF($AQ$641&gt;$AN$973,"",LOOKUP($AQ$641,$AN$222:$AP$971,$AK$222:$AK$971))</f>
        <v/>
      </c>
      <c r="AV641" s="282" t="str">
        <f>IF($AQ$641&gt;$AN$973,"",LOOKUP($AQ$641,$AN$222:$AP$971,$AL$222:$AL$971))</f>
        <v/>
      </c>
      <c r="AX641" s="522" t="str">
        <f>IF(AJ641="B",MAX($AX$221:AX640)+0.001,"")</f>
        <v/>
      </c>
      <c r="AY641" s="522"/>
      <c r="AZ641" s="522"/>
      <c r="BA641" s="282">
        <v>1.42</v>
      </c>
      <c r="BB641" s="282" t="str">
        <f t="shared" si="211"/>
        <v/>
      </c>
      <c r="BC641" s="282" t="str">
        <f t="shared" si="204"/>
        <v/>
      </c>
      <c r="BD641" s="282" t="s">
        <v>29</v>
      </c>
      <c r="BE641" s="282" t="str">
        <f t="shared" si="205"/>
        <v/>
      </c>
      <c r="BF641" s="282" t="str">
        <f t="shared" si="206"/>
        <v/>
      </c>
      <c r="BH641" s="522" t="str">
        <f>IF(AJ641="C",MAX($BH$221:BH640)+0.001,"")</f>
        <v/>
      </c>
      <c r="BI641" s="522"/>
      <c r="BJ641" s="522"/>
      <c r="BK641" s="282">
        <v>1.42</v>
      </c>
      <c r="BL641" s="282" t="str">
        <f t="shared" si="207"/>
        <v/>
      </c>
      <c r="BM641" s="282" t="str">
        <f t="shared" si="208"/>
        <v/>
      </c>
      <c r="BN641" s="282" t="s">
        <v>30</v>
      </c>
      <c r="BO641" s="282" t="str">
        <f t="shared" si="209"/>
        <v/>
      </c>
      <c r="BP641" s="282" t="str">
        <f t="shared" si="210"/>
        <v/>
      </c>
      <c r="BT641" s="522" t="str">
        <f>IF(AL641="A",MAX($BT$221:BV640)+0.001,"")</f>
        <v/>
      </c>
      <c r="BU641" s="522"/>
      <c r="BV641" s="522"/>
      <c r="BW641" s="282">
        <v>1.42</v>
      </c>
      <c r="BY641" s="454" t="s">
        <v>28</v>
      </c>
      <c r="BZ641" s="282" t="str">
        <f t="shared" si="212"/>
        <v/>
      </c>
      <c r="CB641" s="282">
        <f t="shared" si="213"/>
        <v>0</v>
      </c>
      <c r="CC641" s="282">
        <f t="shared" si="214"/>
        <v>0</v>
      </c>
      <c r="CD641" s="282">
        <f t="shared" si="215"/>
        <v>0</v>
      </c>
      <c r="CE641" s="282">
        <f t="shared" si="216"/>
        <v>0</v>
      </c>
      <c r="CF641" s="282">
        <f t="shared" si="217"/>
        <v>0</v>
      </c>
      <c r="CG641" s="282">
        <f t="shared" si="218"/>
        <v>0</v>
      </c>
      <c r="CH641" s="282">
        <f t="shared" si="219"/>
        <v>0</v>
      </c>
      <c r="CI641" s="282">
        <f t="shared" si="220"/>
        <v>0</v>
      </c>
      <c r="CJ641" s="282">
        <f t="shared" si="221"/>
        <v>0</v>
      </c>
      <c r="CK641" s="282">
        <f t="shared" si="222"/>
        <v>0</v>
      </c>
      <c r="CL641" s="282">
        <f t="shared" si="223"/>
        <v>0</v>
      </c>
      <c r="CM641" s="282">
        <f t="shared" si="224"/>
        <v>0</v>
      </c>
    </row>
    <row r="642" spans="4:91" ht="15" x14ac:dyDescent="0.25">
      <c r="D642" s="455" t="str">
        <f>IF(DATA9!$C$29="","",U642&amp;":"&amp;V642)</f>
        <v/>
      </c>
      <c r="E642" s="523" t="str">
        <f>IF(DATA9!$D$29="","",W642&amp;":"&amp;X642)</f>
        <v/>
      </c>
      <c r="F642" s="523"/>
      <c r="G642" s="523"/>
      <c r="H642" s="524" t="e">
        <f t="shared" si="199"/>
        <v>#VALUE!</v>
      </c>
      <c r="I642" s="524"/>
      <c r="J642" s="524"/>
      <c r="K642" s="522" t="e">
        <f t="shared" si="203"/>
        <v>#VALUE!</v>
      </c>
      <c r="L642" s="522"/>
      <c r="M642" s="522"/>
      <c r="N642" s="525" t="e">
        <f t="shared" si="200"/>
        <v>#VALUE!</v>
      </c>
      <c r="O642" s="525"/>
      <c r="P642" s="525"/>
      <c r="Q642" s="523" t="e">
        <f t="shared" si="201"/>
        <v>#VALUE!</v>
      </c>
      <c r="R642" s="523"/>
      <c r="S642" s="523"/>
      <c r="T642" s="283">
        <v>21</v>
      </c>
      <c r="U642" s="456">
        <f>IF(HOUR(DATA9!$C$29)&lt;=6,HOUR(DATA9!$C$29)+12,HOUR(DATA9!$C$29))</f>
        <v>12</v>
      </c>
      <c r="V642" s="457" t="str">
        <f>IF(MINUTE(DATA9!$C$29)&lt;10,"0"&amp;MINUTE(DATA9!$C$29),MINUTE(DATA9!$C$29))</f>
        <v>00</v>
      </c>
      <c r="W642" s="456">
        <f>IF(HOUR(DATA9!$D$29)&lt;=6,HOUR(DATA9!$D$29)+12,HOUR(DATA9!$D$29))</f>
        <v>12</v>
      </c>
      <c r="X642" s="457" t="str">
        <f>IF(MINUTE(DATA9!$D$29)&lt;10,"0"&amp;MINUTE(DATA9!$D$29),MINUTE(DATA9!$D$29))</f>
        <v>00</v>
      </c>
      <c r="Y642" s="526" t="b">
        <f t="shared" si="197"/>
        <v>0</v>
      </c>
      <c r="Z642" s="526"/>
      <c r="AA642" s="520" t="b">
        <f t="shared" si="198"/>
        <v>0</v>
      </c>
      <c r="AB642" s="520"/>
      <c r="AC642" s="521" t="str">
        <f t="shared" si="202"/>
        <v/>
      </c>
      <c r="AD642" s="521"/>
      <c r="AE642" s="520" t="b">
        <f t="shared" si="196"/>
        <v>0</v>
      </c>
      <c r="AF642" s="520"/>
      <c r="AH642" s="422">
        <f>DATA9!$G$29</f>
        <v>0</v>
      </c>
      <c r="AI642" s="422">
        <f>DATA9!$L$29</f>
        <v>0</v>
      </c>
      <c r="AJ642" s="458">
        <f>DATA9!$Q$29</f>
        <v>0</v>
      </c>
      <c r="AK642" s="422">
        <f>DATA9!$V$29</f>
        <v>0</v>
      </c>
      <c r="AL642" s="422">
        <f>DATA9!$AA$29</f>
        <v>0</v>
      </c>
      <c r="AN642" s="522" t="str">
        <f>IF(AJ642="A",MAX($AN$221:AP641)+0.001,"")</f>
        <v/>
      </c>
      <c r="AO642" s="522"/>
      <c r="AP642" s="522"/>
      <c r="AQ642" s="282">
        <v>1.4209999999999998</v>
      </c>
      <c r="AR642" s="282" t="str">
        <f>IF($AQ$642&gt;$AN$973,"",LOOKUP($AQ$642,$AN$222:$AP$971,$AH$222:$AH$971))</f>
        <v/>
      </c>
      <c r="AS642" s="282" t="str">
        <f>IF($AQ$642&gt;$AN$973,"",LOOKUP($AQ$642,$AN$222:$AP$971,$AI$222:$AI$971))</f>
        <v/>
      </c>
      <c r="AT642" s="282" t="s">
        <v>28</v>
      </c>
      <c r="AU642" s="282" t="str">
        <f>IF($AQ$642&gt;$AN$973,"",LOOKUP($AQ$642,$AN$222:$AP$971,$AK$222:$AK$971))</f>
        <v/>
      </c>
      <c r="AV642" s="282" t="str">
        <f>IF($AQ$642&gt;$AN$973,"",LOOKUP($AQ$642,$AN$222:$AP$971,$AL$222:$AL$971))</f>
        <v/>
      </c>
      <c r="AX642" s="522" t="str">
        <f>IF(AJ642="B",MAX($AX$221:AX641)+0.001,"")</f>
        <v/>
      </c>
      <c r="AY642" s="522"/>
      <c r="AZ642" s="522"/>
      <c r="BA642" s="282">
        <v>1.4209999999999998</v>
      </c>
      <c r="BB642" s="282" t="str">
        <f t="shared" si="211"/>
        <v/>
      </c>
      <c r="BC642" s="282" t="str">
        <f t="shared" si="204"/>
        <v/>
      </c>
      <c r="BD642" s="282" t="s">
        <v>29</v>
      </c>
      <c r="BE642" s="282" t="str">
        <f t="shared" si="205"/>
        <v/>
      </c>
      <c r="BF642" s="282" t="str">
        <f t="shared" si="206"/>
        <v/>
      </c>
      <c r="BH642" s="522" t="str">
        <f>IF(AJ642="C",MAX($BH$221:BH641)+0.001,"")</f>
        <v/>
      </c>
      <c r="BI642" s="522"/>
      <c r="BJ642" s="522"/>
      <c r="BK642" s="282">
        <v>1.4209999999999998</v>
      </c>
      <c r="BL642" s="282" t="str">
        <f t="shared" si="207"/>
        <v/>
      </c>
      <c r="BM642" s="282" t="str">
        <f t="shared" si="208"/>
        <v/>
      </c>
      <c r="BN642" s="282" t="s">
        <v>30</v>
      </c>
      <c r="BO642" s="282" t="str">
        <f t="shared" si="209"/>
        <v/>
      </c>
      <c r="BP642" s="282" t="str">
        <f t="shared" si="210"/>
        <v/>
      </c>
      <c r="BT642" s="522" t="str">
        <f>IF(AL642="A",MAX($BT$221:BV641)+0.001,"")</f>
        <v/>
      </c>
      <c r="BU642" s="522"/>
      <c r="BV642" s="522"/>
      <c r="BW642" s="282">
        <v>1.4209999999999998</v>
      </c>
      <c r="BY642" s="454" t="s">
        <v>28</v>
      </c>
      <c r="BZ642" s="282" t="str">
        <f t="shared" si="212"/>
        <v/>
      </c>
      <c r="CB642" s="282">
        <f t="shared" si="213"/>
        <v>0</v>
      </c>
      <c r="CC642" s="282">
        <f t="shared" si="214"/>
        <v>0</v>
      </c>
      <c r="CD642" s="282">
        <f t="shared" si="215"/>
        <v>0</v>
      </c>
      <c r="CE642" s="282">
        <f t="shared" si="216"/>
        <v>0</v>
      </c>
      <c r="CF642" s="282">
        <f t="shared" si="217"/>
        <v>0</v>
      </c>
      <c r="CG642" s="282">
        <f t="shared" si="218"/>
        <v>0</v>
      </c>
      <c r="CH642" s="282">
        <f t="shared" si="219"/>
        <v>0</v>
      </c>
      <c r="CI642" s="282">
        <f t="shared" si="220"/>
        <v>0</v>
      </c>
      <c r="CJ642" s="282">
        <f t="shared" si="221"/>
        <v>0</v>
      </c>
      <c r="CK642" s="282">
        <f t="shared" si="222"/>
        <v>0</v>
      </c>
      <c r="CL642" s="282">
        <f t="shared" si="223"/>
        <v>0</v>
      </c>
      <c r="CM642" s="282">
        <f t="shared" si="224"/>
        <v>0</v>
      </c>
    </row>
    <row r="643" spans="4:91" ht="15" x14ac:dyDescent="0.25">
      <c r="D643" s="455" t="str">
        <f>IF(DATA9!$C$30="","",U643&amp;":"&amp;V643)</f>
        <v/>
      </c>
      <c r="E643" s="523" t="str">
        <f>IF(DATA9!$D$30="","",W643&amp;":"&amp;X643)</f>
        <v/>
      </c>
      <c r="F643" s="523"/>
      <c r="G643" s="523"/>
      <c r="H643" s="524" t="e">
        <f t="shared" si="199"/>
        <v>#VALUE!</v>
      </c>
      <c r="I643" s="524"/>
      <c r="J643" s="524"/>
      <c r="K643" s="522" t="e">
        <f t="shared" si="203"/>
        <v>#VALUE!</v>
      </c>
      <c r="L643" s="522"/>
      <c r="M643" s="522"/>
      <c r="N643" s="525" t="e">
        <f t="shared" si="200"/>
        <v>#VALUE!</v>
      </c>
      <c r="O643" s="525"/>
      <c r="P643" s="525"/>
      <c r="Q643" s="523" t="e">
        <f t="shared" si="201"/>
        <v>#VALUE!</v>
      </c>
      <c r="R643" s="523"/>
      <c r="S643" s="523"/>
      <c r="T643" s="283">
        <v>22</v>
      </c>
      <c r="U643" s="456">
        <f>IF(HOUR(DATA9!$C$30)&lt;=6,HOUR(DATA9!$C$30)+12,HOUR(DATA9!$C$30))</f>
        <v>12</v>
      </c>
      <c r="V643" s="457" t="str">
        <f>IF(MINUTE(DATA9!$C$30)&lt;10,"0"&amp;MINUTE(DATA9!$C$30),MINUTE(DATA9!$C$30))</f>
        <v>00</v>
      </c>
      <c r="W643" s="456">
        <f>IF(HOUR(DATA9!$D$30)&lt;=6,HOUR(DATA9!$D$30)+12,HOUR(DATA9!$D$30))</f>
        <v>12</v>
      </c>
      <c r="X643" s="457" t="str">
        <f>IF(MINUTE(DATA9!$D$30)&lt;10,"0"&amp;MINUTE(DATA9!$D$30),MINUTE(DATA9!$D$30))</f>
        <v>00</v>
      </c>
      <c r="Y643" s="526" t="b">
        <f t="shared" si="197"/>
        <v>0</v>
      </c>
      <c r="Z643" s="526"/>
      <c r="AA643" s="520" t="b">
        <f t="shared" si="198"/>
        <v>0</v>
      </c>
      <c r="AB643" s="520"/>
      <c r="AC643" s="521" t="str">
        <f t="shared" si="202"/>
        <v/>
      </c>
      <c r="AD643" s="521"/>
      <c r="AE643" s="520" t="b">
        <f t="shared" si="196"/>
        <v>0</v>
      </c>
      <c r="AF643" s="520"/>
      <c r="AH643" s="422">
        <f>DATA9!$G$30</f>
        <v>0</v>
      </c>
      <c r="AI643" s="422">
        <f>DATA9!$L$30</f>
        <v>0</v>
      </c>
      <c r="AJ643" s="458">
        <f>DATA9!$Q$30</f>
        <v>0</v>
      </c>
      <c r="AK643" s="422">
        <f>DATA9!$V$30</f>
        <v>0</v>
      </c>
      <c r="AL643" s="422">
        <f>DATA9!$AA$30</f>
        <v>0</v>
      </c>
      <c r="AN643" s="522" t="str">
        <f>IF(AJ643="A",MAX($AN$221:AP642)+0.001,"")</f>
        <v/>
      </c>
      <c r="AO643" s="522"/>
      <c r="AP643" s="522"/>
      <c r="AQ643" s="282">
        <v>1.4219999999999999</v>
      </c>
      <c r="AR643" s="282" t="str">
        <f>IF($AQ$643&gt;$AN$973,"",LOOKUP($AQ$643,$AN$222:$AP$971,$AH$222:$AH$971))</f>
        <v/>
      </c>
      <c r="AS643" s="282" t="str">
        <f>IF($AQ$643&gt;$AN$973,"",LOOKUP($AQ$643,$AN$222:$AP$971,$AI$222:$AI$971))</f>
        <v/>
      </c>
      <c r="AT643" s="282" t="s">
        <v>28</v>
      </c>
      <c r="AU643" s="282" t="str">
        <f>IF($AQ$643&gt;$AN$973,"",LOOKUP($AQ$643,$AN$222:$AP$971,$AK$222:$AK$971))</f>
        <v/>
      </c>
      <c r="AV643" s="282" t="str">
        <f>IF($AQ$643&gt;$AN$973,"",LOOKUP($AQ$643,$AN$222:$AP$971,$AL$222:$AL$971))</f>
        <v/>
      </c>
      <c r="AX643" s="522" t="str">
        <f>IF(AJ643="B",MAX($AX$221:AX642)+0.001,"")</f>
        <v/>
      </c>
      <c r="AY643" s="522"/>
      <c r="AZ643" s="522"/>
      <c r="BA643" s="282">
        <v>1.4219999999999999</v>
      </c>
      <c r="BB643" s="282" t="str">
        <f t="shared" si="211"/>
        <v/>
      </c>
      <c r="BC643" s="282" t="str">
        <f t="shared" si="204"/>
        <v/>
      </c>
      <c r="BD643" s="282" t="s">
        <v>29</v>
      </c>
      <c r="BE643" s="282" t="str">
        <f t="shared" si="205"/>
        <v/>
      </c>
      <c r="BF643" s="282" t="str">
        <f t="shared" si="206"/>
        <v/>
      </c>
      <c r="BH643" s="522" t="str">
        <f>IF(AJ643="C",MAX($BH$221:BH642)+0.001,"")</f>
        <v/>
      </c>
      <c r="BI643" s="522"/>
      <c r="BJ643" s="522"/>
      <c r="BK643" s="282">
        <v>1.4219999999999999</v>
      </c>
      <c r="BL643" s="282" t="str">
        <f t="shared" si="207"/>
        <v/>
      </c>
      <c r="BM643" s="282" t="str">
        <f t="shared" si="208"/>
        <v/>
      </c>
      <c r="BN643" s="282" t="s">
        <v>30</v>
      </c>
      <c r="BO643" s="282" t="str">
        <f t="shared" si="209"/>
        <v/>
      </c>
      <c r="BP643" s="282" t="str">
        <f t="shared" si="210"/>
        <v/>
      </c>
      <c r="BT643" s="522" t="str">
        <f>IF(AL643="A",MAX($BT$221:BV642)+0.001,"")</f>
        <v/>
      </c>
      <c r="BU643" s="522"/>
      <c r="BV643" s="522"/>
      <c r="BW643" s="282">
        <v>1.4219999999999999</v>
      </c>
      <c r="BY643" s="454" t="s">
        <v>28</v>
      </c>
      <c r="BZ643" s="282" t="str">
        <f t="shared" si="212"/>
        <v/>
      </c>
      <c r="CB643" s="282">
        <f t="shared" si="213"/>
        <v>0</v>
      </c>
      <c r="CC643" s="282">
        <f t="shared" si="214"/>
        <v>0</v>
      </c>
      <c r="CD643" s="282">
        <f t="shared" si="215"/>
        <v>0</v>
      </c>
      <c r="CE643" s="282">
        <f t="shared" si="216"/>
        <v>0</v>
      </c>
      <c r="CF643" s="282">
        <f t="shared" si="217"/>
        <v>0</v>
      </c>
      <c r="CG643" s="282">
        <f t="shared" si="218"/>
        <v>0</v>
      </c>
      <c r="CH643" s="282">
        <f t="shared" si="219"/>
        <v>0</v>
      </c>
      <c r="CI643" s="282">
        <f t="shared" si="220"/>
        <v>0</v>
      </c>
      <c r="CJ643" s="282">
        <f t="shared" si="221"/>
        <v>0</v>
      </c>
      <c r="CK643" s="282">
        <f t="shared" si="222"/>
        <v>0</v>
      </c>
      <c r="CL643" s="282">
        <f t="shared" si="223"/>
        <v>0</v>
      </c>
      <c r="CM643" s="282">
        <f t="shared" si="224"/>
        <v>0</v>
      </c>
    </row>
    <row r="644" spans="4:91" ht="15" x14ac:dyDescent="0.25">
      <c r="D644" s="455" t="str">
        <f>IF(DATA9!$C$31="","",U644&amp;":"&amp;V644)</f>
        <v/>
      </c>
      <c r="E644" s="523" t="str">
        <f>IF(DATA9!$D$31="","",W644&amp;":"&amp;X644)</f>
        <v/>
      </c>
      <c r="F644" s="523"/>
      <c r="G644" s="523"/>
      <c r="H644" s="524" t="e">
        <f t="shared" si="199"/>
        <v>#VALUE!</v>
      </c>
      <c r="I644" s="524"/>
      <c r="J644" s="524"/>
      <c r="K644" s="522" t="e">
        <f t="shared" si="203"/>
        <v>#VALUE!</v>
      </c>
      <c r="L644" s="522"/>
      <c r="M644" s="522"/>
      <c r="N644" s="525" t="e">
        <f t="shared" si="200"/>
        <v>#VALUE!</v>
      </c>
      <c r="O644" s="525"/>
      <c r="P644" s="525"/>
      <c r="Q644" s="523" t="e">
        <f t="shared" si="201"/>
        <v>#VALUE!</v>
      </c>
      <c r="R644" s="523"/>
      <c r="S644" s="523"/>
      <c r="T644" s="283">
        <v>23</v>
      </c>
      <c r="U644" s="456">
        <f>IF(HOUR(DATA9!$C$31)&lt;=6,HOUR(DATA9!$C$31)+12,HOUR(DATA9!$C$31))</f>
        <v>12</v>
      </c>
      <c r="V644" s="457" t="str">
        <f>IF(MINUTE(DATA9!$C$31)&lt;10,"0"&amp;MINUTE(DATA9!$C$31),MINUTE(DATA9!$C$31))</f>
        <v>00</v>
      </c>
      <c r="W644" s="456">
        <f>IF(HOUR(DATA9!$D$31)&lt;=6,HOUR(DATA9!$D$31)+12,HOUR(DATA9!$D$31))</f>
        <v>12</v>
      </c>
      <c r="X644" s="457" t="str">
        <f>IF(MINUTE(DATA9!$D$31)&lt;10,"0"&amp;MINUTE(DATA9!$D$31),MINUTE(DATA9!$D$31))</f>
        <v>00</v>
      </c>
      <c r="Y644" s="526" t="b">
        <f t="shared" si="197"/>
        <v>0</v>
      </c>
      <c r="Z644" s="526"/>
      <c r="AA644" s="520" t="b">
        <f t="shared" si="198"/>
        <v>0</v>
      </c>
      <c r="AB644" s="520"/>
      <c r="AC644" s="521" t="str">
        <f t="shared" si="202"/>
        <v/>
      </c>
      <c r="AD644" s="521"/>
      <c r="AE644" s="520" t="b">
        <f t="shared" si="196"/>
        <v>0</v>
      </c>
      <c r="AF644" s="520"/>
      <c r="AH644" s="422">
        <f>DATA9!$G$31</f>
        <v>0</v>
      </c>
      <c r="AI644" s="422">
        <f>DATA9!$L$31</f>
        <v>0</v>
      </c>
      <c r="AJ644" s="458">
        <f>DATA9!$Q$31</f>
        <v>0</v>
      </c>
      <c r="AK644" s="422">
        <f>DATA9!$V$31</f>
        <v>0</v>
      </c>
      <c r="AL644" s="422">
        <f>DATA9!$AA$31</f>
        <v>0</v>
      </c>
      <c r="AN644" s="522" t="str">
        <f>IF(AJ644="A",MAX($AN$221:AP643)+0.001,"")</f>
        <v/>
      </c>
      <c r="AO644" s="522"/>
      <c r="AP644" s="522"/>
      <c r="AQ644" s="282">
        <v>1.4229999999999998</v>
      </c>
      <c r="AR644" s="282" t="str">
        <f>IF($AQ$644&gt;$AN$973,"",LOOKUP($AQ$644,$AN$222:$AP$971,$AH$222:$AH$971))</f>
        <v/>
      </c>
      <c r="AS644" s="282" t="str">
        <f>IF($AQ$644&gt;$AN$973,"",LOOKUP($AQ$644,$AN$222:$AP$971,$AI$222:$AI$971))</f>
        <v/>
      </c>
      <c r="AT644" s="282" t="s">
        <v>28</v>
      </c>
      <c r="AU644" s="282" t="str">
        <f>IF($AQ$644&gt;$AN$973,"",LOOKUP($AQ$644,$AN$222:$AP$971,$AK$222:$AK$971))</f>
        <v/>
      </c>
      <c r="AV644" s="282" t="str">
        <f>IF($AQ$644&gt;$AN$973,"",LOOKUP($AQ$644,$AN$222:$AP$971,$AL$222:$AL$971))</f>
        <v/>
      </c>
      <c r="AX644" s="522" t="str">
        <f>IF(AJ644="B",MAX($AX$221:AX643)+0.001,"")</f>
        <v/>
      </c>
      <c r="AY644" s="522"/>
      <c r="AZ644" s="522"/>
      <c r="BA644" s="282">
        <v>1.4229999999999998</v>
      </c>
      <c r="BB644" s="282" t="str">
        <f t="shared" si="211"/>
        <v/>
      </c>
      <c r="BC644" s="282" t="str">
        <f t="shared" si="204"/>
        <v/>
      </c>
      <c r="BD644" s="282" t="s">
        <v>29</v>
      </c>
      <c r="BE644" s="282" t="str">
        <f t="shared" si="205"/>
        <v/>
      </c>
      <c r="BF644" s="282" t="str">
        <f t="shared" si="206"/>
        <v/>
      </c>
      <c r="BH644" s="522" t="str">
        <f>IF(AJ644="C",MAX($BH$221:BH643)+0.001,"")</f>
        <v/>
      </c>
      <c r="BI644" s="522"/>
      <c r="BJ644" s="522"/>
      <c r="BK644" s="282">
        <v>1.4229999999999998</v>
      </c>
      <c r="BL644" s="282" t="str">
        <f t="shared" si="207"/>
        <v/>
      </c>
      <c r="BM644" s="282" t="str">
        <f t="shared" si="208"/>
        <v/>
      </c>
      <c r="BN644" s="282" t="s">
        <v>30</v>
      </c>
      <c r="BO644" s="282" t="str">
        <f t="shared" si="209"/>
        <v/>
      </c>
      <c r="BP644" s="282" t="str">
        <f t="shared" si="210"/>
        <v/>
      </c>
      <c r="BT644" s="522" t="str">
        <f>IF(AL644="A",MAX($BT$221:BV643)+0.001,"")</f>
        <v/>
      </c>
      <c r="BU644" s="522"/>
      <c r="BV644" s="522"/>
      <c r="BW644" s="282">
        <v>1.4229999999999998</v>
      </c>
      <c r="BY644" s="454" t="s">
        <v>28</v>
      </c>
      <c r="BZ644" s="282" t="str">
        <f t="shared" si="212"/>
        <v/>
      </c>
      <c r="CB644" s="282">
        <f t="shared" si="213"/>
        <v>0</v>
      </c>
      <c r="CC644" s="282">
        <f t="shared" si="214"/>
        <v>0</v>
      </c>
      <c r="CD644" s="282">
        <f t="shared" si="215"/>
        <v>0</v>
      </c>
      <c r="CE644" s="282">
        <f t="shared" si="216"/>
        <v>0</v>
      </c>
      <c r="CF644" s="282">
        <f t="shared" si="217"/>
        <v>0</v>
      </c>
      <c r="CG644" s="282">
        <f t="shared" si="218"/>
        <v>0</v>
      </c>
      <c r="CH644" s="282">
        <f t="shared" si="219"/>
        <v>0</v>
      </c>
      <c r="CI644" s="282">
        <f t="shared" si="220"/>
        <v>0</v>
      </c>
      <c r="CJ644" s="282">
        <f t="shared" si="221"/>
        <v>0</v>
      </c>
      <c r="CK644" s="282">
        <f t="shared" si="222"/>
        <v>0</v>
      </c>
      <c r="CL644" s="282">
        <f t="shared" si="223"/>
        <v>0</v>
      </c>
      <c r="CM644" s="282">
        <f t="shared" si="224"/>
        <v>0</v>
      </c>
    </row>
    <row r="645" spans="4:91" ht="15" x14ac:dyDescent="0.25">
      <c r="D645" s="455" t="str">
        <f>IF(DATA9!$C$32="","",U645&amp;":"&amp;V645)</f>
        <v/>
      </c>
      <c r="E645" s="523" t="str">
        <f>IF(DATA9!$D$32="","",W645&amp;":"&amp;X645)</f>
        <v/>
      </c>
      <c r="F645" s="523"/>
      <c r="G645" s="523"/>
      <c r="H645" s="524" t="e">
        <f t="shared" si="199"/>
        <v>#VALUE!</v>
      </c>
      <c r="I645" s="524"/>
      <c r="J645" s="524"/>
      <c r="K645" s="522" t="e">
        <f t="shared" si="203"/>
        <v>#VALUE!</v>
      </c>
      <c r="L645" s="522"/>
      <c r="M645" s="522"/>
      <c r="N645" s="525" t="e">
        <f t="shared" si="200"/>
        <v>#VALUE!</v>
      </c>
      <c r="O645" s="525"/>
      <c r="P645" s="525"/>
      <c r="Q645" s="523" t="e">
        <f t="shared" si="201"/>
        <v>#VALUE!</v>
      </c>
      <c r="R645" s="523"/>
      <c r="S645" s="523"/>
      <c r="T645" s="283">
        <v>24</v>
      </c>
      <c r="U645" s="456">
        <f>IF(HOUR(DATA9!$C$32)&lt;=6,HOUR(DATA9!$C$32)+12,HOUR(DATA9!$C$32))</f>
        <v>12</v>
      </c>
      <c r="V645" s="457" t="str">
        <f>IF(MINUTE(DATA9!$C$32)&lt;10,"0"&amp;MINUTE(DATA9!$C$32),MINUTE(DATA9!$C$32))</f>
        <v>00</v>
      </c>
      <c r="W645" s="456">
        <f>IF(HOUR(DATA9!$D$32)&lt;=6,HOUR(DATA9!$D$32)+12,HOUR(DATA9!$D$32))</f>
        <v>12</v>
      </c>
      <c r="X645" s="457" t="str">
        <f>IF(MINUTE(DATA9!$D$32)&lt;10,"0"&amp;MINUTE(DATA9!$D$32),MINUTE(DATA9!$D$32))</f>
        <v>00</v>
      </c>
      <c r="Y645" s="526" t="b">
        <f t="shared" si="197"/>
        <v>0</v>
      </c>
      <c r="Z645" s="526"/>
      <c r="AA645" s="520" t="b">
        <f t="shared" si="198"/>
        <v>0</v>
      </c>
      <c r="AB645" s="520"/>
      <c r="AC645" s="521" t="str">
        <f t="shared" si="202"/>
        <v/>
      </c>
      <c r="AD645" s="521"/>
      <c r="AE645" s="520" t="b">
        <f t="shared" si="196"/>
        <v>0</v>
      </c>
      <c r="AF645" s="520"/>
      <c r="AH645" s="422">
        <f>DATA9!$G$32</f>
        <v>0</v>
      </c>
      <c r="AI645" s="422">
        <f>DATA9!$L$32</f>
        <v>0</v>
      </c>
      <c r="AJ645" s="458">
        <f>DATA9!$Q$32</f>
        <v>0</v>
      </c>
      <c r="AK645" s="422">
        <f>DATA9!$V$32</f>
        <v>0</v>
      </c>
      <c r="AL645" s="422">
        <f>DATA9!$AA$32</f>
        <v>0</v>
      </c>
      <c r="AN645" s="522" t="str">
        <f>IF(AJ645="A",MAX($AN$221:AP644)+0.001,"")</f>
        <v/>
      </c>
      <c r="AO645" s="522"/>
      <c r="AP645" s="522"/>
      <c r="AQ645" s="282">
        <v>1.4239999999999999</v>
      </c>
      <c r="AR645" s="282" t="str">
        <f>IF($AQ$645&gt;$AN$973,"",LOOKUP($AQ$645,$AN$222:$AP$971,$AH$222:$AH$971))</f>
        <v/>
      </c>
      <c r="AS645" s="282" t="str">
        <f>IF($AQ$645&gt;$AN$973,"",LOOKUP($AQ$645,$AN$222:$AP$971,$AI$222:$AI$971))</f>
        <v/>
      </c>
      <c r="AT645" s="282" t="s">
        <v>28</v>
      </c>
      <c r="AU645" s="282" t="str">
        <f>IF($AQ$645&gt;$AN$973,"",LOOKUP($AQ$645,$AN$222:$AP$971,$AK$222:$AK$971))</f>
        <v/>
      </c>
      <c r="AV645" s="282" t="str">
        <f>IF($AQ$645&gt;$AN$973,"",LOOKUP($AQ$645,$AN$222:$AP$971,$AL$222:$AL$971))</f>
        <v/>
      </c>
      <c r="AX645" s="522" t="str">
        <f>IF(AJ645="B",MAX($AX$221:AX644)+0.001,"")</f>
        <v/>
      </c>
      <c r="AY645" s="522"/>
      <c r="AZ645" s="522"/>
      <c r="BA645" s="282">
        <v>1.4239999999999999</v>
      </c>
      <c r="BB645" s="282" t="str">
        <f t="shared" si="211"/>
        <v/>
      </c>
      <c r="BC645" s="282" t="str">
        <f t="shared" si="204"/>
        <v/>
      </c>
      <c r="BD645" s="282" t="s">
        <v>29</v>
      </c>
      <c r="BE645" s="282" t="str">
        <f t="shared" si="205"/>
        <v/>
      </c>
      <c r="BF645" s="282" t="str">
        <f t="shared" si="206"/>
        <v/>
      </c>
      <c r="BH645" s="522" t="str">
        <f>IF(AJ645="C",MAX($BH$221:BH644)+0.001,"")</f>
        <v/>
      </c>
      <c r="BI645" s="522"/>
      <c r="BJ645" s="522"/>
      <c r="BK645" s="282">
        <v>1.4239999999999999</v>
      </c>
      <c r="BL645" s="282" t="str">
        <f t="shared" si="207"/>
        <v/>
      </c>
      <c r="BM645" s="282" t="str">
        <f t="shared" si="208"/>
        <v/>
      </c>
      <c r="BN645" s="282" t="s">
        <v>30</v>
      </c>
      <c r="BO645" s="282" t="str">
        <f t="shared" si="209"/>
        <v/>
      </c>
      <c r="BP645" s="282" t="str">
        <f t="shared" si="210"/>
        <v/>
      </c>
      <c r="BT645" s="522" t="str">
        <f>IF(AL645="A",MAX($BT$221:BV644)+0.001,"")</f>
        <v/>
      </c>
      <c r="BU645" s="522"/>
      <c r="BV645" s="522"/>
      <c r="BW645" s="282">
        <v>1.4239999999999999</v>
      </c>
      <c r="BY645" s="454" t="s">
        <v>28</v>
      </c>
      <c r="BZ645" s="282" t="str">
        <f t="shared" si="212"/>
        <v/>
      </c>
      <c r="CB645" s="282">
        <f t="shared" si="213"/>
        <v>0</v>
      </c>
      <c r="CC645" s="282">
        <f t="shared" si="214"/>
        <v>0</v>
      </c>
      <c r="CD645" s="282">
        <f t="shared" si="215"/>
        <v>0</v>
      </c>
      <c r="CE645" s="282">
        <f t="shared" si="216"/>
        <v>0</v>
      </c>
      <c r="CF645" s="282">
        <f t="shared" si="217"/>
        <v>0</v>
      </c>
      <c r="CG645" s="282">
        <f t="shared" si="218"/>
        <v>0</v>
      </c>
      <c r="CH645" s="282">
        <f t="shared" si="219"/>
        <v>0</v>
      </c>
      <c r="CI645" s="282">
        <f t="shared" si="220"/>
        <v>0</v>
      </c>
      <c r="CJ645" s="282">
        <f t="shared" si="221"/>
        <v>0</v>
      </c>
      <c r="CK645" s="282">
        <f t="shared" si="222"/>
        <v>0</v>
      </c>
      <c r="CL645" s="282">
        <f t="shared" si="223"/>
        <v>0</v>
      </c>
      <c r="CM645" s="282">
        <f t="shared" si="224"/>
        <v>0</v>
      </c>
    </row>
    <row r="646" spans="4:91" ht="15" x14ac:dyDescent="0.25">
      <c r="D646" s="455" t="str">
        <f>IF(DATA9!$C$33="","",U646&amp;":"&amp;V646)</f>
        <v/>
      </c>
      <c r="E646" s="523" t="str">
        <f>IF(DATA9!$D$33="","",W646&amp;":"&amp;X646)</f>
        <v/>
      </c>
      <c r="F646" s="523"/>
      <c r="G646" s="523"/>
      <c r="H646" s="524" t="e">
        <f t="shared" si="199"/>
        <v>#VALUE!</v>
      </c>
      <c r="I646" s="524"/>
      <c r="J646" s="524"/>
      <c r="K646" s="522" t="e">
        <f t="shared" si="203"/>
        <v>#VALUE!</v>
      </c>
      <c r="L646" s="522"/>
      <c r="M646" s="522"/>
      <c r="N646" s="525" t="e">
        <f t="shared" si="200"/>
        <v>#VALUE!</v>
      </c>
      <c r="O646" s="525"/>
      <c r="P646" s="525"/>
      <c r="Q646" s="523" t="e">
        <f t="shared" si="201"/>
        <v>#VALUE!</v>
      </c>
      <c r="R646" s="523"/>
      <c r="S646" s="523"/>
      <c r="T646" s="283">
        <v>25</v>
      </c>
      <c r="U646" s="456">
        <f>IF(HOUR(DATA9!$C$33)&lt;=6,HOUR(DATA9!$C$33)+12,HOUR(DATA9!$C$33))</f>
        <v>12</v>
      </c>
      <c r="V646" s="457" t="str">
        <f>IF(MINUTE(DATA9!$C$33)&lt;10,"0"&amp;MINUTE(DATA9!$C$33),MINUTE(DATA9!$C$33))</f>
        <v>00</v>
      </c>
      <c r="W646" s="456">
        <f>IF(HOUR(DATA9!$D$33)&lt;=6,HOUR(DATA9!$D$33)+12,HOUR(DATA9!$D$33))</f>
        <v>12</v>
      </c>
      <c r="X646" s="457" t="str">
        <f>IF(MINUTE(DATA9!$D$33)&lt;10,"0"&amp;MINUTE(DATA9!$D$33),MINUTE(DATA9!$D$33))</f>
        <v>00</v>
      </c>
      <c r="Y646" s="526" t="b">
        <f t="shared" si="197"/>
        <v>0</v>
      </c>
      <c r="Z646" s="526"/>
      <c r="AA646" s="520" t="b">
        <f t="shared" si="198"/>
        <v>0</v>
      </c>
      <c r="AB646" s="520"/>
      <c r="AC646" s="521" t="str">
        <f t="shared" si="202"/>
        <v/>
      </c>
      <c r="AD646" s="521"/>
      <c r="AE646" s="520" t="b">
        <f t="shared" si="196"/>
        <v>0</v>
      </c>
      <c r="AF646" s="520"/>
      <c r="AH646" s="422">
        <f>DATA9!$G$33</f>
        <v>0</v>
      </c>
      <c r="AI646" s="422">
        <f>DATA9!$L$33</f>
        <v>0</v>
      </c>
      <c r="AJ646" s="458">
        <f>DATA9!$Q$33</f>
        <v>0</v>
      </c>
      <c r="AK646" s="422">
        <f>DATA9!$V$33</f>
        <v>0</v>
      </c>
      <c r="AL646" s="422">
        <f>DATA9!$AA$33</f>
        <v>0</v>
      </c>
      <c r="AN646" s="522" t="str">
        <f>IF(AJ646="A",MAX($AN$221:AP645)+0.001,"")</f>
        <v/>
      </c>
      <c r="AO646" s="522"/>
      <c r="AP646" s="522"/>
      <c r="AQ646" s="282">
        <v>1.425</v>
      </c>
      <c r="AR646" s="282" t="str">
        <f>IF($AQ$646&gt;$AN$973,"",LOOKUP($AQ$646,$AN$222:$AP$971,$AH$222:$AH$971))</f>
        <v/>
      </c>
      <c r="AS646" s="282" t="str">
        <f>IF($AQ$646&gt;$AN$973,"",LOOKUP($AQ$646,$AN$222:$AP$971,$AI$222:$AI$971))</f>
        <v/>
      </c>
      <c r="AT646" s="282" t="s">
        <v>28</v>
      </c>
      <c r="AU646" s="282" t="str">
        <f>IF($AQ$646&gt;$AN$973,"",LOOKUP($AQ$646,$AN$222:$AP$971,$AK$222:$AK$971))</f>
        <v/>
      </c>
      <c r="AV646" s="282" t="str">
        <f>IF($AQ$646&gt;$AN$973,"",LOOKUP($AQ$646,$AN$222:$AP$971,$AL$222:$AL$971))</f>
        <v/>
      </c>
      <c r="AX646" s="522" t="str">
        <f>IF(AJ646="B",MAX($AX$221:AX645)+0.001,"")</f>
        <v/>
      </c>
      <c r="AY646" s="522"/>
      <c r="AZ646" s="522"/>
      <c r="BA646" s="282">
        <v>1.425</v>
      </c>
      <c r="BB646" s="282" t="str">
        <f t="shared" si="211"/>
        <v/>
      </c>
      <c r="BC646" s="282" t="str">
        <f t="shared" si="204"/>
        <v/>
      </c>
      <c r="BD646" s="282" t="s">
        <v>29</v>
      </c>
      <c r="BE646" s="282" t="str">
        <f t="shared" si="205"/>
        <v/>
      </c>
      <c r="BF646" s="282" t="str">
        <f t="shared" si="206"/>
        <v/>
      </c>
      <c r="BH646" s="522" t="str">
        <f>IF(AJ646="C",MAX($BH$221:BH645)+0.001,"")</f>
        <v/>
      </c>
      <c r="BI646" s="522"/>
      <c r="BJ646" s="522"/>
      <c r="BK646" s="282">
        <v>1.425</v>
      </c>
      <c r="BL646" s="282" t="str">
        <f t="shared" si="207"/>
        <v/>
      </c>
      <c r="BM646" s="282" t="str">
        <f t="shared" si="208"/>
        <v/>
      </c>
      <c r="BN646" s="282" t="s">
        <v>30</v>
      </c>
      <c r="BO646" s="282" t="str">
        <f t="shared" si="209"/>
        <v/>
      </c>
      <c r="BP646" s="282" t="str">
        <f t="shared" si="210"/>
        <v/>
      </c>
      <c r="BT646" s="522" t="str">
        <f>IF(AL646="A",MAX($BT$221:BV645)+0.001,"")</f>
        <v/>
      </c>
      <c r="BU646" s="522"/>
      <c r="BV646" s="522"/>
      <c r="BW646" s="282">
        <v>1.425</v>
      </c>
      <c r="BY646" s="454" t="s">
        <v>28</v>
      </c>
      <c r="BZ646" s="282" t="str">
        <f t="shared" si="212"/>
        <v/>
      </c>
      <c r="CB646" s="282">
        <f t="shared" si="213"/>
        <v>0</v>
      </c>
      <c r="CC646" s="282">
        <f t="shared" si="214"/>
        <v>0</v>
      </c>
      <c r="CD646" s="282">
        <f t="shared" si="215"/>
        <v>0</v>
      </c>
      <c r="CE646" s="282">
        <f t="shared" si="216"/>
        <v>0</v>
      </c>
      <c r="CF646" s="282">
        <f t="shared" si="217"/>
        <v>0</v>
      </c>
      <c r="CG646" s="282">
        <f t="shared" si="218"/>
        <v>0</v>
      </c>
      <c r="CH646" s="282">
        <f t="shared" si="219"/>
        <v>0</v>
      </c>
      <c r="CI646" s="282">
        <f t="shared" si="220"/>
        <v>0</v>
      </c>
      <c r="CJ646" s="282">
        <f t="shared" si="221"/>
        <v>0</v>
      </c>
      <c r="CK646" s="282">
        <f t="shared" si="222"/>
        <v>0</v>
      </c>
      <c r="CL646" s="282">
        <f t="shared" si="223"/>
        <v>0</v>
      </c>
      <c r="CM646" s="282">
        <f t="shared" si="224"/>
        <v>0</v>
      </c>
    </row>
    <row r="647" spans="4:91" ht="15" x14ac:dyDescent="0.25">
      <c r="D647" s="455" t="str">
        <f>IF(DATA9!$C$34="","",U647&amp;":"&amp;V647)</f>
        <v/>
      </c>
      <c r="E647" s="523" t="str">
        <f>IF(DATA9!$D$34="","",W647&amp;":"&amp;X647)</f>
        <v/>
      </c>
      <c r="F647" s="523"/>
      <c r="G647" s="523"/>
      <c r="H647" s="524" t="e">
        <f t="shared" si="199"/>
        <v>#VALUE!</v>
      </c>
      <c r="I647" s="524"/>
      <c r="J647" s="524"/>
      <c r="K647" s="522" t="e">
        <f t="shared" si="203"/>
        <v>#VALUE!</v>
      </c>
      <c r="L647" s="522"/>
      <c r="M647" s="522"/>
      <c r="N647" s="525" t="e">
        <f t="shared" si="200"/>
        <v>#VALUE!</v>
      </c>
      <c r="O647" s="525"/>
      <c r="P647" s="525"/>
      <c r="Q647" s="523" t="e">
        <f t="shared" si="201"/>
        <v>#VALUE!</v>
      </c>
      <c r="R647" s="523"/>
      <c r="S647" s="523"/>
      <c r="T647" s="283">
        <v>26</v>
      </c>
      <c r="U647" s="456">
        <f>IF(HOUR(DATA9!$C$34)&lt;=6,HOUR(DATA9!$C$34)+12,HOUR(DATA9!$C$34))</f>
        <v>12</v>
      </c>
      <c r="V647" s="457" t="str">
        <f>IF(MINUTE(DATA9!$C$34)&lt;10,"0"&amp;MINUTE(DATA9!$C$34),MINUTE(DATA9!$C$34))</f>
        <v>00</v>
      </c>
      <c r="W647" s="456">
        <f>IF(HOUR(DATA9!$D$34)&lt;=6,HOUR(DATA9!$D$34)+12,HOUR(DATA9!$D$34))</f>
        <v>12</v>
      </c>
      <c r="X647" s="457" t="str">
        <f>IF(MINUTE(DATA9!$D$34)&lt;10,"0"&amp;MINUTE(DATA9!$D$34),MINUTE(DATA9!$D$34))</f>
        <v>00</v>
      </c>
      <c r="Y647" s="526" t="b">
        <f t="shared" si="197"/>
        <v>0</v>
      </c>
      <c r="Z647" s="526"/>
      <c r="AA647" s="520" t="b">
        <f t="shared" si="198"/>
        <v>0</v>
      </c>
      <c r="AB647" s="520"/>
      <c r="AC647" s="521" t="str">
        <f t="shared" si="202"/>
        <v/>
      </c>
      <c r="AD647" s="521"/>
      <c r="AE647" s="520" t="b">
        <f t="shared" si="196"/>
        <v>0</v>
      </c>
      <c r="AF647" s="520"/>
      <c r="AH647" s="422">
        <f>DATA9!$G$34</f>
        <v>0</v>
      </c>
      <c r="AI647" s="422">
        <f>DATA9!$L$34</f>
        <v>0</v>
      </c>
      <c r="AJ647" s="458">
        <f>DATA9!$Q$34</f>
        <v>0</v>
      </c>
      <c r="AK647" s="422">
        <f>DATA9!$V$34</f>
        <v>0</v>
      </c>
      <c r="AL647" s="422">
        <f>DATA9!$AA$34</f>
        <v>0</v>
      </c>
      <c r="AN647" s="522" t="str">
        <f>IF(AJ647="A",MAX($AN$221:AP646)+0.001,"")</f>
        <v/>
      </c>
      <c r="AO647" s="522"/>
      <c r="AP647" s="522"/>
      <c r="AQ647" s="282">
        <v>1.4259999999999999</v>
      </c>
      <c r="AR647" s="282" t="str">
        <f>IF($AQ$647&gt;$AN$973,"",LOOKUP($AQ$647,$AN$222:$AP$971,$AH$222:$AH$971))</f>
        <v/>
      </c>
      <c r="AS647" s="282" t="str">
        <f>IF($AQ$647&gt;$AN$973,"",LOOKUP($AQ$647,$AN$222:$AP$971,$AI$222:$AI$971))</f>
        <v/>
      </c>
      <c r="AT647" s="282" t="s">
        <v>28</v>
      </c>
      <c r="AU647" s="282" t="str">
        <f>IF($AQ$647&gt;$AN$973,"",LOOKUP($AQ$647,$AN$222:$AP$971,$AK$222:$AK$971))</f>
        <v/>
      </c>
      <c r="AV647" s="282" t="str">
        <f>IF($AQ$647&gt;$AN$973,"",LOOKUP($AQ$647,$AN$222:$AP$971,$AL$222:$AL$971))</f>
        <v/>
      </c>
      <c r="AX647" s="522" t="str">
        <f>IF(AJ647="B",MAX($AX$221:AX646)+0.001,"")</f>
        <v/>
      </c>
      <c r="AY647" s="522"/>
      <c r="AZ647" s="522"/>
      <c r="BA647" s="282">
        <v>1.4259999999999999</v>
      </c>
      <c r="BB647" s="282" t="str">
        <f t="shared" si="211"/>
        <v/>
      </c>
      <c r="BC647" s="282" t="str">
        <f t="shared" si="204"/>
        <v/>
      </c>
      <c r="BD647" s="282" t="s">
        <v>29</v>
      </c>
      <c r="BE647" s="282" t="str">
        <f t="shared" si="205"/>
        <v/>
      </c>
      <c r="BF647" s="282" t="str">
        <f t="shared" si="206"/>
        <v/>
      </c>
      <c r="BH647" s="522" t="str">
        <f>IF(AJ647="C",MAX($BH$221:BH646)+0.001,"")</f>
        <v/>
      </c>
      <c r="BI647" s="522"/>
      <c r="BJ647" s="522"/>
      <c r="BK647" s="282">
        <v>1.4259999999999999</v>
      </c>
      <c r="BL647" s="282" t="str">
        <f t="shared" si="207"/>
        <v/>
      </c>
      <c r="BM647" s="282" t="str">
        <f t="shared" si="208"/>
        <v/>
      </c>
      <c r="BN647" s="282" t="s">
        <v>30</v>
      </c>
      <c r="BO647" s="282" t="str">
        <f t="shared" si="209"/>
        <v/>
      </c>
      <c r="BP647" s="282" t="str">
        <f t="shared" si="210"/>
        <v/>
      </c>
      <c r="BT647" s="522" t="str">
        <f>IF(AL647="A",MAX($BT$221:BV646)+0.001,"")</f>
        <v/>
      </c>
      <c r="BU647" s="522"/>
      <c r="BV647" s="522"/>
      <c r="BW647" s="282">
        <v>1.4259999999999999</v>
      </c>
      <c r="BY647" s="454" t="s">
        <v>28</v>
      </c>
      <c r="BZ647" s="282" t="str">
        <f t="shared" si="212"/>
        <v/>
      </c>
      <c r="CB647" s="282">
        <f t="shared" si="213"/>
        <v>0</v>
      </c>
      <c r="CC647" s="282">
        <f t="shared" si="214"/>
        <v>0</v>
      </c>
      <c r="CD647" s="282">
        <f t="shared" si="215"/>
        <v>0</v>
      </c>
      <c r="CE647" s="282">
        <f t="shared" si="216"/>
        <v>0</v>
      </c>
      <c r="CF647" s="282">
        <f t="shared" si="217"/>
        <v>0</v>
      </c>
      <c r="CG647" s="282">
        <f t="shared" si="218"/>
        <v>0</v>
      </c>
      <c r="CH647" s="282">
        <f t="shared" si="219"/>
        <v>0</v>
      </c>
      <c r="CI647" s="282">
        <f t="shared" si="220"/>
        <v>0</v>
      </c>
      <c r="CJ647" s="282">
        <f t="shared" si="221"/>
        <v>0</v>
      </c>
      <c r="CK647" s="282">
        <f t="shared" si="222"/>
        <v>0</v>
      </c>
      <c r="CL647" s="282">
        <f t="shared" si="223"/>
        <v>0</v>
      </c>
      <c r="CM647" s="282">
        <f t="shared" si="224"/>
        <v>0</v>
      </c>
    </row>
    <row r="648" spans="4:91" ht="15" x14ac:dyDescent="0.25">
      <c r="D648" s="455" t="str">
        <f>IF(DATA9!$C$35="","",U648&amp;":"&amp;V648)</f>
        <v/>
      </c>
      <c r="E648" s="523" t="str">
        <f>IF(DATA9!$D$35="","",W648&amp;":"&amp;X648)</f>
        <v/>
      </c>
      <c r="F648" s="523"/>
      <c r="G648" s="523"/>
      <c r="H648" s="524" t="e">
        <f t="shared" si="199"/>
        <v>#VALUE!</v>
      </c>
      <c r="I648" s="524"/>
      <c r="J648" s="524"/>
      <c r="K648" s="522" t="e">
        <f t="shared" si="203"/>
        <v>#VALUE!</v>
      </c>
      <c r="L648" s="522"/>
      <c r="M648" s="522"/>
      <c r="N648" s="525" t="e">
        <f t="shared" si="200"/>
        <v>#VALUE!</v>
      </c>
      <c r="O648" s="525"/>
      <c r="P648" s="525"/>
      <c r="Q648" s="523" t="e">
        <f t="shared" si="201"/>
        <v>#VALUE!</v>
      </c>
      <c r="R648" s="523"/>
      <c r="S648" s="523"/>
      <c r="T648" s="283">
        <v>27</v>
      </c>
      <c r="U648" s="456">
        <f>IF(HOUR(DATA9!$C$35)&lt;=6,HOUR(DATA9!$C$35)+12,HOUR(DATA9!$C$35))</f>
        <v>12</v>
      </c>
      <c r="V648" s="457" t="str">
        <f>IF(MINUTE(DATA9!$C$35)&lt;10,"0"&amp;MINUTE(DATA9!$C$35),MINUTE(DATA9!$C$35))</f>
        <v>00</v>
      </c>
      <c r="W648" s="456">
        <f>IF(HOUR(DATA9!$D$35)&lt;=6,HOUR(DATA9!$D$35)+12,HOUR(DATA9!$D$35))</f>
        <v>12</v>
      </c>
      <c r="X648" s="457" t="str">
        <f>IF(MINUTE(DATA9!$D$35)&lt;10,"0"&amp;MINUTE(DATA9!$D$35),MINUTE(DATA9!$D$35))</f>
        <v>00</v>
      </c>
      <c r="Y648" s="526" t="b">
        <f t="shared" si="197"/>
        <v>0</v>
      </c>
      <c r="Z648" s="526"/>
      <c r="AA648" s="520" t="b">
        <f t="shared" si="198"/>
        <v>0</v>
      </c>
      <c r="AB648" s="520"/>
      <c r="AC648" s="521" t="str">
        <f t="shared" si="202"/>
        <v/>
      </c>
      <c r="AD648" s="521"/>
      <c r="AE648" s="520" t="b">
        <f t="shared" si="196"/>
        <v>0</v>
      </c>
      <c r="AF648" s="520"/>
      <c r="AH648" s="422">
        <f>DATA9!$G$35</f>
        <v>0</v>
      </c>
      <c r="AI648" s="422">
        <f>DATA9!$L$35</f>
        <v>0</v>
      </c>
      <c r="AJ648" s="458">
        <f>DATA9!$Q$35</f>
        <v>0</v>
      </c>
      <c r="AK648" s="422">
        <f>DATA9!$V$35</f>
        <v>0</v>
      </c>
      <c r="AL648" s="422">
        <f>DATA9!$AA$35</f>
        <v>0</v>
      </c>
      <c r="AN648" s="522" t="str">
        <f>IF(AJ648="A",MAX($AN$221:AP647)+0.001,"")</f>
        <v/>
      </c>
      <c r="AO648" s="522"/>
      <c r="AP648" s="522"/>
      <c r="AQ648" s="282">
        <v>1.4269999999999998</v>
      </c>
      <c r="AR648" s="282" t="str">
        <f>IF($AQ$648&gt;$AN$973,"",LOOKUP($AQ$648,$AN$222:$AP$971,$AH$222:$AH$971))</f>
        <v/>
      </c>
      <c r="AS648" s="282" t="str">
        <f>IF($AQ$648&gt;$AN$973,"",LOOKUP($AQ$648,$AN$222:$AP$971,$AI$222:$AI$971))</f>
        <v/>
      </c>
      <c r="AT648" s="282" t="s">
        <v>28</v>
      </c>
      <c r="AU648" s="282" t="str">
        <f>IF($AQ$648&gt;$AN$973,"",LOOKUP($AQ$648,$AN$222:$AP$971,$AK$222:$AK$971))</f>
        <v/>
      </c>
      <c r="AV648" s="282" t="str">
        <f>IF($AQ$648&gt;$AN$973,"",LOOKUP($AQ$648,$AN$222:$AP$971,$AL$222:$AL$971))</f>
        <v/>
      </c>
      <c r="AX648" s="522" t="str">
        <f>IF(AJ648="B",MAX($AX$221:AX647)+0.001,"")</f>
        <v/>
      </c>
      <c r="AY648" s="522"/>
      <c r="AZ648" s="522"/>
      <c r="BA648" s="282">
        <v>1.4269999999999998</v>
      </c>
      <c r="BB648" s="282" t="str">
        <f t="shared" si="211"/>
        <v/>
      </c>
      <c r="BC648" s="282" t="str">
        <f t="shared" si="204"/>
        <v/>
      </c>
      <c r="BD648" s="282" t="s">
        <v>29</v>
      </c>
      <c r="BE648" s="282" t="str">
        <f t="shared" si="205"/>
        <v/>
      </c>
      <c r="BF648" s="282" t="str">
        <f t="shared" si="206"/>
        <v/>
      </c>
      <c r="BH648" s="522" t="str">
        <f>IF(AJ648="C",MAX($BH$221:BH647)+0.001,"")</f>
        <v/>
      </c>
      <c r="BI648" s="522"/>
      <c r="BJ648" s="522"/>
      <c r="BK648" s="282">
        <v>1.4269999999999998</v>
      </c>
      <c r="BL648" s="282" t="str">
        <f t="shared" si="207"/>
        <v/>
      </c>
      <c r="BM648" s="282" t="str">
        <f t="shared" si="208"/>
        <v/>
      </c>
      <c r="BN648" s="282" t="s">
        <v>30</v>
      </c>
      <c r="BO648" s="282" t="str">
        <f t="shared" si="209"/>
        <v/>
      </c>
      <c r="BP648" s="282" t="str">
        <f t="shared" si="210"/>
        <v/>
      </c>
      <c r="BT648" s="522" t="str">
        <f>IF(AL648="A",MAX($BT$221:BV647)+0.001,"")</f>
        <v/>
      </c>
      <c r="BU648" s="522"/>
      <c r="BV648" s="522"/>
      <c r="BW648" s="282">
        <v>1.4269999999999998</v>
      </c>
      <c r="BY648" s="454" t="s">
        <v>28</v>
      </c>
      <c r="BZ648" s="282" t="str">
        <f t="shared" si="212"/>
        <v/>
      </c>
      <c r="CB648" s="282">
        <f t="shared" si="213"/>
        <v>0</v>
      </c>
      <c r="CC648" s="282">
        <f t="shared" si="214"/>
        <v>0</v>
      </c>
      <c r="CD648" s="282">
        <f t="shared" si="215"/>
        <v>0</v>
      </c>
      <c r="CE648" s="282">
        <f t="shared" si="216"/>
        <v>0</v>
      </c>
      <c r="CF648" s="282">
        <f t="shared" si="217"/>
        <v>0</v>
      </c>
      <c r="CG648" s="282">
        <f t="shared" si="218"/>
        <v>0</v>
      </c>
      <c r="CH648" s="282">
        <f t="shared" si="219"/>
        <v>0</v>
      </c>
      <c r="CI648" s="282">
        <f t="shared" si="220"/>
        <v>0</v>
      </c>
      <c r="CJ648" s="282">
        <f t="shared" si="221"/>
        <v>0</v>
      </c>
      <c r="CK648" s="282">
        <f t="shared" si="222"/>
        <v>0</v>
      </c>
      <c r="CL648" s="282">
        <f t="shared" si="223"/>
        <v>0</v>
      </c>
      <c r="CM648" s="282">
        <f t="shared" si="224"/>
        <v>0</v>
      </c>
    </row>
    <row r="649" spans="4:91" ht="15" x14ac:dyDescent="0.25">
      <c r="D649" s="455" t="str">
        <f>IF(DATA9!$C$36="","",U649&amp;":"&amp;V649)</f>
        <v/>
      </c>
      <c r="E649" s="523" t="str">
        <f>IF(DATA9!$D$36="","",W649&amp;":"&amp;X649)</f>
        <v/>
      </c>
      <c r="F649" s="523"/>
      <c r="G649" s="523"/>
      <c r="H649" s="524" t="e">
        <f t="shared" si="199"/>
        <v>#VALUE!</v>
      </c>
      <c r="I649" s="524"/>
      <c r="J649" s="524"/>
      <c r="K649" s="522" t="e">
        <f t="shared" si="203"/>
        <v>#VALUE!</v>
      </c>
      <c r="L649" s="522"/>
      <c r="M649" s="522"/>
      <c r="N649" s="525" t="e">
        <f t="shared" si="200"/>
        <v>#VALUE!</v>
      </c>
      <c r="O649" s="525"/>
      <c r="P649" s="525"/>
      <c r="Q649" s="523" t="e">
        <f t="shared" si="201"/>
        <v>#VALUE!</v>
      </c>
      <c r="R649" s="523"/>
      <c r="S649" s="523"/>
      <c r="T649" s="283">
        <v>28</v>
      </c>
      <c r="U649" s="456">
        <f>IF(HOUR(DATA9!$C$36)&lt;=6,HOUR(DATA9!$C$36)+12,HOUR(DATA9!$C$36))</f>
        <v>12</v>
      </c>
      <c r="V649" s="457" t="str">
        <f>IF(MINUTE(DATA9!$C$36)&lt;10,"0"&amp;MINUTE(DATA9!$C$36),MINUTE(DATA9!$C$36))</f>
        <v>00</v>
      </c>
      <c r="W649" s="456">
        <f>IF(HOUR(DATA9!$D$36)&lt;=6,HOUR(DATA9!$D$36)+12,HOUR(DATA9!$D$36))</f>
        <v>12</v>
      </c>
      <c r="X649" s="457" t="str">
        <f>IF(MINUTE(DATA9!$D$36)&lt;10,"0"&amp;MINUTE(DATA9!$D$36),MINUTE(DATA9!$D$36))</f>
        <v>00</v>
      </c>
      <c r="Y649" s="526" t="b">
        <f t="shared" si="197"/>
        <v>0</v>
      </c>
      <c r="Z649" s="526"/>
      <c r="AA649" s="520" t="b">
        <f t="shared" si="198"/>
        <v>0</v>
      </c>
      <c r="AB649" s="520"/>
      <c r="AC649" s="521" t="str">
        <f t="shared" si="202"/>
        <v/>
      </c>
      <c r="AD649" s="521"/>
      <c r="AE649" s="520" t="b">
        <f t="shared" si="196"/>
        <v>0</v>
      </c>
      <c r="AF649" s="520"/>
      <c r="AH649" s="422">
        <f>DATA9!$G$36</f>
        <v>0</v>
      </c>
      <c r="AI649" s="422">
        <f>DATA9!$L$36</f>
        <v>0</v>
      </c>
      <c r="AJ649" s="458">
        <f>DATA9!$Q$36</f>
        <v>0</v>
      </c>
      <c r="AK649" s="422">
        <f>DATA9!$V$36</f>
        <v>0</v>
      </c>
      <c r="AL649" s="422">
        <f>DATA9!$AA$36</f>
        <v>0</v>
      </c>
      <c r="AN649" s="522" t="str">
        <f>IF(AJ649="A",MAX($AN$221:AP648)+0.001,"")</f>
        <v/>
      </c>
      <c r="AO649" s="522"/>
      <c r="AP649" s="522"/>
      <c r="AQ649" s="282">
        <v>1.4279999999999999</v>
      </c>
      <c r="AR649" s="282" t="str">
        <f>IF($AQ$649&gt;$AN$973,"",LOOKUP($AQ$649,$AN$222:$AP$971,$AH$222:$AH$971))</f>
        <v/>
      </c>
      <c r="AS649" s="282" t="str">
        <f>IF($AQ$649&gt;$AN$973,"",LOOKUP($AQ$649,$AN$222:$AP$971,$AI$222:$AI$971))</f>
        <v/>
      </c>
      <c r="AT649" s="282" t="s">
        <v>28</v>
      </c>
      <c r="AU649" s="282" t="str">
        <f>IF($AQ$649&gt;$AN$973,"",LOOKUP($AQ$649,$AN$222:$AP$971,$AK$222:$AK$971))</f>
        <v/>
      </c>
      <c r="AV649" s="282" t="str">
        <f>IF($AQ$649&gt;$AN$973,"",LOOKUP($AQ$649,$AN$222:$AP$971,$AL$222:$AL$971))</f>
        <v/>
      </c>
      <c r="AX649" s="522" t="str">
        <f>IF(AJ649="B",MAX($AX$221:AX648)+0.001,"")</f>
        <v/>
      </c>
      <c r="AY649" s="522"/>
      <c r="AZ649" s="522"/>
      <c r="BA649" s="282">
        <v>1.4279999999999999</v>
      </c>
      <c r="BB649" s="282" t="str">
        <f t="shared" si="211"/>
        <v/>
      </c>
      <c r="BC649" s="282" t="str">
        <f t="shared" si="204"/>
        <v/>
      </c>
      <c r="BD649" s="282" t="s">
        <v>29</v>
      </c>
      <c r="BE649" s="282" t="str">
        <f t="shared" si="205"/>
        <v/>
      </c>
      <c r="BF649" s="282" t="str">
        <f t="shared" si="206"/>
        <v/>
      </c>
      <c r="BH649" s="522" t="str">
        <f>IF(AJ649="C",MAX($BH$221:BH648)+0.001,"")</f>
        <v/>
      </c>
      <c r="BI649" s="522"/>
      <c r="BJ649" s="522"/>
      <c r="BK649" s="282">
        <v>1.4279999999999999</v>
      </c>
      <c r="BL649" s="282" t="str">
        <f t="shared" si="207"/>
        <v/>
      </c>
      <c r="BM649" s="282" t="str">
        <f t="shared" si="208"/>
        <v/>
      </c>
      <c r="BN649" s="282" t="s">
        <v>30</v>
      </c>
      <c r="BO649" s="282" t="str">
        <f t="shared" si="209"/>
        <v/>
      </c>
      <c r="BP649" s="282" t="str">
        <f t="shared" si="210"/>
        <v/>
      </c>
      <c r="BT649" s="522" t="str">
        <f>IF(AL649="A",MAX($BT$221:BV648)+0.001,"")</f>
        <v/>
      </c>
      <c r="BU649" s="522"/>
      <c r="BV649" s="522"/>
      <c r="BW649" s="282">
        <v>1.4279999999999999</v>
      </c>
      <c r="BY649" s="454" t="s">
        <v>28</v>
      </c>
      <c r="BZ649" s="282" t="str">
        <f t="shared" si="212"/>
        <v/>
      </c>
      <c r="CB649" s="282">
        <f t="shared" si="213"/>
        <v>0</v>
      </c>
      <c r="CC649" s="282">
        <f t="shared" si="214"/>
        <v>0</v>
      </c>
      <c r="CD649" s="282">
        <f t="shared" si="215"/>
        <v>0</v>
      </c>
      <c r="CE649" s="282">
        <f t="shared" si="216"/>
        <v>0</v>
      </c>
      <c r="CF649" s="282">
        <f t="shared" si="217"/>
        <v>0</v>
      </c>
      <c r="CG649" s="282">
        <f t="shared" si="218"/>
        <v>0</v>
      </c>
      <c r="CH649" s="282">
        <f t="shared" si="219"/>
        <v>0</v>
      </c>
      <c r="CI649" s="282">
        <f t="shared" si="220"/>
        <v>0</v>
      </c>
      <c r="CJ649" s="282">
        <f t="shared" si="221"/>
        <v>0</v>
      </c>
      <c r="CK649" s="282">
        <f t="shared" si="222"/>
        <v>0</v>
      </c>
      <c r="CL649" s="282">
        <f t="shared" si="223"/>
        <v>0</v>
      </c>
      <c r="CM649" s="282">
        <f t="shared" si="224"/>
        <v>0</v>
      </c>
    </row>
    <row r="650" spans="4:91" ht="15" x14ac:dyDescent="0.25">
      <c r="D650" s="455" t="str">
        <f>IF(DATA9!$C$37="","",U650&amp;":"&amp;V650)</f>
        <v/>
      </c>
      <c r="E650" s="523" t="str">
        <f>IF(DATA9!$D$37="","",W650&amp;":"&amp;X650)</f>
        <v/>
      </c>
      <c r="F650" s="523"/>
      <c r="G650" s="523"/>
      <c r="H650" s="524" t="e">
        <f t="shared" si="199"/>
        <v>#VALUE!</v>
      </c>
      <c r="I650" s="524"/>
      <c r="J650" s="524"/>
      <c r="K650" s="522" t="e">
        <f t="shared" si="203"/>
        <v>#VALUE!</v>
      </c>
      <c r="L650" s="522"/>
      <c r="M650" s="522"/>
      <c r="N650" s="525" t="e">
        <f t="shared" si="200"/>
        <v>#VALUE!</v>
      </c>
      <c r="O650" s="525"/>
      <c r="P650" s="525"/>
      <c r="Q650" s="523" t="e">
        <f t="shared" si="201"/>
        <v>#VALUE!</v>
      </c>
      <c r="R650" s="523"/>
      <c r="S650" s="523"/>
      <c r="T650" s="283">
        <v>29</v>
      </c>
      <c r="U650" s="456">
        <f>IF(HOUR(DATA9!$C$37)&lt;=6,HOUR(DATA9!$C$37)+12,HOUR(DATA9!$C$37))</f>
        <v>12</v>
      </c>
      <c r="V650" s="457" t="str">
        <f>IF(MINUTE(DATA9!$C$37)&lt;10,"0"&amp;MINUTE(DATA9!$C$37),MINUTE(DATA9!$C$37))</f>
        <v>00</v>
      </c>
      <c r="W650" s="456">
        <f>IF(HOUR(DATA9!$D$37)&lt;=6,HOUR(DATA9!$D$37)+12,HOUR(DATA9!$D$37))</f>
        <v>12</v>
      </c>
      <c r="X650" s="457" t="str">
        <f>IF(MINUTE(DATA9!$D$37)&lt;10,"0"&amp;MINUTE(DATA9!$D$37),MINUTE(DATA9!$D$37))</f>
        <v>00</v>
      </c>
      <c r="Y650" s="526" t="b">
        <f t="shared" si="197"/>
        <v>0</v>
      </c>
      <c r="Z650" s="526"/>
      <c r="AA650" s="520" t="b">
        <f t="shared" si="198"/>
        <v>0</v>
      </c>
      <c r="AB650" s="520"/>
      <c r="AC650" s="521" t="str">
        <f t="shared" si="202"/>
        <v/>
      </c>
      <c r="AD650" s="521"/>
      <c r="AE650" s="520" t="b">
        <f t="shared" si="196"/>
        <v>0</v>
      </c>
      <c r="AF650" s="520"/>
      <c r="AH650" s="422">
        <f>DATA9!$G$37</f>
        <v>0</v>
      </c>
      <c r="AI650" s="422">
        <f>DATA9!$L$37</f>
        <v>0</v>
      </c>
      <c r="AJ650" s="458">
        <f>DATA9!$Q$37</f>
        <v>0</v>
      </c>
      <c r="AK650" s="422">
        <f>DATA9!$V$37</f>
        <v>0</v>
      </c>
      <c r="AL650" s="422">
        <f>DATA9!$AA$37</f>
        <v>0</v>
      </c>
      <c r="AN650" s="522" t="str">
        <f>IF(AJ650="A",MAX($AN$221:AP649)+0.001,"")</f>
        <v/>
      </c>
      <c r="AO650" s="522"/>
      <c r="AP650" s="522"/>
      <c r="AQ650" s="282">
        <v>1.4289999999999998</v>
      </c>
      <c r="AR650" s="282" t="str">
        <f>IF($AQ$650&gt;$AN$973,"",LOOKUP($AQ$650,$AN$222:$AP$971,$AH$222:$AH$971))</f>
        <v/>
      </c>
      <c r="AS650" s="282" t="str">
        <f>IF($AQ$650&gt;$AN$973,"",LOOKUP($AQ$650,$AN$222:$AP$971,$AI$222:$AI$971))</f>
        <v/>
      </c>
      <c r="AT650" s="282" t="s">
        <v>28</v>
      </c>
      <c r="AU650" s="282" t="str">
        <f>IF($AQ$650&gt;$AN$973,"",LOOKUP($AQ$650,$AN$222:$AP$971,$AK$222:$AK$971))</f>
        <v/>
      </c>
      <c r="AV650" s="282" t="str">
        <f>IF($AQ$650&gt;$AN$973,"",LOOKUP($AQ$650,$AN$222:$AP$971,$AL$222:$AL$971))</f>
        <v/>
      </c>
      <c r="AX650" s="522" t="str">
        <f>IF(AJ650="B",MAX($AX$221:AX649)+0.001,"")</f>
        <v/>
      </c>
      <c r="AY650" s="522"/>
      <c r="AZ650" s="522"/>
      <c r="BA650" s="282">
        <v>1.4289999999999998</v>
      </c>
      <c r="BB650" s="282" t="str">
        <f t="shared" si="211"/>
        <v/>
      </c>
      <c r="BC650" s="282" t="str">
        <f t="shared" si="204"/>
        <v/>
      </c>
      <c r="BD650" s="282" t="s">
        <v>29</v>
      </c>
      <c r="BE650" s="282" t="str">
        <f t="shared" si="205"/>
        <v/>
      </c>
      <c r="BF650" s="282" t="str">
        <f t="shared" si="206"/>
        <v/>
      </c>
      <c r="BH650" s="522" t="str">
        <f>IF(AJ650="C",MAX($BH$221:BH649)+0.001,"")</f>
        <v/>
      </c>
      <c r="BI650" s="522"/>
      <c r="BJ650" s="522"/>
      <c r="BK650" s="282">
        <v>1.4289999999999998</v>
      </c>
      <c r="BL650" s="282" t="str">
        <f t="shared" si="207"/>
        <v/>
      </c>
      <c r="BM650" s="282" t="str">
        <f t="shared" si="208"/>
        <v/>
      </c>
      <c r="BN650" s="282" t="s">
        <v>30</v>
      </c>
      <c r="BO650" s="282" t="str">
        <f t="shared" si="209"/>
        <v/>
      </c>
      <c r="BP650" s="282" t="str">
        <f t="shared" si="210"/>
        <v/>
      </c>
      <c r="BT650" s="522" t="str">
        <f>IF(AL650="A",MAX($BT$221:BV649)+0.001,"")</f>
        <v/>
      </c>
      <c r="BU650" s="522"/>
      <c r="BV650" s="522"/>
      <c r="BW650" s="282">
        <v>1.4289999999999998</v>
      </c>
      <c r="BY650" s="454" t="s">
        <v>28</v>
      </c>
      <c r="BZ650" s="282" t="str">
        <f t="shared" si="212"/>
        <v/>
      </c>
      <c r="CB650" s="282">
        <f t="shared" si="213"/>
        <v>0</v>
      </c>
      <c r="CC650" s="282">
        <f t="shared" si="214"/>
        <v>0</v>
      </c>
      <c r="CD650" s="282">
        <f t="shared" si="215"/>
        <v>0</v>
      </c>
      <c r="CE650" s="282">
        <f t="shared" si="216"/>
        <v>0</v>
      </c>
      <c r="CF650" s="282">
        <f t="shared" si="217"/>
        <v>0</v>
      </c>
      <c r="CG650" s="282">
        <f t="shared" si="218"/>
        <v>0</v>
      </c>
      <c r="CH650" s="282">
        <f t="shared" si="219"/>
        <v>0</v>
      </c>
      <c r="CI650" s="282">
        <f t="shared" si="220"/>
        <v>0</v>
      </c>
      <c r="CJ650" s="282">
        <f t="shared" si="221"/>
        <v>0</v>
      </c>
      <c r="CK650" s="282">
        <f t="shared" si="222"/>
        <v>0</v>
      </c>
      <c r="CL650" s="282">
        <f t="shared" si="223"/>
        <v>0</v>
      </c>
      <c r="CM650" s="282">
        <f t="shared" si="224"/>
        <v>0</v>
      </c>
    </row>
    <row r="651" spans="4:91" ht="15" x14ac:dyDescent="0.25">
      <c r="D651" s="455" t="str">
        <f>IF(DATA9!$C$38="","",U651&amp;":"&amp;V651)</f>
        <v/>
      </c>
      <c r="E651" s="523" t="str">
        <f>IF(DATA9!$D$38="","",W651&amp;":"&amp;X651)</f>
        <v/>
      </c>
      <c r="F651" s="523"/>
      <c r="G651" s="523"/>
      <c r="H651" s="524" t="e">
        <f t="shared" si="199"/>
        <v>#VALUE!</v>
      </c>
      <c r="I651" s="524"/>
      <c r="J651" s="524"/>
      <c r="K651" s="522" t="e">
        <f t="shared" si="203"/>
        <v>#VALUE!</v>
      </c>
      <c r="L651" s="522"/>
      <c r="M651" s="522"/>
      <c r="N651" s="525" t="e">
        <f t="shared" si="200"/>
        <v>#VALUE!</v>
      </c>
      <c r="O651" s="525"/>
      <c r="P651" s="525"/>
      <c r="Q651" s="523" t="e">
        <f t="shared" si="201"/>
        <v>#VALUE!</v>
      </c>
      <c r="R651" s="523"/>
      <c r="S651" s="523"/>
      <c r="T651" s="283">
        <v>30</v>
      </c>
      <c r="U651" s="456">
        <f>IF(HOUR(DATA9!$C$38)&lt;=6,HOUR(DATA9!$C$38)+12,HOUR(DATA9!$C$38))</f>
        <v>12</v>
      </c>
      <c r="V651" s="457" t="str">
        <f>IF(MINUTE(DATA9!$C$38)&lt;10,"0"&amp;MINUTE(DATA9!$C$38),MINUTE(DATA9!$C$38))</f>
        <v>00</v>
      </c>
      <c r="W651" s="456">
        <f>IF(HOUR(DATA9!$D$38)&lt;=6,HOUR(DATA9!$D$38)+12,HOUR(DATA9!$D$38))</f>
        <v>12</v>
      </c>
      <c r="X651" s="457" t="str">
        <f>IF(MINUTE(DATA9!$D$38)&lt;10,"0"&amp;MINUTE(DATA9!$D$38),MINUTE(DATA9!$D$38))</f>
        <v>00</v>
      </c>
      <c r="Y651" s="526" t="b">
        <f t="shared" si="197"/>
        <v>0</v>
      </c>
      <c r="Z651" s="526"/>
      <c r="AA651" s="520" t="b">
        <f t="shared" si="198"/>
        <v>0</v>
      </c>
      <c r="AB651" s="520"/>
      <c r="AC651" s="521" t="str">
        <f t="shared" si="202"/>
        <v/>
      </c>
      <c r="AD651" s="521"/>
      <c r="AE651" s="520" t="b">
        <f t="shared" si="196"/>
        <v>0</v>
      </c>
      <c r="AF651" s="520"/>
      <c r="AH651" s="422">
        <f>DATA9!$G$38</f>
        <v>0</v>
      </c>
      <c r="AI651" s="422">
        <f>DATA9!$L$38</f>
        <v>0</v>
      </c>
      <c r="AJ651" s="458">
        <f>DATA9!$Q$38</f>
        <v>0</v>
      </c>
      <c r="AK651" s="422">
        <f>DATA9!$V$38</f>
        <v>0</v>
      </c>
      <c r="AL651" s="422">
        <f>DATA9!$AA$38</f>
        <v>0</v>
      </c>
      <c r="AN651" s="522" t="str">
        <f>IF(AJ651="A",MAX($AN$221:AP650)+0.001,"")</f>
        <v/>
      </c>
      <c r="AO651" s="522"/>
      <c r="AP651" s="522"/>
      <c r="AQ651" s="282">
        <v>1.43</v>
      </c>
      <c r="AR651" s="282" t="str">
        <f>IF($AQ$651&gt;$AN$973,"",LOOKUP($AQ$651,$AN$222:$AP$971,$AH$222:$AH$971))</f>
        <v/>
      </c>
      <c r="AS651" s="282" t="str">
        <f>IF($AQ$651&gt;$AN$973,"",LOOKUP($AQ$651,$AN$222:$AP$971,$AI$222:$AI$971))</f>
        <v/>
      </c>
      <c r="AT651" s="282" t="s">
        <v>28</v>
      </c>
      <c r="AU651" s="282" t="str">
        <f>IF($AQ$651&gt;$AN$973,"",LOOKUP($AQ$651,$AN$222:$AP$971,$AK$222:$AK$971))</f>
        <v/>
      </c>
      <c r="AV651" s="282" t="str">
        <f>IF($AQ$651&gt;$AN$973,"",LOOKUP($AQ$651,$AN$222:$AP$971,$AL$222:$AL$971))</f>
        <v/>
      </c>
      <c r="AX651" s="522" t="str">
        <f>IF(AJ651="B",MAX($AX$221:AX650)+0.001,"")</f>
        <v/>
      </c>
      <c r="AY651" s="522"/>
      <c r="AZ651" s="522"/>
      <c r="BA651" s="282">
        <v>1.43</v>
      </c>
      <c r="BB651" s="282" t="str">
        <f t="shared" si="211"/>
        <v/>
      </c>
      <c r="BC651" s="282" t="str">
        <f t="shared" si="204"/>
        <v/>
      </c>
      <c r="BD651" s="282" t="s">
        <v>29</v>
      </c>
      <c r="BE651" s="282" t="str">
        <f t="shared" si="205"/>
        <v/>
      </c>
      <c r="BF651" s="282" t="str">
        <f t="shared" si="206"/>
        <v/>
      </c>
      <c r="BH651" s="522" t="str">
        <f>IF(AJ651="C",MAX($BH$221:BH650)+0.001,"")</f>
        <v/>
      </c>
      <c r="BI651" s="522"/>
      <c r="BJ651" s="522"/>
      <c r="BK651" s="282">
        <v>1.43</v>
      </c>
      <c r="BL651" s="282" t="str">
        <f t="shared" si="207"/>
        <v/>
      </c>
      <c r="BM651" s="282" t="str">
        <f t="shared" si="208"/>
        <v/>
      </c>
      <c r="BN651" s="282" t="s">
        <v>30</v>
      </c>
      <c r="BO651" s="282" t="str">
        <f t="shared" si="209"/>
        <v/>
      </c>
      <c r="BP651" s="282" t="str">
        <f t="shared" si="210"/>
        <v/>
      </c>
      <c r="BT651" s="522" t="str">
        <f>IF(AL651="A",MAX($BT$221:BV650)+0.001,"")</f>
        <v/>
      </c>
      <c r="BU651" s="522"/>
      <c r="BV651" s="522"/>
      <c r="BW651" s="282">
        <v>1.43</v>
      </c>
      <c r="BY651" s="454" t="s">
        <v>28</v>
      </c>
      <c r="BZ651" s="282" t="str">
        <f t="shared" si="212"/>
        <v/>
      </c>
      <c r="CB651" s="282">
        <f t="shared" si="213"/>
        <v>0</v>
      </c>
      <c r="CC651" s="282">
        <f t="shared" si="214"/>
        <v>0</v>
      </c>
      <c r="CD651" s="282">
        <f t="shared" si="215"/>
        <v>0</v>
      </c>
      <c r="CE651" s="282">
        <f t="shared" si="216"/>
        <v>0</v>
      </c>
      <c r="CF651" s="282">
        <f t="shared" si="217"/>
        <v>0</v>
      </c>
      <c r="CG651" s="282">
        <f t="shared" si="218"/>
        <v>0</v>
      </c>
      <c r="CH651" s="282">
        <f t="shared" si="219"/>
        <v>0</v>
      </c>
      <c r="CI651" s="282">
        <f t="shared" si="220"/>
        <v>0</v>
      </c>
      <c r="CJ651" s="282">
        <f t="shared" si="221"/>
        <v>0</v>
      </c>
      <c r="CK651" s="282">
        <f t="shared" si="222"/>
        <v>0</v>
      </c>
      <c r="CL651" s="282">
        <f t="shared" si="223"/>
        <v>0</v>
      </c>
      <c r="CM651" s="282">
        <f t="shared" si="224"/>
        <v>0</v>
      </c>
    </row>
    <row r="652" spans="4:91" ht="15" x14ac:dyDescent="0.25">
      <c r="D652" s="455" t="str">
        <f>IF(DATA9!$C$39="","",U652&amp;":"&amp;V652)</f>
        <v/>
      </c>
      <c r="E652" s="523" t="str">
        <f>IF(DATA9!$D$39="","",W652&amp;":"&amp;X652)</f>
        <v/>
      </c>
      <c r="F652" s="523"/>
      <c r="G652" s="523"/>
      <c r="H652" s="524" t="e">
        <f t="shared" si="199"/>
        <v>#VALUE!</v>
      </c>
      <c r="I652" s="524"/>
      <c r="J652" s="524"/>
      <c r="K652" s="522" t="e">
        <f t="shared" si="203"/>
        <v>#VALUE!</v>
      </c>
      <c r="L652" s="522"/>
      <c r="M652" s="522"/>
      <c r="N652" s="525" t="e">
        <f t="shared" si="200"/>
        <v>#VALUE!</v>
      </c>
      <c r="O652" s="525"/>
      <c r="P652" s="525"/>
      <c r="Q652" s="523" t="e">
        <f t="shared" si="201"/>
        <v>#VALUE!</v>
      </c>
      <c r="R652" s="523"/>
      <c r="S652" s="523"/>
      <c r="T652" s="283">
        <v>31</v>
      </c>
      <c r="U652" s="456">
        <f>IF(HOUR(DATA9!$C$39)&lt;=6,HOUR(DATA9!$C$39)+12,HOUR(DATA9!$C$39))</f>
        <v>12</v>
      </c>
      <c r="V652" s="457" t="str">
        <f>IF(MINUTE(DATA9!$C$39)&lt;10,"0"&amp;MINUTE(DATA9!$C$39),MINUTE(DATA9!$C$39))</f>
        <v>00</v>
      </c>
      <c r="W652" s="456">
        <f>IF(HOUR(DATA9!$D$39)&lt;=6,HOUR(DATA9!$D$39)+12,HOUR(DATA9!$D$39))</f>
        <v>12</v>
      </c>
      <c r="X652" s="457" t="str">
        <f>IF(MINUTE(DATA9!$D$39)&lt;10,"0"&amp;MINUTE(DATA9!$D$39),MINUTE(DATA9!$D$39))</f>
        <v>00</v>
      </c>
      <c r="Y652" s="526" t="b">
        <f t="shared" si="197"/>
        <v>0</v>
      </c>
      <c r="Z652" s="526"/>
      <c r="AA652" s="520" t="b">
        <f t="shared" si="198"/>
        <v>0</v>
      </c>
      <c r="AB652" s="520"/>
      <c r="AC652" s="521" t="str">
        <f t="shared" si="202"/>
        <v/>
      </c>
      <c r="AD652" s="521"/>
      <c r="AE652" s="520" t="b">
        <f t="shared" si="196"/>
        <v>0</v>
      </c>
      <c r="AF652" s="520"/>
      <c r="AH652" s="422">
        <f>DATA9!$G$39</f>
        <v>0</v>
      </c>
      <c r="AI652" s="422">
        <f>DATA9!$L$39</f>
        <v>0</v>
      </c>
      <c r="AJ652" s="458">
        <f>DATA9!$Q$39</f>
        <v>0</v>
      </c>
      <c r="AK652" s="422">
        <f>DATA9!$V$39</f>
        <v>0</v>
      </c>
      <c r="AL652" s="422">
        <f>DATA9!$AA$39</f>
        <v>0</v>
      </c>
      <c r="AN652" s="522" t="str">
        <f>IF(AJ652="A",MAX($AN$221:AP651)+0.001,"")</f>
        <v/>
      </c>
      <c r="AO652" s="522"/>
      <c r="AP652" s="522"/>
      <c r="AQ652" s="282">
        <v>1.4309999999999998</v>
      </c>
      <c r="AR652" s="282" t="str">
        <f>IF($AQ$652&gt;$AN$973,"",LOOKUP($AQ$652,$AN$222:$AP$971,$AH$222:$AH$971))</f>
        <v/>
      </c>
      <c r="AS652" s="282" t="str">
        <f>IF($AQ$652&gt;$AN$973,"",LOOKUP($AQ$652,$AN$222:$AP$971,$AI$222:$AI$971))</f>
        <v/>
      </c>
      <c r="AT652" s="282" t="s">
        <v>28</v>
      </c>
      <c r="AU652" s="282" t="str">
        <f>IF($AQ$652&gt;$AN$973,"",LOOKUP($AQ$652,$AN$222:$AP$971,$AK$222:$AK$971))</f>
        <v/>
      </c>
      <c r="AV652" s="282" t="str">
        <f>IF($AQ$652&gt;$AN$973,"",LOOKUP($AQ$652,$AN$222:$AP$971,$AL$222:$AL$971))</f>
        <v/>
      </c>
      <c r="AX652" s="522" t="str">
        <f>IF(AJ652="B",MAX($AX$221:AX651)+0.001,"")</f>
        <v/>
      </c>
      <c r="AY652" s="522"/>
      <c r="AZ652" s="522"/>
      <c r="BA652" s="282">
        <v>1.4309999999999998</v>
      </c>
      <c r="BB652" s="282" t="str">
        <f t="shared" si="211"/>
        <v/>
      </c>
      <c r="BC652" s="282" t="str">
        <f t="shared" si="204"/>
        <v/>
      </c>
      <c r="BD652" s="282" t="s">
        <v>29</v>
      </c>
      <c r="BE652" s="282" t="str">
        <f t="shared" si="205"/>
        <v/>
      </c>
      <c r="BF652" s="282" t="str">
        <f t="shared" si="206"/>
        <v/>
      </c>
      <c r="BH652" s="522" t="str">
        <f>IF(AJ652="C",MAX($BH$221:BH651)+0.001,"")</f>
        <v/>
      </c>
      <c r="BI652" s="522"/>
      <c r="BJ652" s="522"/>
      <c r="BK652" s="282">
        <v>1.4309999999999998</v>
      </c>
      <c r="BL652" s="282" t="str">
        <f t="shared" si="207"/>
        <v/>
      </c>
      <c r="BM652" s="282" t="str">
        <f t="shared" si="208"/>
        <v/>
      </c>
      <c r="BN652" s="282" t="s">
        <v>30</v>
      </c>
      <c r="BO652" s="282" t="str">
        <f t="shared" si="209"/>
        <v/>
      </c>
      <c r="BP652" s="282" t="str">
        <f t="shared" si="210"/>
        <v/>
      </c>
      <c r="BT652" s="522" t="str">
        <f>IF(AL652="A",MAX($BT$221:BV651)+0.001,"")</f>
        <v/>
      </c>
      <c r="BU652" s="522"/>
      <c r="BV652" s="522"/>
      <c r="BW652" s="282">
        <v>1.4309999999999998</v>
      </c>
      <c r="BY652" s="454" t="s">
        <v>28</v>
      </c>
      <c r="BZ652" s="282" t="str">
        <f t="shared" si="212"/>
        <v/>
      </c>
      <c r="CB652" s="282">
        <f t="shared" si="213"/>
        <v>0</v>
      </c>
      <c r="CC652" s="282">
        <f t="shared" si="214"/>
        <v>0</v>
      </c>
      <c r="CD652" s="282">
        <f t="shared" si="215"/>
        <v>0</v>
      </c>
      <c r="CE652" s="282">
        <f t="shared" si="216"/>
        <v>0</v>
      </c>
      <c r="CF652" s="282">
        <f t="shared" si="217"/>
        <v>0</v>
      </c>
      <c r="CG652" s="282">
        <f t="shared" si="218"/>
        <v>0</v>
      </c>
      <c r="CH652" s="282">
        <f t="shared" si="219"/>
        <v>0</v>
      </c>
      <c r="CI652" s="282">
        <f t="shared" si="220"/>
        <v>0</v>
      </c>
      <c r="CJ652" s="282">
        <f t="shared" si="221"/>
        <v>0</v>
      </c>
      <c r="CK652" s="282">
        <f t="shared" si="222"/>
        <v>0</v>
      </c>
      <c r="CL652" s="282">
        <f t="shared" si="223"/>
        <v>0</v>
      </c>
      <c r="CM652" s="282">
        <f t="shared" si="224"/>
        <v>0</v>
      </c>
    </row>
    <row r="653" spans="4:91" ht="15" x14ac:dyDescent="0.25">
      <c r="D653" s="455" t="str">
        <f>IF(DATA9!$C$40="","",U653&amp;":"&amp;V653)</f>
        <v/>
      </c>
      <c r="E653" s="523" t="str">
        <f>IF(DATA9!$D$40="","",W653&amp;":"&amp;X653)</f>
        <v/>
      </c>
      <c r="F653" s="523"/>
      <c r="G653" s="523"/>
      <c r="H653" s="524" t="e">
        <f t="shared" si="199"/>
        <v>#VALUE!</v>
      </c>
      <c r="I653" s="524"/>
      <c r="J653" s="524"/>
      <c r="K653" s="522" t="e">
        <f t="shared" si="203"/>
        <v>#VALUE!</v>
      </c>
      <c r="L653" s="522"/>
      <c r="M653" s="522"/>
      <c r="N653" s="525" t="e">
        <f t="shared" si="200"/>
        <v>#VALUE!</v>
      </c>
      <c r="O653" s="525"/>
      <c r="P653" s="525"/>
      <c r="Q653" s="523" t="e">
        <f t="shared" si="201"/>
        <v>#VALUE!</v>
      </c>
      <c r="R653" s="523"/>
      <c r="S653" s="523"/>
      <c r="T653" s="283">
        <v>32</v>
      </c>
      <c r="U653" s="456">
        <f>IF(HOUR(DATA9!$C$40)&lt;=6,HOUR(DATA9!$C$40)+12,HOUR(DATA9!$C$40))</f>
        <v>12</v>
      </c>
      <c r="V653" s="457" t="str">
        <f>IF(MINUTE(DATA9!$C$40)&lt;10,"0"&amp;MINUTE(DATA9!$C$40),MINUTE(DATA9!$C$40))</f>
        <v>00</v>
      </c>
      <c r="W653" s="456">
        <f>IF(HOUR(DATA9!$D$40)&lt;=6,HOUR(DATA9!$D$40)+12,HOUR(DATA9!$D$40))</f>
        <v>12</v>
      </c>
      <c r="X653" s="457" t="str">
        <f>IF(MINUTE(DATA9!$D$40)&lt;10,"0"&amp;MINUTE(DATA9!$D$40),MINUTE(DATA9!$D$40))</f>
        <v>00</v>
      </c>
      <c r="Y653" s="526" t="b">
        <f t="shared" si="197"/>
        <v>0</v>
      </c>
      <c r="Z653" s="526"/>
      <c r="AA653" s="520" t="b">
        <f t="shared" si="198"/>
        <v>0</v>
      </c>
      <c r="AB653" s="520"/>
      <c r="AC653" s="521" t="str">
        <f t="shared" si="202"/>
        <v/>
      </c>
      <c r="AD653" s="521"/>
      <c r="AE653" s="520" t="b">
        <f t="shared" si="196"/>
        <v>0</v>
      </c>
      <c r="AF653" s="520"/>
      <c r="AH653" s="422">
        <f>DATA9!$G$40</f>
        <v>0</v>
      </c>
      <c r="AI653" s="422">
        <f>DATA9!$L$40</f>
        <v>0</v>
      </c>
      <c r="AJ653" s="458">
        <f>DATA9!$Q$40</f>
        <v>0</v>
      </c>
      <c r="AK653" s="422">
        <f>DATA9!$V$40</f>
        <v>0</v>
      </c>
      <c r="AL653" s="422">
        <f>DATA9!$AA$40</f>
        <v>0</v>
      </c>
      <c r="AN653" s="522" t="str">
        <f>IF(AJ653="A",MAX($AN$221:AP652)+0.001,"")</f>
        <v/>
      </c>
      <c r="AO653" s="522"/>
      <c r="AP653" s="522"/>
      <c r="AQ653" s="282">
        <v>1.4319999999999999</v>
      </c>
      <c r="AR653" s="282" t="str">
        <f>IF($AQ$653&gt;$AN$973,"",LOOKUP($AQ$653,$AN$222:$AP$971,$AH$222:$AH$971))</f>
        <v/>
      </c>
      <c r="AS653" s="282" t="str">
        <f>IF($AQ$653&gt;$AN$973,"",LOOKUP($AQ$653,$AN$222:$AP$971,$AI$222:$AI$971))</f>
        <v/>
      </c>
      <c r="AT653" s="282" t="s">
        <v>28</v>
      </c>
      <c r="AU653" s="282" t="str">
        <f>IF($AQ$653&gt;$AN$973,"",LOOKUP($AQ$653,$AN$222:$AP$971,$AK$222:$AK$971))</f>
        <v/>
      </c>
      <c r="AV653" s="282" t="str">
        <f>IF($AQ$653&gt;$AN$973,"",LOOKUP($AQ$653,$AN$222:$AP$971,$AL$222:$AL$971))</f>
        <v/>
      </c>
      <c r="AX653" s="522" t="str">
        <f>IF(AJ653="B",MAX($AX$221:AX652)+0.001,"")</f>
        <v/>
      </c>
      <c r="AY653" s="522"/>
      <c r="AZ653" s="522"/>
      <c r="BA653" s="282">
        <v>1.4319999999999999</v>
      </c>
      <c r="BB653" s="282" t="str">
        <f t="shared" si="211"/>
        <v/>
      </c>
      <c r="BC653" s="282" t="str">
        <f t="shared" si="204"/>
        <v/>
      </c>
      <c r="BD653" s="282" t="s">
        <v>29</v>
      </c>
      <c r="BE653" s="282" t="str">
        <f t="shared" si="205"/>
        <v/>
      </c>
      <c r="BF653" s="282" t="str">
        <f t="shared" si="206"/>
        <v/>
      </c>
      <c r="BH653" s="522" t="str">
        <f>IF(AJ653="C",MAX($BH$221:BH652)+0.001,"")</f>
        <v/>
      </c>
      <c r="BI653" s="522"/>
      <c r="BJ653" s="522"/>
      <c r="BK653" s="282">
        <v>1.4319999999999999</v>
      </c>
      <c r="BL653" s="282" t="str">
        <f t="shared" si="207"/>
        <v/>
      </c>
      <c r="BM653" s="282" t="str">
        <f t="shared" si="208"/>
        <v/>
      </c>
      <c r="BN653" s="282" t="s">
        <v>30</v>
      </c>
      <c r="BO653" s="282" t="str">
        <f t="shared" si="209"/>
        <v/>
      </c>
      <c r="BP653" s="282" t="str">
        <f t="shared" si="210"/>
        <v/>
      </c>
      <c r="BT653" s="522" t="str">
        <f>IF(AL653="A",MAX($BT$221:BV652)+0.001,"")</f>
        <v/>
      </c>
      <c r="BU653" s="522"/>
      <c r="BV653" s="522"/>
      <c r="BW653" s="282">
        <v>1.4319999999999999</v>
      </c>
      <c r="BY653" s="454" t="s">
        <v>28</v>
      </c>
      <c r="BZ653" s="282" t="str">
        <f t="shared" si="212"/>
        <v/>
      </c>
      <c r="CB653" s="282">
        <f t="shared" si="213"/>
        <v>0</v>
      </c>
      <c r="CC653" s="282">
        <f t="shared" si="214"/>
        <v>0</v>
      </c>
      <c r="CD653" s="282">
        <f t="shared" si="215"/>
        <v>0</v>
      </c>
      <c r="CE653" s="282">
        <f t="shared" si="216"/>
        <v>0</v>
      </c>
      <c r="CF653" s="282">
        <f t="shared" si="217"/>
        <v>0</v>
      </c>
      <c r="CG653" s="282">
        <f t="shared" si="218"/>
        <v>0</v>
      </c>
      <c r="CH653" s="282">
        <f t="shared" si="219"/>
        <v>0</v>
      </c>
      <c r="CI653" s="282">
        <f t="shared" si="220"/>
        <v>0</v>
      </c>
      <c r="CJ653" s="282">
        <f t="shared" si="221"/>
        <v>0</v>
      </c>
      <c r="CK653" s="282">
        <f t="shared" si="222"/>
        <v>0</v>
      </c>
      <c r="CL653" s="282">
        <f t="shared" si="223"/>
        <v>0</v>
      </c>
      <c r="CM653" s="282">
        <f t="shared" si="224"/>
        <v>0</v>
      </c>
    </row>
    <row r="654" spans="4:91" ht="15" x14ac:dyDescent="0.25">
      <c r="D654" s="455" t="str">
        <f>IF(DATA9!$C$41="","",U654&amp;":"&amp;V654)</f>
        <v/>
      </c>
      <c r="E654" s="523" t="str">
        <f>IF(DATA9!$D$41="","",W654&amp;":"&amp;X654)</f>
        <v/>
      </c>
      <c r="F654" s="523"/>
      <c r="G654" s="523"/>
      <c r="H654" s="524" t="e">
        <f t="shared" si="199"/>
        <v>#VALUE!</v>
      </c>
      <c r="I654" s="524"/>
      <c r="J654" s="524"/>
      <c r="K654" s="522" t="e">
        <f t="shared" si="203"/>
        <v>#VALUE!</v>
      </c>
      <c r="L654" s="522"/>
      <c r="M654" s="522"/>
      <c r="N654" s="525" t="e">
        <f t="shared" si="200"/>
        <v>#VALUE!</v>
      </c>
      <c r="O654" s="525"/>
      <c r="P654" s="525"/>
      <c r="Q654" s="523" t="e">
        <f t="shared" si="201"/>
        <v>#VALUE!</v>
      </c>
      <c r="R654" s="523"/>
      <c r="S654" s="523"/>
      <c r="T654" s="283">
        <v>33</v>
      </c>
      <c r="U654" s="456">
        <f>IF(HOUR(DATA9!$C$41)&lt;=6,HOUR(DATA9!$C$41)+12,HOUR(DATA9!$C$41))</f>
        <v>12</v>
      </c>
      <c r="V654" s="457" t="str">
        <f>IF(MINUTE(DATA9!$C$41)&lt;10,"0"&amp;MINUTE(DATA9!$C$41),MINUTE(DATA9!$C$41))</f>
        <v>00</v>
      </c>
      <c r="W654" s="456">
        <f>IF(HOUR(DATA9!$D$41)&lt;=6,HOUR(DATA9!$D$41)+12,HOUR(DATA9!$D$41))</f>
        <v>12</v>
      </c>
      <c r="X654" s="457" t="str">
        <f>IF(MINUTE(DATA9!$D$41)&lt;10,"0"&amp;MINUTE(DATA9!$D$41),MINUTE(DATA9!$D$41))</f>
        <v>00</v>
      </c>
      <c r="Y654" s="526" t="b">
        <f t="shared" si="197"/>
        <v>0</v>
      </c>
      <c r="Z654" s="526"/>
      <c r="AA654" s="520" t="b">
        <f t="shared" si="198"/>
        <v>0</v>
      </c>
      <c r="AB654" s="520"/>
      <c r="AC654" s="521" t="str">
        <f t="shared" si="202"/>
        <v/>
      </c>
      <c r="AD654" s="521"/>
      <c r="AE654" s="520" t="b">
        <f t="shared" si="196"/>
        <v>0</v>
      </c>
      <c r="AF654" s="520"/>
      <c r="AH654" s="422">
        <f>DATA9!$G$41</f>
        <v>0</v>
      </c>
      <c r="AI654" s="422">
        <f>DATA9!$L$41</f>
        <v>0</v>
      </c>
      <c r="AJ654" s="458">
        <f>DATA9!$Q$41</f>
        <v>0</v>
      </c>
      <c r="AK654" s="422">
        <f>DATA9!$V$41</f>
        <v>0</v>
      </c>
      <c r="AL654" s="422">
        <f>DATA9!$AA$41</f>
        <v>0</v>
      </c>
      <c r="AN654" s="522" t="str">
        <f>IF(AJ654="A",MAX($AN$221:AP653)+0.001,"")</f>
        <v/>
      </c>
      <c r="AO654" s="522"/>
      <c r="AP654" s="522"/>
      <c r="AQ654" s="282">
        <v>1.4329999999999998</v>
      </c>
      <c r="AR654" s="282" t="str">
        <f>IF($AQ$654&gt;$AN$973,"",LOOKUP($AQ$654,$AN$222:$AP$971,$AH$222:$AH$971))</f>
        <v/>
      </c>
      <c r="AS654" s="282" t="str">
        <f>IF($AQ$654&gt;$AN$973,"",LOOKUP($AQ$654,$AN$222:$AP$971,$AI$222:$AI$971))</f>
        <v/>
      </c>
      <c r="AT654" s="282" t="s">
        <v>28</v>
      </c>
      <c r="AU654" s="282" t="str">
        <f>IF($AQ$654&gt;$AN$973,"",LOOKUP($AQ$654,$AN$222:$AP$971,$AK$222:$AK$971))</f>
        <v/>
      </c>
      <c r="AV654" s="282" t="str">
        <f>IF($AQ$654&gt;$AN$973,"",LOOKUP($AQ$654,$AN$222:$AP$971,$AL$222:$AL$971))</f>
        <v/>
      </c>
      <c r="AX654" s="522" t="str">
        <f>IF(AJ654="B",MAX($AX$221:AX653)+0.001,"")</f>
        <v/>
      </c>
      <c r="AY654" s="522"/>
      <c r="AZ654" s="522"/>
      <c r="BA654" s="282">
        <v>1.4329999999999998</v>
      </c>
      <c r="BB654" s="282" t="str">
        <f t="shared" si="211"/>
        <v/>
      </c>
      <c r="BC654" s="282" t="str">
        <f t="shared" si="204"/>
        <v/>
      </c>
      <c r="BD654" s="282" t="s">
        <v>29</v>
      </c>
      <c r="BE654" s="282" t="str">
        <f t="shared" si="205"/>
        <v/>
      </c>
      <c r="BF654" s="282" t="str">
        <f t="shared" si="206"/>
        <v/>
      </c>
      <c r="BH654" s="522" t="str">
        <f>IF(AJ654="C",MAX($BH$221:BH653)+0.001,"")</f>
        <v/>
      </c>
      <c r="BI654" s="522"/>
      <c r="BJ654" s="522"/>
      <c r="BK654" s="282">
        <v>1.4329999999999998</v>
      </c>
      <c r="BL654" s="282" t="str">
        <f t="shared" si="207"/>
        <v/>
      </c>
      <c r="BM654" s="282" t="str">
        <f t="shared" si="208"/>
        <v/>
      </c>
      <c r="BN654" s="282" t="s">
        <v>30</v>
      </c>
      <c r="BO654" s="282" t="str">
        <f t="shared" si="209"/>
        <v/>
      </c>
      <c r="BP654" s="282" t="str">
        <f t="shared" si="210"/>
        <v/>
      </c>
      <c r="BT654" s="522" t="str">
        <f>IF(AL654="A",MAX($BT$221:BV653)+0.001,"")</f>
        <v/>
      </c>
      <c r="BU654" s="522"/>
      <c r="BV654" s="522"/>
      <c r="BW654" s="282">
        <v>1.4329999999999998</v>
      </c>
      <c r="BY654" s="454" t="s">
        <v>28</v>
      </c>
      <c r="BZ654" s="282" t="str">
        <f t="shared" si="212"/>
        <v/>
      </c>
      <c r="CB654" s="282">
        <f t="shared" si="213"/>
        <v>0</v>
      </c>
      <c r="CC654" s="282">
        <f t="shared" si="214"/>
        <v>0</v>
      </c>
      <c r="CD654" s="282">
        <f t="shared" si="215"/>
        <v>0</v>
      </c>
      <c r="CE654" s="282">
        <f t="shared" si="216"/>
        <v>0</v>
      </c>
      <c r="CF654" s="282">
        <f t="shared" si="217"/>
        <v>0</v>
      </c>
      <c r="CG654" s="282">
        <f t="shared" si="218"/>
        <v>0</v>
      </c>
      <c r="CH654" s="282">
        <f t="shared" si="219"/>
        <v>0</v>
      </c>
      <c r="CI654" s="282">
        <f t="shared" si="220"/>
        <v>0</v>
      </c>
      <c r="CJ654" s="282">
        <f t="shared" si="221"/>
        <v>0</v>
      </c>
      <c r="CK654" s="282">
        <f t="shared" si="222"/>
        <v>0</v>
      </c>
      <c r="CL654" s="282">
        <f t="shared" si="223"/>
        <v>0</v>
      </c>
      <c r="CM654" s="282">
        <f t="shared" si="224"/>
        <v>0</v>
      </c>
    </row>
    <row r="655" spans="4:91" ht="15" x14ac:dyDescent="0.25">
      <c r="D655" s="455" t="str">
        <f>IF(DATA9!$C$42="","",U655&amp;":"&amp;V655)</f>
        <v/>
      </c>
      <c r="E655" s="523" t="str">
        <f>IF(DATA9!$D$42="","",W655&amp;":"&amp;X655)</f>
        <v/>
      </c>
      <c r="F655" s="523"/>
      <c r="G655" s="523"/>
      <c r="H655" s="524" t="e">
        <f t="shared" si="199"/>
        <v>#VALUE!</v>
      </c>
      <c r="I655" s="524"/>
      <c r="J655" s="524"/>
      <c r="K655" s="522" t="e">
        <f t="shared" si="203"/>
        <v>#VALUE!</v>
      </c>
      <c r="L655" s="522"/>
      <c r="M655" s="522"/>
      <c r="N655" s="525" t="e">
        <f t="shared" si="200"/>
        <v>#VALUE!</v>
      </c>
      <c r="O655" s="525"/>
      <c r="P655" s="525"/>
      <c r="Q655" s="523" t="e">
        <f t="shared" si="201"/>
        <v>#VALUE!</v>
      </c>
      <c r="R655" s="523"/>
      <c r="S655" s="523"/>
      <c r="T655" s="283">
        <v>34</v>
      </c>
      <c r="U655" s="456">
        <f>IF(HOUR(DATA9!$C$42)&lt;=6,HOUR(DATA9!$C$42)+12,HOUR(DATA9!$C$42))</f>
        <v>12</v>
      </c>
      <c r="V655" s="457" t="str">
        <f>IF(MINUTE(DATA9!$C$42)&lt;10,"0"&amp;MINUTE(DATA9!$C$42),MINUTE(DATA9!$C$42))</f>
        <v>00</v>
      </c>
      <c r="W655" s="456">
        <f>IF(HOUR(DATA9!$D$42)&lt;=6,HOUR(DATA9!$D$42)+12,HOUR(DATA9!$D$42))</f>
        <v>12</v>
      </c>
      <c r="X655" s="457" t="str">
        <f>IF(MINUTE(DATA9!$D$42)&lt;10,"0"&amp;MINUTE(DATA9!$D$42),MINUTE(DATA9!$D$42))</f>
        <v>00</v>
      </c>
      <c r="Y655" s="526" t="b">
        <f t="shared" si="197"/>
        <v>0</v>
      </c>
      <c r="Z655" s="526"/>
      <c r="AA655" s="520" t="b">
        <f t="shared" si="198"/>
        <v>0</v>
      </c>
      <c r="AB655" s="520"/>
      <c r="AC655" s="521" t="str">
        <f t="shared" si="202"/>
        <v/>
      </c>
      <c r="AD655" s="521"/>
      <c r="AE655" s="520" t="b">
        <f t="shared" si="196"/>
        <v>0</v>
      </c>
      <c r="AF655" s="520"/>
      <c r="AH655" s="422">
        <f>DATA9!$G$42</f>
        <v>0</v>
      </c>
      <c r="AI655" s="422">
        <f>DATA9!$L$42</f>
        <v>0</v>
      </c>
      <c r="AJ655" s="458">
        <f>DATA9!$Q$42</f>
        <v>0</v>
      </c>
      <c r="AK655" s="422">
        <f>DATA9!$V$42</f>
        <v>0</v>
      </c>
      <c r="AL655" s="422">
        <f>DATA9!$AA$42</f>
        <v>0</v>
      </c>
      <c r="AN655" s="522" t="str">
        <f>IF(AJ655="A",MAX($AN$221:AP654)+0.001,"")</f>
        <v/>
      </c>
      <c r="AO655" s="522"/>
      <c r="AP655" s="522"/>
      <c r="AQ655" s="282">
        <v>1.4339999999999999</v>
      </c>
      <c r="AR655" s="282" t="str">
        <f>IF($AQ$655&gt;$AN$973,"",LOOKUP($AQ$655,$AN$222:$AP$971,$AH$222:$AH$971))</f>
        <v/>
      </c>
      <c r="AS655" s="282" t="str">
        <f>IF($AQ$655&gt;$AN$973,"",LOOKUP($AQ$655,$AN$222:$AP$971,$AI$222:$AI$971))</f>
        <v/>
      </c>
      <c r="AT655" s="282" t="s">
        <v>28</v>
      </c>
      <c r="AU655" s="282" t="str">
        <f>IF($AQ$655&gt;$AN$973,"",LOOKUP($AQ$655,$AN$222:$AP$971,$AK$222:$AK$971))</f>
        <v/>
      </c>
      <c r="AV655" s="282" t="str">
        <f>IF($AQ$655&gt;$AN$973,"",LOOKUP($AQ$655,$AN$222:$AP$971,$AL$222:$AL$971))</f>
        <v/>
      </c>
      <c r="AX655" s="522" t="str">
        <f>IF(AJ655="B",MAX($AX$221:AX654)+0.001,"")</f>
        <v/>
      </c>
      <c r="AY655" s="522"/>
      <c r="AZ655" s="522"/>
      <c r="BA655" s="282">
        <v>1.4339999999999999</v>
      </c>
      <c r="BB655" s="282" t="str">
        <f t="shared" si="211"/>
        <v/>
      </c>
      <c r="BC655" s="282" t="str">
        <f t="shared" si="204"/>
        <v/>
      </c>
      <c r="BD655" s="282" t="s">
        <v>29</v>
      </c>
      <c r="BE655" s="282" t="str">
        <f t="shared" si="205"/>
        <v/>
      </c>
      <c r="BF655" s="282" t="str">
        <f t="shared" si="206"/>
        <v/>
      </c>
      <c r="BH655" s="522" t="str">
        <f>IF(AJ655="C",MAX($BH$221:BH654)+0.001,"")</f>
        <v/>
      </c>
      <c r="BI655" s="522"/>
      <c r="BJ655" s="522"/>
      <c r="BK655" s="282">
        <v>1.4339999999999999</v>
      </c>
      <c r="BL655" s="282" t="str">
        <f t="shared" si="207"/>
        <v/>
      </c>
      <c r="BM655" s="282" t="str">
        <f t="shared" si="208"/>
        <v/>
      </c>
      <c r="BN655" s="282" t="s">
        <v>30</v>
      </c>
      <c r="BO655" s="282" t="str">
        <f t="shared" si="209"/>
        <v/>
      </c>
      <c r="BP655" s="282" t="str">
        <f t="shared" si="210"/>
        <v/>
      </c>
      <c r="BT655" s="522" t="str">
        <f>IF(AL655="A",MAX($BT$221:BV654)+0.001,"")</f>
        <v/>
      </c>
      <c r="BU655" s="522"/>
      <c r="BV655" s="522"/>
      <c r="BW655" s="282">
        <v>1.4339999999999999</v>
      </c>
      <c r="BY655" s="454" t="s">
        <v>28</v>
      </c>
      <c r="BZ655" s="282" t="str">
        <f t="shared" si="212"/>
        <v/>
      </c>
      <c r="CB655" s="282">
        <f t="shared" si="213"/>
        <v>0</v>
      </c>
      <c r="CC655" s="282">
        <f t="shared" si="214"/>
        <v>0</v>
      </c>
      <c r="CD655" s="282">
        <f t="shared" si="215"/>
        <v>0</v>
      </c>
      <c r="CE655" s="282">
        <f t="shared" si="216"/>
        <v>0</v>
      </c>
      <c r="CF655" s="282">
        <f t="shared" si="217"/>
        <v>0</v>
      </c>
      <c r="CG655" s="282">
        <f t="shared" si="218"/>
        <v>0</v>
      </c>
      <c r="CH655" s="282">
        <f t="shared" si="219"/>
        <v>0</v>
      </c>
      <c r="CI655" s="282">
        <f t="shared" si="220"/>
        <v>0</v>
      </c>
      <c r="CJ655" s="282">
        <f t="shared" si="221"/>
        <v>0</v>
      </c>
      <c r="CK655" s="282">
        <f t="shared" si="222"/>
        <v>0</v>
      </c>
      <c r="CL655" s="282">
        <f t="shared" si="223"/>
        <v>0</v>
      </c>
      <c r="CM655" s="282">
        <f t="shared" si="224"/>
        <v>0</v>
      </c>
    </row>
    <row r="656" spans="4:91" ht="15" x14ac:dyDescent="0.25">
      <c r="D656" s="455" t="str">
        <f>IF(DATA9!$C$43="","",U656&amp;":"&amp;V656)</f>
        <v/>
      </c>
      <c r="E656" s="523" t="str">
        <f>IF(DATA9!$D$43="","",W656&amp;":"&amp;X656)</f>
        <v/>
      </c>
      <c r="F656" s="523"/>
      <c r="G656" s="523"/>
      <c r="H656" s="524" t="e">
        <f t="shared" si="199"/>
        <v>#VALUE!</v>
      </c>
      <c r="I656" s="524"/>
      <c r="J656" s="524"/>
      <c r="K656" s="522" t="e">
        <f t="shared" si="203"/>
        <v>#VALUE!</v>
      </c>
      <c r="L656" s="522"/>
      <c r="M656" s="522"/>
      <c r="N656" s="525" t="e">
        <f t="shared" si="200"/>
        <v>#VALUE!</v>
      </c>
      <c r="O656" s="525"/>
      <c r="P656" s="525"/>
      <c r="Q656" s="523" t="e">
        <f t="shared" si="201"/>
        <v>#VALUE!</v>
      </c>
      <c r="R656" s="523"/>
      <c r="S656" s="523"/>
      <c r="T656" s="283">
        <v>35</v>
      </c>
      <c r="U656" s="456">
        <f>IF(HOUR(DATA9!$C$43)&lt;=6,HOUR(DATA9!$C$43)+12,HOUR(DATA9!$C$43))</f>
        <v>12</v>
      </c>
      <c r="V656" s="457" t="str">
        <f>IF(MINUTE(DATA9!$C$43)&lt;10,"0"&amp;MINUTE(DATA9!$C$43),MINUTE(DATA9!$C$43))</f>
        <v>00</v>
      </c>
      <c r="W656" s="456">
        <f>IF(HOUR(DATA9!$D$43)&lt;=6,HOUR(DATA9!$D$43)+12,HOUR(DATA9!$D$43))</f>
        <v>12</v>
      </c>
      <c r="X656" s="457" t="str">
        <f>IF(MINUTE(DATA9!$D$43)&lt;10,"0"&amp;MINUTE(DATA9!$D$43),MINUTE(DATA9!$D$43))</f>
        <v>00</v>
      </c>
      <c r="Y656" s="526" t="b">
        <f t="shared" si="197"/>
        <v>0</v>
      </c>
      <c r="Z656" s="526"/>
      <c r="AA656" s="520" t="b">
        <f t="shared" si="198"/>
        <v>0</v>
      </c>
      <c r="AB656" s="520"/>
      <c r="AC656" s="521" t="str">
        <f t="shared" si="202"/>
        <v/>
      </c>
      <c r="AD656" s="521"/>
      <c r="AE656" s="520" t="b">
        <f t="shared" si="196"/>
        <v>0</v>
      </c>
      <c r="AF656" s="520"/>
      <c r="AH656" s="422">
        <f>DATA9!$G$43</f>
        <v>0</v>
      </c>
      <c r="AI656" s="422">
        <f>DATA9!$L$43</f>
        <v>0</v>
      </c>
      <c r="AJ656" s="458">
        <f>DATA9!$Q$43</f>
        <v>0</v>
      </c>
      <c r="AK656" s="422">
        <f>DATA9!$V$43</f>
        <v>0</v>
      </c>
      <c r="AL656" s="422">
        <f>DATA9!$AA$43</f>
        <v>0</v>
      </c>
      <c r="AN656" s="522" t="str">
        <f>IF(AJ656="A",MAX($AN$221:AP655)+0.001,"")</f>
        <v/>
      </c>
      <c r="AO656" s="522"/>
      <c r="AP656" s="522"/>
      <c r="AQ656" s="282">
        <v>1.4350000000000001</v>
      </c>
      <c r="AR656" s="282" t="str">
        <f>IF($AQ$656&gt;$AN$973,"",LOOKUP($AQ$656,$AN$222:$AP$971,$AH$222:$AH$971))</f>
        <v/>
      </c>
      <c r="AS656" s="282" t="str">
        <f>IF($AQ$656&gt;$AN$973,"",LOOKUP($AQ$656,$AN$222:$AP$971,$AI$222:$AI$971))</f>
        <v/>
      </c>
      <c r="AT656" s="282" t="s">
        <v>28</v>
      </c>
      <c r="AU656" s="282" t="str">
        <f>IF($AQ$656&gt;$AN$973,"",LOOKUP($AQ$656,$AN$222:$AP$971,$AK$222:$AK$971))</f>
        <v/>
      </c>
      <c r="AV656" s="282" t="str">
        <f>IF($AQ$656&gt;$AN$973,"",LOOKUP($AQ$656,$AN$222:$AP$971,$AL$222:$AL$971))</f>
        <v/>
      </c>
      <c r="AX656" s="522" t="str">
        <f>IF(AJ656="B",MAX($AX$221:AX655)+0.001,"")</f>
        <v/>
      </c>
      <c r="AY656" s="522"/>
      <c r="AZ656" s="522"/>
      <c r="BA656" s="282">
        <v>1.4350000000000001</v>
      </c>
      <c r="BB656" s="282" t="str">
        <f t="shared" si="211"/>
        <v/>
      </c>
      <c r="BC656" s="282" t="str">
        <f t="shared" si="204"/>
        <v/>
      </c>
      <c r="BD656" s="282" t="s">
        <v>29</v>
      </c>
      <c r="BE656" s="282" t="str">
        <f t="shared" si="205"/>
        <v/>
      </c>
      <c r="BF656" s="282" t="str">
        <f t="shared" si="206"/>
        <v/>
      </c>
      <c r="BH656" s="522" t="str">
        <f>IF(AJ656="C",MAX($BH$221:BH655)+0.001,"")</f>
        <v/>
      </c>
      <c r="BI656" s="522"/>
      <c r="BJ656" s="522"/>
      <c r="BK656" s="282">
        <v>1.4350000000000001</v>
      </c>
      <c r="BL656" s="282" t="str">
        <f t="shared" si="207"/>
        <v/>
      </c>
      <c r="BM656" s="282" t="str">
        <f t="shared" si="208"/>
        <v/>
      </c>
      <c r="BN656" s="282" t="s">
        <v>30</v>
      </c>
      <c r="BO656" s="282" t="str">
        <f t="shared" si="209"/>
        <v/>
      </c>
      <c r="BP656" s="282" t="str">
        <f t="shared" si="210"/>
        <v/>
      </c>
      <c r="BT656" s="522" t="str">
        <f>IF(AL656="A",MAX($BT$221:BV655)+0.001,"")</f>
        <v/>
      </c>
      <c r="BU656" s="522"/>
      <c r="BV656" s="522"/>
      <c r="BW656" s="282">
        <v>1.4350000000000001</v>
      </c>
      <c r="BY656" s="454" t="s">
        <v>28</v>
      </c>
      <c r="BZ656" s="282" t="str">
        <f t="shared" si="212"/>
        <v/>
      </c>
      <c r="CB656" s="282">
        <f t="shared" si="213"/>
        <v>0</v>
      </c>
      <c r="CC656" s="282">
        <f t="shared" si="214"/>
        <v>0</v>
      </c>
      <c r="CD656" s="282">
        <f t="shared" si="215"/>
        <v>0</v>
      </c>
      <c r="CE656" s="282">
        <f t="shared" si="216"/>
        <v>0</v>
      </c>
      <c r="CF656" s="282">
        <f t="shared" si="217"/>
        <v>0</v>
      </c>
      <c r="CG656" s="282">
        <f t="shared" si="218"/>
        <v>0</v>
      </c>
      <c r="CH656" s="282">
        <f t="shared" si="219"/>
        <v>0</v>
      </c>
      <c r="CI656" s="282">
        <f t="shared" si="220"/>
        <v>0</v>
      </c>
      <c r="CJ656" s="282">
        <f t="shared" si="221"/>
        <v>0</v>
      </c>
      <c r="CK656" s="282">
        <f t="shared" si="222"/>
        <v>0</v>
      </c>
      <c r="CL656" s="282">
        <f t="shared" si="223"/>
        <v>0</v>
      </c>
      <c r="CM656" s="282">
        <f t="shared" si="224"/>
        <v>0</v>
      </c>
    </row>
    <row r="657" spans="1:91" ht="15" x14ac:dyDescent="0.25">
      <c r="D657" s="455" t="str">
        <f>IF(DATA9!$C$44="","",U657&amp;":"&amp;V657)</f>
        <v/>
      </c>
      <c r="E657" s="523" t="str">
        <f>IF(DATA9!$D$44="","",W657&amp;":"&amp;X657)</f>
        <v/>
      </c>
      <c r="F657" s="523"/>
      <c r="G657" s="523"/>
      <c r="H657" s="524" t="e">
        <f t="shared" si="199"/>
        <v>#VALUE!</v>
      </c>
      <c r="I657" s="524"/>
      <c r="J657" s="524"/>
      <c r="K657" s="522" t="e">
        <f t="shared" si="203"/>
        <v>#VALUE!</v>
      </c>
      <c r="L657" s="522"/>
      <c r="M657" s="522"/>
      <c r="N657" s="525" t="e">
        <f t="shared" si="200"/>
        <v>#VALUE!</v>
      </c>
      <c r="O657" s="525"/>
      <c r="P657" s="525"/>
      <c r="Q657" s="523" t="e">
        <f t="shared" si="201"/>
        <v>#VALUE!</v>
      </c>
      <c r="R657" s="523"/>
      <c r="S657" s="523"/>
      <c r="T657" s="283">
        <v>36</v>
      </c>
      <c r="U657" s="456">
        <f>IF(HOUR(DATA9!$C$44)&lt;=6,HOUR(DATA9!$C$44)+12,HOUR(DATA9!$C$44))</f>
        <v>12</v>
      </c>
      <c r="V657" s="457" t="str">
        <f>IF(MINUTE(DATA9!$C$44)&lt;10,"0"&amp;MINUTE(DATA9!$C$44),MINUTE(DATA9!$C$44))</f>
        <v>00</v>
      </c>
      <c r="W657" s="456">
        <f>IF(HOUR(DATA9!$D$44)&lt;=6,HOUR(DATA9!$D$44)+12,HOUR(DATA9!$D$44))</f>
        <v>12</v>
      </c>
      <c r="X657" s="457" t="str">
        <f>IF(MINUTE(DATA9!$D$44)&lt;10,"0"&amp;MINUTE(DATA9!$D$44),MINUTE(DATA9!$D$44))</f>
        <v>00</v>
      </c>
      <c r="Y657" s="526" t="b">
        <f t="shared" si="197"/>
        <v>0</v>
      </c>
      <c r="Z657" s="526"/>
      <c r="AA657" s="520" t="b">
        <f t="shared" si="198"/>
        <v>0</v>
      </c>
      <c r="AB657" s="520"/>
      <c r="AC657" s="521" t="str">
        <f t="shared" si="202"/>
        <v/>
      </c>
      <c r="AD657" s="521"/>
      <c r="AE657" s="520" t="b">
        <f t="shared" si="196"/>
        <v>0</v>
      </c>
      <c r="AF657" s="520"/>
      <c r="AH657" s="422">
        <f>DATA9!$G$44</f>
        <v>0</v>
      </c>
      <c r="AI657" s="422">
        <f>DATA9!$L$44</f>
        <v>0</v>
      </c>
      <c r="AJ657" s="458">
        <f>DATA9!$Q$44</f>
        <v>0</v>
      </c>
      <c r="AK657" s="422">
        <f>DATA9!$V$44</f>
        <v>0</v>
      </c>
      <c r="AL657" s="422">
        <f>DATA9!$AA$44</f>
        <v>0</v>
      </c>
      <c r="AN657" s="522" t="str">
        <f>IF(AJ657="A",MAX($AN$221:AP656)+0.001,"")</f>
        <v/>
      </c>
      <c r="AO657" s="522"/>
      <c r="AP657" s="522"/>
      <c r="AQ657" s="282">
        <v>1.4359999999999999</v>
      </c>
      <c r="AR657" s="282" t="str">
        <f>IF($AQ$657&gt;$AN$973,"",LOOKUP($AQ$657,$AN$222:$AP$971,$AH$222:$AH$971))</f>
        <v/>
      </c>
      <c r="AS657" s="282" t="str">
        <f>IF($AQ$657&gt;$AN$973,"",LOOKUP($AQ$657,$AN$222:$AP$971,$AI$222:$AI$971))</f>
        <v/>
      </c>
      <c r="AT657" s="282" t="s">
        <v>28</v>
      </c>
      <c r="AU657" s="282" t="str">
        <f>IF($AQ$657&gt;$AN$973,"",LOOKUP($AQ$657,$AN$222:$AP$971,$AK$222:$AK$971))</f>
        <v/>
      </c>
      <c r="AV657" s="282" t="str">
        <f>IF($AQ$657&gt;$AN$973,"",LOOKUP($AQ$657,$AN$222:$AP$971,$AL$222:$AL$971))</f>
        <v/>
      </c>
      <c r="AX657" s="522" t="str">
        <f>IF(AJ657="B",MAX($AX$221:AX656)+0.001,"")</f>
        <v/>
      </c>
      <c r="AY657" s="522"/>
      <c r="AZ657" s="522"/>
      <c r="BA657" s="282">
        <v>1.4359999999999999</v>
      </c>
      <c r="BB657" s="282" t="str">
        <f t="shared" si="211"/>
        <v/>
      </c>
      <c r="BC657" s="282" t="str">
        <f t="shared" si="204"/>
        <v/>
      </c>
      <c r="BD657" s="282" t="s">
        <v>29</v>
      </c>
      <c r="BE657" s="282" t="str">
        <f t="shared" si="205"/>
        <v/>
      </c>
      <c r="BF657" s="282" t="str">
        <f t="shared" si="206"/>
        <v/>
      </c>
      <c r="BH657" s="522" t="str">
        <f>IF(AJ657="C",MAX($BH$221:BH656)+0.001,"")</f>
        <v/>
      </c>
      <c r="BI657" s="522"/>
      <c r="BJ657" s="522"/>
      <c r="BK657" s="282">
        <v>1.4359999999999999</v>
      </c>
      <c r="BL657" s="282" t="str">
        <f t="shared" si="207"/>
        <v/>
      </c>
      <c r="BM657" s="282" t="str">
        <f t="shared" si="208"/>
        <v/>
      </c>
      <c r="BN657" s="282" t="s">
        <v>30</v>
      </c>
      <c r="BO657" s="282" t="str">
        <f t="shared" si="209"/>
        <v/>
      </c>
      <c r="BP657" s="282" t="str">
        <f t="shared" si="210"/>
        <v/>
      </c>
      <c r="BT657" s="522" t="str">
        <f>IF(AL657="A",MAX($BT$221:BV656)+0.001,"")</f>
        <v/>
      </c>
      <c r="BU657" s="522"/>
      <c r="BV657" s="522"/>
      <c r="BW657" s="282">
        <v>1.4359999999999999</v>
      </c>
      <c r="BY657" s="454" t="s">
        <v>28</v>
      </c>
      <c r="BZ657" s="282" t="str">
        <f t="shared" si="212"/>
        <v/>
      </c>
      <c r="CB657" s="282">
        <f t="shared" si="213"/>
        <v>0</v>
      </c>
      <c r="CC657" s="282">
        <f t="shared" si="214"/>
        <v>0</v>
      </c>
      <c r="CD657" s="282">
        <f t="shared" si="215"/>
        <v>0</v>
      </c>
      <c r="CE657" s="282">
        <f t="shared" si="216"/>
        <v>0</v>
      </c>
      <c r="CF657" s="282">
        <f t="shared" si="217"/>
        <v>0</v>
      </c>
      <c r="CG657" s="282">
        <f t="shared" si="218"/>
        <v>0</v>
      </c>
      <c r="CH657" s="282">
        <f t="shared" si="219"/>
        <v>0</v>
      </c>
      <c r="CI657" s="282">
        <f t="shared" si="220"/>
        <v>0</v>
      </c>
      <c r="CJ657" s="282">
        <f t="shared" si="221"/>
        <v>0</v>
      </c>
      <c r="CK657" s="282">
        <f t="shared" si="222"/>
        <v>0</v>
      </c>
      <c r="CL657" s="282">
        <f t="shared" si="223"/>
        <v>0</v>
      </c>
      <c r="CM657" s="282">
        <f t="shared" si="224"/>
        <v>0</v>
      </c>
    </row>
    <row r="658" spans="1:91" ht="15" x14ac:dyDescent="0.25">
      <c r="D658" s="455" t="str">
        <f>IF(DATA9!$C$45="","",U658&amp;":"&amp;V658)</f>
        <v/>
      </c>
      <c r="E658" s="523" t="str">
        <f>IF(DATA9!$D$45="","",W658&amp;":"&amp;X658)</f>
        <v/>
      </c>
      <c r="F658" s="523"/>
      <c r="G658" s="523"/>
      <c r="H658" s="524" t="e">
        <f t="shared" si="199"/>
        <v>#VALUE!</v>
      </c>
      <c r="I658" s="524"/>
      <c r="J658" s="524"/>
      <c r="K658" s="522" t="e">
        <f t="shared" si="203"/>
        <v>#VALUE!</v>
      </c>
      <c r="L658" s="522"/>
      <c r="M658" s="522"/>
      <c r="N658" s="525" t="e">
        <f t="shared" si="200"/>
        <v>#VALUE!</v>
      </c>
      <c r="O658" s="525"/>
      <c r="P658" s="525"/>
      <c r="Q658" s="523" t="e">
        <f t="shared" si="201"/>
        <v>#VALUE!</v>
      </c>
      <c r="R658" s="523"/>
      <c r="S658" s="523"/>
      <c r="T658" s="283">
        <v>37</v>
      </c>
      <c r="U658" s="456">
        <f>IF(HOUR(DATA9!$C$45)&lt;=6,HOUR(DATA9!$C$45)+12,HOUR(DATA9!$C$45))</f>
        <v>12</v>
      </c>
      <c r="V658" s="457" t="str">
        <f>IF(MINUTE(DATA9!$C$45)&lt;10,"0"&amp;MINUTE(DATA9!$C$45),MINUTE(DATA9!$C$45))</f>
        <v>00</v>
      </c>
      <c r="W658" s="456">
        <f>IF(HOUR(DATA9!$D$45)&lt;=6,HOUR(DATA9!$D$45)+12,HOUR(DATA9!$D$45))</f>
        <v>12</v>
      </c>
      <c r="X658" s="457" t="str">
        <f>IF(MINUTE(DATA9!$D$45)&lt;10,"0"&amp;MINUTE(DATA9!$D$45),MINUTE(DATA9!$D$45))</f>
        <v>00</v>
      </c>
      <c r="Y658" s="526" t="b">
        <f t="shared" si="197"/>
        <v>0</v>
      </c>
      <c r="Z658" s="526"/>
      <c r="AA658" s="520" t="b">
        <f t="shared" si="198"/>
        <v>0</v>
      </c>
      <c r="AB658" s="520"/>
      <c r="AC658" s="521" t="str">
        <f t="shared" si="202"/>
        <v/>
      </c>
      <c r="AD658" s="521"/>
      <c r="AE658" s="520" t="b">
        <f t="shared" si="196"/>
        <v>0</v>
      </c>
      <c r="AF658" s="520"/>
      <c r="AH658" s="422">
        <f>DATA9!$G$45</f>
        <v>0</v>
      </c>
      <c r="AI658" s="422">
        <f>DATA9!$L$45</f>
        <v>0</v>
      </c>
      <c r="AJ658" s="458">
        <f>DATA9!$Q$45</f>
        <v>0</v>
      </c>
      <c r="AK658" s="422">
        <f>DATA9!$V$45</f>
        <v>0</v>
      </c>
      <c r="AL658" s="422">
        <f>DATA9!$AA$45</f>
        <v>0</v>
      </c>
      <c r="AN658" s="522" t="str">
        <f>IF(AJ658="A",MAX($AN$221:AP657)+0.001,"")</f>
        <v/>
      </c>
      <c r="AO658" s="522"/>
      <c r="AP658" s="522"/>
      <c r="AQ658" s="282">
        <v>1.4369999999999998</v>
      </c>
      <c r="AR658" s="282" t="str">
        <f>IF($AQ$658&gt;$AN$973,"",LOOKUP($AQ$658,$AN$222:$AP$971,$AH$222:$AH$971))</f>
        <v/>
      </c>
      <c r="AS658" s="282" t="str">
        <f>IF($AQ$658&gt;$AN$973,"",LOOKUP($AQ$658,$AN$222:$AP$971,$AI$222:$AI$971))</f>
        <v/>
      </c>
      <c r="AT658" s="282" t="s">
        <v>28</v>
      </c>
      <c r="AU658" s="282" t="str">
        <f>IF($AQ$658&gt;$AN$973,"",LOOKUP($AQ$658,$AN$222:$AP$971,$AK$222:$AK$971))</f>
        <v/>
      </c>
      <c r="AV658" s="282" t="str">
        <f>IF($AQ$658&gt;$AN$973,"",LOOKUP($AQ$658,$AN$222:$AP$971,$AL$222:$AL$971))</f>
        <v/>
      </c>
      <c r="AX658" s="522" t="str">
        <f>IF(AJ658="B",MAX($AX$221:AX657)+0.001,"")</f>
        <v/>
      </c>
      <c r="AY658" s="522"/>
      <c r="AZ658" s="522"/>
      <c r="BA658" s="282">
        <v>1.4369999999999998</v>
      </c>
      <c r="BB658" s="282" t="str">
        <f t="shared" si="211"/>
        <v/>
      </c>
      <c r="BC658" s="282" t="str">
        <f t="shared" si="204"/>
        <v/>
      </c>
      <c r="BD658" s="282" t="s">
        <v>29</v>
      </c>
      <c r="BE658" s="282" t="str">
        <f t="shared" si="205"/>
        <v/>
      </c>
      <c r="BF658" s="282" t="str">
        <f t="shared" si="206"/>
        <v/>
      </c>
      <c r="BH658" s="522" t="str">
        <f>IF(AJ658="C",MAX($BH$221:BH657)+0.001,"")</f>
        <v/>
      </c>
      <c r="BI658" s="522"/>
      <c r="BJ658" s="522"/>
      <c r="BK658" s="282">
        <v>1.4369999999999998</v>
      </c>
      <c r="BL658" s="282" t="str">
        <f t="shared" si="207"/>
        <v/>
      </c>
      <c r="BM658" s="282" t="str">
        <f t="shared" si="208"/>
        <v/>
      </c>
      <c r="BN658" s="282" t="s">
        <v>30</v>
      </c>
      <c r="BO658" s="282" t="str">
        <f t="shared" si="209"/>
        <v/>
      </c>
      <c r="BP658" s="282" t="str">
        <f t="shared" si="210"/>
        <v/>
      </c>
      <c r="BT658" s="522" t="str">
        <f>IF(AL658="A",MAX($BT$221:BV657)+0.001,"")</f>
        <v/>
      </c>
      <c r="BU658" s="522"/>
      <c r="BV658" s="522"/>
      <c r="BW658" s="282">
        <v>1.4369999999999998</v>
      </c>
      <c r="BY658" s="454" t="s">
        <v>28</v>
      </c>
      <c r="BZ658" s="282" t="str">
        <f t="shared" si="212"/>
        <v/>
      </c>
      <c r="CB658" s="282">
        <f t="shared" si="213"/>
        <v>0</v>
      </c>
      <c r="CC658" s="282">
        <f t="shared" si="214"/>
        <v>0</v>
      </c>
      <c r="CD658" s="282">
        <f t="shared" si="215"/>
        <v>0</v>
      </c>
      <c r="CE658" s="282">
        <f t="shared" si="216"/>
        <v>0</v>
      </c>
      <c r="CF658" s="282">
        <f t="shared" si="217"/>
        <v>0</v>
      </c>
      <c r="CG658" s="282">
        <f t="shared" si="218"/>
        <v>0</v>
      </c>
      <c r="CH658" s="282">
        <f t="shared" si="219"/>
        <v>0</v>
      </c>
      <c r="CI658" s="282">
        <f t="shared" si="220"/>
        <v>0</v>
      </c>
      <c r="CJ658" s="282">
        <f t="shared" si="221"/>
        <v>0</v>
      </c>
      <c r="CK658" s="282">
        <f t="shared" si="222"/>
        <v>0</v>
      </c>
      <c r="CL658" s="282">
        <f t="shared" si="223"/>
        <v>0</v>
      </c>
      <c r="CM658" s="282">
        <f t="shared" si="224"/>
        <v>0</v>
      </c>
    </row>
    <row r="659" spans="1:91" ht="15" x14ac:dyDescent="0.25">
      <c r="D659" s="455" t="str">
        <f>IF(DATA9!$C$46="","",U659&amp;":"&amp;V659)</f>
        <v/>
      </c>
      <c r="E659" s="523" t="str">
        <f>IF(DATA9!$D$46="","",W659&amp;":"&amp;X659)</f>
        <v/>
      </c>
      <c r="F659" s="523"/>
      <c r="G659" s="523"/>
      <c r="H659" s="524" t="e">
        <f t="shared" si="199"/>
        <v>#VALUE!</v>
      </c>
      <c r="I659" s="524"/>
      <c r="J659" s="524"/>
      <c r="K659" s="522" t="e">
        <f t="shared" si="203"/>
        <v>#VALUE!</v>
      </c>
      <c r="L659" s="522"/>
      <c r="M659" s="522"/>
      <c r="N659" s="525" t="e">
        <f t="shared" si="200"/>
        <v>#VALUE!</v>
      </c>
      <c r="O659" s="525"/>
      <c r="P659" s="525"/>
      <c r="Q659" s="523" t="e">
        <f t="shared" si="201"/>
        <v>#VALUE!</v>
      </c>
      <c r="R659" s="523"/>
      <c r="S659" s="523"/>
      <c r="T659" s="283">
        <v>38</v>
      </c>
      <c r="U659" s="456">
        <f>IF(HOUR(DATA9!$C$46)&lt;=6,HOUR(DATA9!$C$46)+12,HOUR(DATA9!$C$46))</f>
        <v>12</v>
      </c>
      <c r="V659" s="457" t="str">
        <f>IF(MINUTE(DATA9!$C$46)&lt;10,"0"&amp;MINUTE(DATA9!$C$46),MINUTE(DATA9!$C$46))</f>
        <v>00</v>
      </c>
      <c r="W659" s="456">
        <f>IF(HOUR(DATA9!$D$46)&lt;=6,HOUR(DATA9!$D$46)+12,HOUR(DATA9!$D$46))</f>
        <v>12</v>
      </c>
      <c r="X659" s="457" t="str">
        <f>IF(MINUTE(DATA9!$D$46)&lt;10,"0"&amp;MINUTE(DATA9!$D$46),MINUTE(DATA9!$D$46))</f>
        <v>00</v>
      </c>
      <c r="Y659" s="526" t="b">
        <f t="shared" si="197"/>
        <v>0</v>
      </c>
      <c r="Z659" s="526"/>
      <c r="AA659" s="520" t="b">
        <f t="shared" si="198"/>
        <v>0</v>
      </c>
      <c r="AB659" s="520"/>
      <c r="AC659" s="521" t="str">
        <f t="shared" si="202"/>
        <v/>
      </c>
      <c r="AD659" s="521"/>
      <c r="AE659" s="520" t="b">
        <f t="shared" si="196"/>
        <v>0</v>
      </c>
      <c r="AF659" s="520"/>
      <c r="AH659" s="422">
        <f>DATA9!$G$46</f>
        <v>0</v>
      </c>
      <c r="AI659" s="422">
        <f>DATA9!$L$46</f>
        <v>0</v>
      </c>
      <c r="AJ659" s="458">
        <f>DATA9!$Q$46</f>
        <v>0</v>
      </c>
      <c r="AK659" s="422">
        <f>DATA9!$V$46</f>
        <v>0</v>
      </c>
      <c r="AL659" s="422">
        <f>DATA9!$AA$46</f>
        <v>0</v>
      </c>
      <c r="AN659" s="522" t="str">
        <f>IF(AJ659="A",MAX($AN$221:AP658)+0.001,"")</f>
        <v/>
      </c>
      <c r="AO659" s="522"/>
      <c r="AP659" s="522"/>
      <c r="AQ659" s="282">
        <v>1.4379999999999999</v>
      </c>
      <c r="AR659" s="282" t="str">
        <f>IF($AQ$659&gt;$AN$973,"",LOOKUP($AQ$659,$AN$222:$AP$971,$AH$222:$AH$971))</f>
        <v/>
      </c>
      <c r="AS659" s="282" t="str">
        <f>IF($AQ$659&gt;$AN$973,"",LOOKUP($AQ$659,$AN$222:$AP$971,$AI$222:$AI$971))</f>
        <v/>
      </c>
      <c r="AT659" s="282" t="s">
        <v>28</v>
      </c>
      <c r="AU659" s="282" t="str">
        <f>IF($AQ$659&gt;$AN$973,"",LOOKUP($AQ$659,$AN$222:$AP$971,$AK$222:$AK$971))</f>
        <v/>
      </c>
      <c r="AV659" s="282" t="str">
        <f>IF($AQ$659&gt;$AN$973,"",LOOKUP($AQ$659,$AN$222:$AP$971,$AL$222:$AL$971))</f>
        <v/>
      </c>
      <c r="AX659" s="522" t="str">
        <f>IF(AJ659="B",MAX($AX$221:AX658)+0.001,"")</f>
        <v/>
      </c>
      <c r="AY659" s="522"/>
      <c r="AZ659" s="522"/>
      <c r="BA659" s="282">
        <v>1.4379999999999999</v>
      </c>
      <c r="BB659" s="282" t="str">
        <f t="shared" si="211"/>
        <v/>
      </c>
      <c r="BC659" s="282" t="str">
        <f t="shared" si="204"/>
        <v/>
      </c>
      <c r="BD659" s="282" t="s">
        <v>29</v>
      </c>
      <c r="BE659" s="282" t="str">
        <f t="shared" si="205"/>
        <v/>
      </c>
      <c r="BF659" s="282" t="str">
        <f t="shared" si="206"/>
        <v/>
      </c>
      <c r="BH659" s="522" t="str">
        <f>IF(AJ659="C",MAX($BH$221:BH658)+0.001,"")</f>
        <v/>
      </c>
      <c r="BI659" s="522"/>
      <c r="BJ659" s="522"/>
      <c r="BK659" s="282">
        <v>1.4379999999999999</v>
      </c>
      <c r="BL659" s="282" t="str">
        <f t="shared" si="207"/>
        <v/>
      </c>
      <c r="BM659" s="282" t="str">
        <f t="shared" si="208"/>
        <v/>
      </c>
      <c r="BN659" s="282" t="s">
        <v>30</v>
      </c>
      <c r="BO659" s="282" t="str">
        <f t="shared" si="209"/>
        <v/>
      </c>
      <c r="BP659" s="282" t="str">
        <f t="shared" si="210"/>
        <v/>
      </c>
      <c r="BT659" s="522" t="str">
        <f>IF(AL659="A",MAX($BT$221:BV658)+0.001,"")</f>
        <v/>
      </c>
      <c r="BU659" s="522"/>
      <c r="BV659" s="522"/>
      <c r="BW659" s="282">
        <v>1.4379999999999999</v>
      </c>
      <c r="BY659" s="454" t="s">
        <v>28</v>
      </c>
      <c r="BZ659" s="282" t="str">
        <f t="shared" si="212"/>
        <v/>
      </c>
      <c r="CB659" s="282">
        <f t="shared" si="213"/>
        <v>0</v>
      </c>
      <c r="CC659" s="282">
        <f t="shared" si="214"/>
        <v>0</v>
      </c>
      <c r="CD659" s="282">
        <f t="shared" si="215"/>
        <v>0</v>
      </c>
      <c r="CE659" s="282">
        <f t="shared" si="216"/>
        <v>0</v>
      </c>
      <c r="CF659" s="282">
        <f t="shared" si="217"/>
        <v>0</v>
      </c>
      <c r="CG659" s="282">
        <f t="shared" si="218"/>
        <v>0</v>
      </c>
      <c r="CH659" s="282">
        <f t="shared" si="219"/>
        <v>0</v>
      </c>
      <c r="CI659" s="282">
        <f t="shared" si="220"/>
        <v>0</v>
      </c>
      <c r="CJ659" s="282">
        <f t="shared" si="221"/>
        <v>0</v>
      </c>
      <c r="CK659" s="282">
        <f t="shared" si="222"/>
        <v>0</v>
      </c>
      <c r="CL659" s="282">
        <f t="shared" si="223"/>
        <v>0</v>
      </c>
      <c r="CM659" s="282">
        <f t="shared" si="224"/>
        <v>0</v>
      </c>
    </row>
    <row r="660" spans="1:91" ht="15" x14ac:dyDescent="0.25">
      <c r="D660" s="455" t="str">
        <f>IF(DATA9!$C$47="","",U660&amp;":"&amp;V660)</f>
        <v/>
      </c>
      <c r="E660" s="523" t="str">
        <f>IF(DATA9!$D$47="","",W660&amp;":"&amp;X660)</f>
        <v/>
      </c>
      <c r="F660" s="523"/>
      <c r="G660" s="523"/>
      <c r="H660" s="524" t="e">
        <f t="shared" si="199"/>
        <v>#VALUE!</v>
      </c>
      <c r="I660" s="524"/>
      <c r="J660" s="524"/>
      <c r="K660" s="522" t="e">
        <f t="shared" si="203"/>
        <v>#VALUE!</v>
      </c>
      <c r="L660" s="522"/>
      <c r="M660" s="522"/>
      <c r="N660" s="525" t="e">
        <f t="shared" si="200"/>
        <v>#VALUE!</v>
      </c>
      <c r="O660" s="525"/>
      <c r="P660" s="525"/>
      <c r="Q660" s="523" t="e">
        <f t="shared" si="201"/>
        <v>#VALUE!</v>
      </c>
      <c r="R660" s="523"/>
      <c r="S660" s="523"/>
      <c r="T660" s="283">
        <v>39</v>
      </c>
      <c r="U660" s="456">
        <f>IF(HOUR(DATA9!$C$47)&lt;=6,HOUR(DATA9!$C$47)+12,HOUR(DATA9!$C$47))</f>
        <v>12</v>
      </c>
      <c r="V660" s="457" t="str">
        <f>IF(MINUTE(DATA9!$C$47)&lt;10,"0"&amp;MINUTE(DATA9!$C$47),MINUTE(DATA9!$C$47))</f>
        <v>00</v>
      </c>
      <c r="W660" s="456">
        <f>IF(HOUR(DATA9!$D$47)&lt;=6,HOUR(DATA9!$D$47)+12,HOUR(DATA9!$D$47))</f>
        <v>12</v>
      </c>
      <c r="X660" s="457" t="str">
        <f>IF(MINUTE(DATA9!$D$47)&lt;10,"0"&amp;MINUTE(DATA9!$D$47),MINUTE(DATA9!$D$47))</f>
        <v>00</v>
      </c>
      <c r="Y660" s="526" t="b">
        <f t="shared" si="197"/>
        <v>0</v>
      </c>
      <c r="Z660" s="526"/>
      <c r="AA660" s="520" t="b">
        <f t="shared" si="198"/>
        <v>0</v>
      </c>
      <c r="AB660" s="520"/>
      <c r="AC660" s="521" t="str">
        <f t="shared" si="202"/>
        <v/>
      </c>
      <c r="AD660" s="521"/>
      <c r="AE660" s="520" t="b">
        <f t="shared" ref="AE660:AE723" si="225">IF(AC660&lt;0,TRUE,FALSE)</f>
        <v>0</v>
      </c>
      <c r="AF660" s="520"/>
      <c r="AH660" s="422">
        <f>DATA9!$G$47</f>
        <v>0</v>
      </c>
      <c r="AI660" s="422">
        <f>DATA9!$L$47</f>
        <v>0</v>
      </c>
      <c r="AJ660" s="458">
        <f>DATA9!$Q$47</f>
        <v>0</v>
      </c>
      <c r="AK660" s="422">
        <f>DATA9!$V$47</f>
        <v>0</v>
      </c>
      <c r="AL660" s="422">
        <f>DATA9!$AA$47</f>
        <v>0</v>
      </c>
      <c r="AN660" s="522" t="str">
        <f>IF(AJ660="A",MAX($AN$221:AP659)+0.001,"")</f>
        <v/>
      </c>
      <c r="AO660" s="522"/>
      <c r="AP660" s="522"/>
      <c r="AQ660" s="282">
        <v>1.4389999999999998</v>
      </c>
      <c r="AR660" s="282" t="str">
        <f>IF($AQ$660&gt;$AN$973,"",LOOKUP($AQ$660,$AN$222:$AP$971,$AH$222:$AH$971))</f>
        <v/>
      </c>
      <c r="AS660" s="282" t="str">
        <f>IF($AQ$660&gt;$AN$973,"",LOOKUP($AQ$660,$AN$222:$AP$971,$AI$222:$AI$971))</f>
        <v/>
      </c>
      <c r="AT660" s="282" t="s">
        <v>28</v>
      </c>
      <c r="AU660" s="282" t="str">
        <f>IF($AQ$660&gt;$AN$973,"",LOOKUP($AQ$660,$AN$222:$AP$971,$AK$222:$AK$971))</f>
        <v/>
      </c>
      <c r="AV660" s="282" t="str">
        <f>IF($AQ$660&gt;$AN$973,"",LOOKUP($AQ$660,$AN$222:$AP$971,$AL$222:$AL$971))</f>
        <v/>
      </c>
      <c r="AX660" s="522" t="str">
        <f>IF(AJ660="B",MAX($AX$221:AX659)+0.001,"")</f>
        <v/>
      </c>
      <c r="AY660" s="522"/>
      <c r="AZ660" s="522"/>
      <c r="BA660" s="282">
        <v>1.4389999999999998</v>
      </c>
      <c r="BB660" s="282" t="str">
        <f t="shared" si="211"/>
        <v/>
      </c>
      <c r="BC660" s="282" t="str">
        <f t="shared" si="204"/>
        <v/>
      </c>
      <c r="BD660" s="282" t="s">
        <v>29</v>
      </c>
      <c r="BE660" s="282" t="str">
        <f t="shared" si="205"/>
        <v/>
      </c>
      <c r="BF660" s="282" t="str">
        <f t="shared" si="206"/>
        <v/>
      </c>
      <c r="BH660" s="522" t="str">
        <f>IF(AJ660="C",MAX($BH$221:BH659)+0.001,"")</f>
        <v/>
      </c>
      <c r="BI660" s="522"/>
      <c r="BJ660" s="522"/>
      <c r="BK660" s="282">
        <v>1.4389999999999998</v>
      </c>
      <c r="BL660" s="282" t="str">
        <f t="shared" si="207"/>
        <v/>
      </c>
      <c r="BM660" s="282" t="str">
        <f t="shared" si="208"/>
        <v/>
      </c>
      <c r="BN660" s="282" t="s">
        <v>30</v>
      </c>
      <c r="BO660" s="282" t="str">
        <f t="shared" si="209"/>
        <v/>
      </c>
      <c r="BP660" s="282" t="str">
        <f t="shared" si="210"/>
        <v/>
      </c>
      <c r="BT660" s="522" t="str">
        <f>IF(AL660="A",MAX($BT$221:BV659)+0.001,"")</f>
        <v/>
      </c>
      <c r="BU660" s="522"/>
      <c r="BV660" s="522"/>
      <c r="BW660" s="282">
        <v>1.4389999999999998</v>
      </c>
      <c r="BY660" s="454" t="s">
        <v>28</v>
      </c>
      <c r="BZ660" s="282" t="str">
        <f t="shared" si="212"/>
        <v/>
      </c>
      <c r="CB660" s="282">
        <f t="shared" si="213"/>
        <v>0</v>
      </c>
      <c r="CC660" s="282">
        <f t="shared" si="214"/>
        <v>0</v>
      </c>
      <c r="CD660" s="282">
        <f t="shared" si="215"/>
        <v>0</v>
      </c>
      <c r="CE660" s="282">
        <f t="shared" si="216"/>
        <v>0</v>
      </c>
      <c r="CF660" s="282">
        <f t="shared" si="217"/>
        <v>0</v>
      </c>
      <c r="CG660" s="282">
        <f t="shared" si="218"/>
        <v>0</v>
      </c>
      <c r="CH660" s="282">
        <f t="shared" si="219"/>
        <v>0</v>
      </c>
      <c r="CI660" s="282">
        <f t="shared" si="220"/>
        <v>0</v>
      </c>
      <c r="CJ660" s="282">
        <f t="shared" si="221"/>
        <v>0</v>
      </c>
      <c r="CK660" s="282">
        <f t="shared" si="222"/>
        <v>0</v>
      </c>
      <c r="CL660" s="282">
        <f t="shared" si="223"/>
        <v>0</v>
      </c>
      <c r="CM660" s="282">
        <f t="shared" si="224"/>
        <v>0</v>
      </c>
    </row>
    <row r="661" spans="1:91" ht="15" x14ac:dyDescent="0.25">
      <c r="D661" s="455" t="str">
        <f>IF(DATA9!$C$48="","",U661&amp;":"&amp;V661)</f>
        <v/>
      </c>
      <c r="E661" s="523" t="str">
        <f>IF(DATA9!$D$48="","",W661&amp;":"&amp;X661)</f>
        <v/>
      </c>
      <c r="F661" s="523"/>
      <c r="G661" s="523"/>
      <c r="H661" s="524" t="e">
        <f t="shared" si="199"/>
        <v>#VALUE!</v>
      </c>
      <c r="I661" s="524"/>
      <c r="J661" s="524"/>
      <c r="K661" s="522" t="e">
        <f t="shared" si="203"/>
        <v>#VALUE!</v>
      </c>
      <c r="L661" s="522"/>
      <c r="M661" s="522"/>
      <c r="N661" s="525" t="e">
        <f t="shared" si="200"/>
        <v>#VALUE!</v>
      </c>
      <c r="O661" s="525"/>
      <c r="P661" s="525"/>
      <c r="Q661" s="523" t="e">
        <f t="shared" si="201"/>
        <v>#VALUE!</v>
      </c>
      <c r="R661" s="523"/>
      <c r="S661" s="523"/>
      <c r="T661" s="283">
        <v>40</v>
      </c>
      <c r="U661" s="456">
        <f>IF(HOUR(DATA9!$C$48)&lt;=6,HOUR(DATA9!$C$48)+12,HOUR(DATA9!$C$48))</f>
        <v>12</v>
      </c>
      <c r="V661" s="457" t="str">
        <f>IF(MINUTE(DATA9!$C$48)&lt;10,"0"&amp;MINUTE(DATA9!$C$48),MINUTE(DATA9!$C$48))</f>
        <v>00</v>
      </c>
      <c r="W661" s="456">
        <f>IF(HOUR(DATA9!$D$48)&lt;=6,HOUR(DATA9!$D$48)+12,HOUR(DATA9!$D$48))</f>
        <v>12</v>
      </c>
      <c r="X661" s="457" t="str">
        <f>IF(MINUTE(DATA9!$D$48)&lt;10,"0"&amp;MINUTE(DATA9!$D$48),MINUTE(DATA9!$D$48))</f>
        <v>00</v>
      </c>
      <c r="Y661" s="526" t="b">
        <f t="shared" ref="Y661:Y724" si="226">IF(AND(D661=0,E661=0),TRUE,FALSE)</f>
        <v>0</v>
      </c>
      <c r="Z661" s="526"/>
      <c r="AA661" s="520" t="b">
        <f t="shared" ref="AA661:AA724" si="227">IF(Y661=TRUE,FALSE,IF(D661="",FALSE,IF(D661=E661,TRUE,FALSE)))</f>
        <v>0</v>
      </c>
      <c r="AB661" s="520"/>
      <c r="AC661" s="521" t="str">
        <f t="shared" si="202"/>
        <v/>
      </c>
      <c r="AD661" s="521"/>
      <c r="AE661" s="520" t="b">
        <f t="shared" si="225"/>
        <v>0</v>
      </c>
      <c r="AF661" s="520"/>
      <c r="AH661" s="422">
        <f>DATA9!$G$48</f>
        <v>0</v>
      </c>
      <c r="AI661" s="422">
        <f>DATA9!$L$48</f>
        <v>0</v>
      </c>
      <c r="AJ661" s="458">
        <f>DATA9!$Q$48</f>
        <v>0</v>
      </c>
      <c r="AK661" s="422">
        <f>DATA9!$V$48</f>
        <v>0</v>
      </c>
      <c r="AL661" s="422">
        <f>DATA9!$AA$48</f>
        <v>0</v>
      </c>
      <c r="AN661" s="522" t="str">
        <f>IF(AJ661="A",MAX($AN$221:AP660)+0.001,"")</f>
        <v/>
      </c>
      <c r="AO661" s="522"/>
      <c r="AP661" s="522"/>
      <c r="AQ661" s="282">
        <v>1.44</v>
      </c>
      <c r="AR661" s="282" t="str">
        <f>IF($AQ$661&gt;$AN$973,"",LOOKUP($AQ$661,$AN$222:$AP$971,$AH$222:$AH$971))</f>
        <v/>
      </c>
      <c r="AS661" s="282" t="str">
        <f>IF($AQ$661&gt;$AN$973,"",LOOKUP($AQ$661,$AN$222:$AP$971,$AI$222:$AI$971))</f>
        <v/>
      </c>
      <c r="AT661" s="282" t="s">
        <v>28</v>
      </c>
      <c r="AU661" s="282" t="str">
        <f>IF($AQ$661&gt;$AN$973,"",LOOKUP($AQ$661,$AN$222:$AP$971,$AK$222:$AK$971))</f>
        <v/>
      </c>
      <c r="AV661" s="282" t="str">
        <f>IF($AQ$661&gt;$AN$973,"",LOOKUP($AQ$661,$AN$222:$AP$971,$AL$222:$AL$971))</f>
        <v/>
      </c>
      <c r="AX661" s="522" t="str">
        <f>IF(AJ661="B",MAX($AX$221:AX660)+0.001,"")</f>
        <v/>
      </c>
      <c r="AY661" s="522"/>
      <c r="AZ661" s="522"/>
      <c r="BA661" s="282">
        <v>1.44</v>
      </c>
      <c r="BB661" s="282" t="str">
        <f t="shared" si="211"/>
        <v/>
      </c>
      <c r="BC661" s="282" t="str">
        <f t="shared" si="204"/>
        <v/>
      </c>
      <c r="BD661" s="282" t="s">
        <v>29</v>
      </c>
      <c r="BE661" s="282" t="str">
        <f t="shared" si="205"/>
        <v/>
      </c>
      <c r="BF661" s="282" t="str">
        <f t="shared" si="206"/>
        <v/>
      </c>
      <c r="BH661" s="522" t="str">
        <f>IF(AJ661="C",MAX($BH$221:BH660)+0.001,"")</f>
        <v/>
      </c>
      <c r="BI661" s="522"/>
      <c r="BJ661" s="522"/>
      <c r="BK661" s="282">
        <v>1.44</v>
      </c>
      <c r="BL661" s="282" t="str">
        <f t="shared" si="207"/>
        <v/>
      </c>
      <c r="BM661" s="282" t="str">
        <f t="shared" si="208"/>
        <v/>
      </c>
      <c r="BN661" s="282" t="s">
        <v>30</v>
      </c>
      <c r="BO661" s="282" t="str">
        <f t="shared" si="209"/>
        <v/>
      </c>
      <c r="BP661" s="282" t="str">
        <f t="shared" si="210"/>
        <v/>
      </c>
      <c r="BT661" s="522" t="str">
        <f>IF(AL661="A",MAX($BT$221:BV660)+0.001,"")</f>
        <v/>
      </c>
      <c r="BU661" s="522"/>
      <c r="BV661" s="522"/>
      <c r="BW661" s="282">
        <v>1.44</v>
      </c>
      <c r="BY661" s="454" t="s">
        <v>28</v>
      </c>
      <c r="BZ661" s="282" t="str">
        <f t="shared" si="212"/>
        <v/>
      </c>
      <c r="CB661" s="282">
        <f t="shared" si="213"/>
        <v>0</v>
      </c>
      <c r="CC661" s="282">
        <f t="shared" si="214"/>
        <v>0</v>
      </c>
      <c r="CD661" s="282">
        <f t="shared" si="215"/>
        <v>0</v>
      </c>
      <c r="CE661" s="282">
        <f t="shared" si="216"/>
        <v>0</v>
      </c>
      <c r="CF661" s="282">
        <f t="shared" si="217"/>
        <v>0</v>
      </c>
      <c r="CG661" s="282">
        <f t="shared" si="218"/>
        <v>0</v>
      </c>
      <c r="CH661" s="282">
        <f t="shared" si="219"/>
        <v>0</v>
      </c>
      <c r="CI661" s="282">
        <f t="shared" si="220"/>
        <v>0</v>
      </c>
      <c r="CJ661" s="282">
        <f t="shared" si="221"/>
        <v>0</v>
      </c>
      <c r="CK661" s="282">
        <f t="shared" si="222"/>
        <v>0</v>
      </c>
      <c r="CL661" s="282">
        <f t="shared" si="223"/>
        <v>0</v>
      </c>
      <c r="CM661" s="282">
        <f t="shared" si="224"/>
        <v>0</v>
      </c>
    </row>
    <row r="662" spans="1:91" ht="15" x14ac:dyDescent="0.25">
      <c r="D662" s="455" t="str">
        <f>IF(DATA9!$C$49="","",U662&amp;":"&amp;V662)</f>
        <v/>
      </c>
      <c r="E662" s="523" t="str">
        <f>IF(DATA9!$D$49="","",W662&amp;":"&amp;X662)</f>
        <v/>
      </c>
      <c r="F662" s="523"/>
      <c r="G662" s="523"/>
      <c r="H662" s="524" t="e">
        <f t="shared" ref="H662:H725" si="228">HOUR(D662)</f>
        <v>#VALUE!</v>
      </c>
      <c r="I662" s="524"/>
      <c r="J662" s="524"/>
      <c r="K662" s="522" t="e">
        <f t="shared" si="203"/>
        <v>#VALUE!</v>
      </c>
      <c r="L662" s="522"/>
      <c r="M662" s="522"/>
      <c r="N662" s="525" t="e">
        <f t="shared" ref="N662:N725" si="229">D662-K662</f>
        <v>#VALUE!</v>
      </c>
      <c r="O662" s="525"/>
      <c r="P662" s="525"/>
      <c r="Q662" s="523" t="e">
        <f t="shared" ref="Q662:Q725" si="230">IF(N662&gt;=0.0208333,H662&amp;":30",H662&amp;":00")</f>
        <v>#VALUE!</v>
      </c>
      <c r="R662" s="523"/>
      <c r="S662" s="523"/>
      <c r="T662" s="283">
        <v>41</v>
      </c>
      <c r="U662" s="456">
        <f>IF(HOUR(DATA9!$C$49)&lt;=6,HOUR(DATA9!$C$49)+12,HOUR(DATA9!$C$49))</f>
        <v>12</v>
      </c>
      <c r="V662" s="457" t="str">
        <f>IF(MINUTE(DATA9!$C$49)&lt;10,"0"&amp;MINUTE(DATA9!$C$49),MINUTE(DATA9!$C$49))</f>
        <v>00</v>
      </c>
      <c r="W662" s="456">
        <f>IF(HOUR(DATA9!$D$49)&lt;=6,HOUR(DATA9!$D$49)+12,HOUR(DATA9!$D$49))</f>
        <v>12</v>
      </c>
      <c r="X662" s="457" t="str">
        <f>IF(MINUTE(DATA9!$D$49)&lt;10,"0"&amp;MINUTE(DATA9!$D$49),MINUTE(DATA9!$D$49))</f>
        <v>00</v>
      </c>
      <c r="Y662" s="526" t="b">
        <f t="shared" si="226"/>
        <v>0</v>
      </c>
      <c r="Z662" s="526"/>
      <c r="AA662" s="520" t="b">
        <f t="shared" si="227"/>
        <v>0</v>
      </c>
      <c r="AB662" s="520"/>
      <c r="AC662" s="521" t="str">
        <f t="shared" si="202"/>
        <v/>
      </c>
      <c r="AD662" s="521"/>
      <c r="AE662" s="520" t="b">
        <f t="shared" si="225"/>
        <v>0</v>
      </c>
      <c r="AF662" s="520"/>
      <c r="AH662" s="422">
        <f>DATA9!$G$49</f>
        <v>0</v>
      </c>
      <c r="AI662" s="422">
        <f>DATA9!$L$49</f>
        <v>0</v>
      </c>
      <c r="AJ662" s="458">
        <f>DATA9!$Q$49</f>
        <v>0</v>
      </c>
      <c r="AK662" s="422">
        <f>DATA9!$V$49</f>
        <v>0</v>
      </c>
      <c r="AL662" s="422">
        <f>DATA9!$AA$49</f>
        <v>0</v>
      </c>
      <c r="AN662" s="522" t="str">
        <f>IF(AJ662="A",MAX($AN$221:AP661)+0.001,"")</f>
        <v/>
      </c>
      <c r="AO662" s="522"/>
      <c r="AP662" s="522"/>
      <c r="AQ662" s="282">
        <v>1.4409999999999998</v>
      </c>
      <c r="AR662" s="282" t="str">
        <f>IF($AQ$662&gt;$AN$973,"",LOOKUP($AQ$662,$AN$222:$AP$971,$AH$222:$AH$971))</f>
        <v/>
      </c>
      <c r="AS662" s="282" t="str">
        <f>IF($AQ$662&gt;$AN$973,"",LOOKUP($AQ$662,$AN$222:$AP$971,$AI$222:$AI$971))</f>
        <v/>
      </c>
      <c r="AT662" s="282" t="s">
        <v>28</v>
      </c>
      <c r="AU662" s="282" t="str">
        <f>IF($AQ$662&gt;$AN$973,"",LOOKUP($AQ$662,$AN$222:$AP$971,$AK$222:$AK$971))</f>
        <v/>
      </c>
      <c r="AV662" s="282" t="str">
        <f>IF($AQ$662&gt;$AN$973,"",LOOKUP($AQ$662,$AN$222:$AP$971,$AL$222:$AL$971))</f>
        <v/>
      </c>
      <c r="AX662" s="522" t="str">
        <f>IF(AJ662="B",MAX($AX$221:AX661)+0.001,"")</f>
        <v/>
      </c>
      <c r="AY662" s="522"/>
      <c r="AZ662" s="522"/>
      <c r="BA662" s="282">
        <v>1.4409999999999998</v>
      </c>
      <c r="BB662" s="282" t="str">
        <f t="shared" si="211"/>
        <v/>
      </c>
      <c r="BC662" s="282" t="str">
        <f t="shared" si="204"/>
        <v/>
      </c>
      <c r="BD662" s="282" t="s">
        <v>29</v>
      </c>
      <c r="BE662" s="282" t="str">
        <f t="shared" si="205"/>
        <v/>
      </c>
      <c r="BF662" s="282" t="str">
        <f t="shared" si="206"/>
        <v/>
      </c>
      <c r="BH662" s="522" t="str">
        <f>IF(AJ662="C",MAX($BH$221:BH661)+0.001,"")</f>
        <v/>
      </c>
      <c r="BI662" s="522"/>
      <c r="BJ662" s="522"/>
      <c r="BK662" s="282">
        <v>1.4409999999999998</v>
      </c>
      <c r="BL662" s="282" t="str">
        <f t="shared" si="207"/>
        <v/>
      </c>
      <c r="BM662" s="282" t="str">
        <f t="shared" si="208"/>
        <v/>
      </c>
      <c r="BN662" s="282" t="s">
        <v>30</v>
      </c>
      <c r="BO662" s="282" t="str">
        <f t="shared" si="209"/>
        <v/>
      </c>
      <c r="BP662" s="282" t="str">
        <f t="shared" si="210"/>
        <v/>
      </c>
      <c r="BT662" s="522" t="str">
        <f>IF(AL662="A",MAX($BT$221:BV661)+0.001,"")</f>
        <v/>
      </c>
      <c r="BU662" s="522"/>
      <c r="BV662" s="522"/>
      <c r="BW662" s="282">
        <v>1.4409999999999998</v>
      </c>
      <c r="BY662" s="454" t="s">
        <v>28</v>
      </c>
      <c r="BZ662" s="282" t="str">
        <f t="shared" si="212"/>
        <v/>
      </c>
      <c r="CB662" s="282">
        <f t="shared" si="213"/>
        <v>0</v>
      </c>
      <c r="CC662" s="282">
        <f t="shared" si="214"/>
        <v>0</v>
      </c>
      <c r="CD662" s="282">
        <f t="shared" si="215"/>
        <v>0</v>
      </c>
      <c r="CE662" s="282">
        <f t="shared" si="216"/>
        <v>0</v>
      </c>
      <c r="CF662" s="282">
        <f t="shared" si="217"/>
        <v>0</v>
      </c>
      <c r="CG662" s="282">
        <f t="shared" si="218"/>
        <v>0</v>
      </c>
      <c r="CH662" s="282">
        <f t="shared" si="219"/>
        <v>0</v>
      </c>
      <c r="CI662" s="282">
        <f t="shared" si="220"/>
        <v>0</v>
      </c>
      <c r="CJ662" s="282">
        <f t="shared" si="221"/>
        <v>0</v>
      </c>
      <c r="CK662" s="282">
        <f t="shared" si="222"/>
        <v>0</v>
      </c>
      <c r="CL662" s="282">
        <f t="shared" si="223"/>
        <v>0</v>
      </c>
      <c r="CM662" s="282">
        <f t="shared" si="224"/>
        <v>0</v>
      </c>
    </row>
    <row r="663" spans="1:91" ht="15" x14ac:dyDescent="0.25">
      <c r="D663" s="455" t="str">
        <f>IF(DATA9!$C$50="","",U663&amp;":"&amp;V663)</f>
        <v/>
      </c>
      <c r="E663" s="523" t="str">
        <f>IF(DATA9!$D$50="","",W663&amp;":"&amp;X663)</f>
        <v/>
      </c>
      <c r="F663" s="523"/>
      <c r="G663" s="523"/>
      <c r="H663" s="524" t="e">
        <f t="shared" si="228"/>
        <v>#VALUE!</v>
      </c>
      <c r="I663" s="524"/>
      <c r="J663" s="524"/>
      <c r="K663" s="522" t="e">
        <f t="shared" si="203"/>
        <v>#VALUE!</v>
      </c>
      <c r="L663" s="522"/>
      <c r="M663" s="522"/>
      <c r="N663" s="525" t="e">
        <f t="shared" si="229"/>
        <v>#VALUE!</v>
      </c>
      <c r="O663" s="525"/>
      <c r="P663" s="525"/>
      <c r="Q663" s="523" t="e">
        <f t="shared" si="230"/>
        <v>#VALUE!</v>
      </c>
      <c r="R663" s="523"/>
      <c r="S663" s="523"/>
      <c r="T663" s="283">
        <v>42</v>
      </c>
      <c r="U663" s="456">
        <f>IF(HOUR(DATA9!$C$50)&lt;=6,HOUR(DATA9!$C$50)+12,HOUR(DATA9!$C$50))</f>
        <v>12</v>
      </c>
      <c r="V663" s="457" t="str">
        <f>IF(MINUTE(DATA9!$C$50)&lt;10,"0"&amp;MINUTE(DATA9!$C$50),MINUTE(DATA9!$C$50))</f>
        <v>00</v>
      </c>
      <c r="W663" s="456">
        <f>IF(HOUR(DATA9!$D$50)&lt;=6,HOUR(DATA9!$D$50)+12,HOUR(DATA9!$D$50))</f>
        <v>12</v>
      </c>
      <c r="X663" s="457" t="str">
        <f>IF(MINUTE(DATA9!$D$50)&lt;10,"0"&amp;MINUTE(DATA9!$D$50),MINUTE(DATA9!$D$50))</f>
        <v>00</v>
      </c>
      <c r="Y663" s="526" t="b">
        <f t="shared" si="226"/>
        <v>0</v>
      </c>
      <c r="Z663" s="526"/>
      <c r="AA663" s="520" t="b">
        <f t="shared" si="227"/>
        <v>0</v>
      </c>
      <c r="AB663" s="520"/>
      <c r="AC663" s="521" t="str">
        <f t="shared" si="202"/>
        <v/>
      </c>
      <c r="AD663" s="521"/>
      <c r="AE663" s="520" t="b">
        <f t="shared" si="225"/>
        <v>0</v>
      </c>
      <c r="AF663" s="520"/>
      <c r="AH663" s="422">
        <f>DATA9!$G$50</f>
        <v>0</v>
      </c>
      <c r="AI663" s="422">
        <f>DATA9!$L$50</f>
        <v>0</v>
      </c>
      <c r="AJ663" s="458">
        <f>DATA9!$Q$50</f>
        <v>0</v>
      </c>
      <c r="AK663" s="422">
        <f>DATA9!$V$50</f>
        <v>0</v>
      </c>
      <c r="AL663" s="422">
        <f>DATA9!$AA$50</f>
        <v>0</v>
      </c>
      <c r="AN663" s="522" t="str">
        <f>IF(AJ663="A",MAX($AN$221:AP662)+0.001,"")</f>
        <v/>
      </c>
      <c r="AO663" s="522"/>
      <c r="AP663" s="522"/>
      <c r="AQ663" s="282">
        <v>1.4419999999999999</v>
      </c>
      <c r="AR663" s="282" t="str">
        <f>IF($AQ$663&gt;$AN$973,"",LOOKUP($AQ$663,$AN$222:$AP$971,$AH$222:$AH$971))</f>
        <v/>
      </c>
      <c r="AS663" s="282" t="str">
        <f>IF($AQ$663&gt;$AN$973,"",LOOKUP($AQ$663,$AN$222:$AP$971,$AI$222:$AI$971))</f>
        <v/>
      </c>
      <c r="AT663" s="282" t="s">
        <v>28</v>
      </c>
      <c r="AU663" s="282" t="str">
        <f>IF($AQ$663&gt;$AN$973,"",LOOKUP($AQ$663,$AN$222:$AP$971,$AK$222:$AK$971))</f>
        <v/>
      </c>
      <c r="AV663" s="282" t="str">
        <f>IF($AQ$663&gt;$AN$973,"",LOOKUP($AQ$663,$AN$222:$AP$971,$AL$222:$AL$971))</f>
        <v/>
      </c>
      <c r="AX663" s="522" t="str">
        <f>IF(AJ663="B",MAX($AX$221:AX662)+0.001,"")</f>
        <v/>
      </c>
      <c r="AY663" s="522"/>
      <c r="AZ663" s="522"/>
      <c r="BA663" s="282">
        <v>1.4419999999999999</v>
      </c>
      <c r="BB663" s="282" t="str">
        <f t="shared" si="211"/>
        <v/>
      </c>
      <c r="BC663" s="282" t="str">
        <f t="shared" si="204"/>
        <v/>
      </c>
      <c r="BD663" s="282" t="s">
        <v>29</v>
      </c>
      <c r="BE663" s="282" t="str">
        <f t="shared" si="205"/>
        <v/>
      </c>
      <c r="BF663" s="282" t="str">
        <f t="shared" si="206"/>
        <v/>
      </c>
      <c r="BH663" s="522" t="str">
        <f>IF(AJ663="C",MAX($BH$221:BH662)+0.001,"")</f>
        <v/>
      </c>
      <c r="BI663" s="522"/>
      <c r="BJ663" s="522"/>
      <c r="BK663" s="282">
        <v>1.4419999999999999</v>
      </c>
      <c r="BL663" s="282" t="str">
        <f t="shared" si="207"/>
        <v/>
      </c>
      <c r="BM663" s="282" t="str">
        <f t="shared" si="208"/>
        <v/>
      </c>
      <c r="BN663" s="282" t="s">
        <v>30</v>
      </c>
      <c r="BO663" s="282" t="str">
        <f t="shared" si="209"/>
        <v/>
      </c>
      <c r="BP663" s="282" t="str">
        <f t="shared" si="210"/>
        <v/>
      </c>
      <c r="BT663" s="522" t="str">
        <f>IF(AL663="A",MAX($BT$221:BV662)+0.001,"")</f>
        <v/>
      </c>
      <c r="BU663" s="522"/>
      <c r="BV663" s="522"/>
      <c r="BW663" s="282">
        <v>1.4419999999999999</v>
      </c>
      <c r="BY663" s="454" t="s">
        <v>28</v>
      </c>
      <c r="BZ663" s="282" t="str">
        <f t="shared" si="212"/>
        <v/>
      </c>
      <c r="CB663" s="282">
        <f t="shared" si="213"/>
        <v>0</v>
      </c>
      <c r="CC663" s="282">
        <f t="shared" si="214"/>
        <v>0</v>
      </c>
      <c r="CD663" s="282">
        <f t="shared" si="215"/>
        <v>0</v>
      </c>
      <c r="CE663" s="282">
        <f t="shared" si="216"/>
        <v>0</v>
      </c>
      <c r="CF663" s="282">
        <f t="shared" si="217"/>
        <v>0</v>
      </c>
      <c r="CG663" s="282">
        <f t="shared" si="218"/>
        <v>0</v>
      </c>
      <c r="CH663" s="282">
        <f t="shared" si="219"/>
        <v>0</v>
      </c>
      <c r="CI663" s="282">
        <f t="shared" si="220"/>
        <v>0</v>
      </c>
      <c r="CJ663" s="282">
        <f t="shared" si="221"/>
        <v>0</v>
      </c>
      <c r="CK663" s="282">
        <f t="shared" si="222"/>
        <v>0</v>
      </c>
      <c r="CL663" s="282">
        <f t="shared" si="223"/>
        <v>0</v>
      </c>
      <c r="CM663" s="282">
        <f t="shared" si="224"/>
        <v>0</v>
      </c>
    </row>
    <row r="664" spans="1:91" ht="15" x14ac:dyDescent="0.25">
      <c r="D664" s="455" t="str">
        <f>IF(DATA9!$C$51="","",U664&amp;":"&amp;V664)</f>
        <v/>
      </c>
      <c r="E664" s="523" t="str">
        <f>IF(DATA9!$D$51="","",W664&amp;":"&amp;X664)</f>
        <v/>
      </c>
      <c r="F664" s="523"/>
      <c r="G664" s="523"/>
      <c r="H664" s="524" t="e">
        <f t="shared" si="228"/>
        <v>#VALUE!</v>
      </c>
      <c r="I664" s="524"/>
      <c r="J664" s="524"/>
      <c r="K664" s="522" t="e">
        <f t="shared" si="203"/>
        <v>#VALUE!</v>
      </c>
      <c r="L664" s="522"/>
      <c r="M664" s="522"/>
      <c r="N664" s="525" t="e">
        <f t="shared" si="229"/>
        <v>#VALUE!</v>
      </c>
      <c r="O664" s="525"/>
      <c r="P664" s="525"/>
      <c r="Q664" s="523" t="e">
        <f t="shared" si="230"/>
        <v>#VALUE!</v>
      </c>
      <c r="R664" s="523"/>
      <c r="S664" s="523"/>
      <c r="T664" s="283">
        <v>43</v>
      </c>
      <c r="U664" s="456">
        <f>IF(HOUR(DATA9!$C$51)&lt;=6,HOUR(DATA9!$C$51)+12,HOUR(DATA9!$C$51))</f>
        <v>12</v>
      </c>
      <c r="V664" s="457" t="str">
        <f>IF(MINUTE(DATA9!$C$51)&lt;10,"0"&amp;MINUTE(DATA9!$C$51),MINUTE(DATA9!$C$51))</f>
        <v>00</v>
      </c>
      <c r="W664" s="456">
        <f>IF(HOUR(DATA9!$D$51)&lt;=6,HOUR(DATA9!$D$51)+12,HOUR(DATA9!$D$51))</f>
        <v>12</v>
      </c>
      <c r="X664" s="457" t="str">
        <f>IF(MINUTE(DATA9!$D$51)&lt;10,"0"&amp;MINUTE(DATA9!$D$51),MINUTE(DATA9!$D$51))</f>
        <v>00</v>
      </c>
      <c r="Y664" s="526" t="b">
        <f t="shared" si="226"/>
        <v>0</v>
      </c>
      <c r="Z664" s="526"/>
      <c r="AA664" s="520" t="b">
        <f t="shared" si="227"/>
        <v>0</v>
      </c>
      <c r="AB664" s="520"/>
      <c r="AC664" s="521" t="str">
        <f t="shared" si="202"/>
        <v/>
      </c>
      <c r="AD664" s="521"/>
      <c r="AE664" s="520" t="b">
        <f t="shared" si="225"/>
        <v>0</v>
      </c>
      <c r="AF664" s="520"/>
      <c r="AH664" s="422">
        <f>DATA9!$G$51</f>
        <v>0</v>
      </c>
      <c r="AI664" s="422">
        <f>DATA9!$L$51</f>
        <v>0</v>
      </c>
      <c r="AJ664" s="458">
        <f>DATA9!$Q$51</f>
        <v>0</v>
      </c>
      <c r="AK664" s="422">
        <f>DATA9!$V$51</f>
        <v>0</v>
      </c>
      <c r="AL664" s="422">
        <f>DATA9!$AA$51</f>
        <v>0</v>
      </c>
      <c r="AN664" s="522" t="str">
        <f>IF(AJ664="A",MAX($AN$221:AP663)+0.001,"")</f>
        <v/>
      </c>
      <c r="AO664" s="522"/>
      <c r="AP664" s="522"/>
      <c r="AQ664" s="282">
        <v>1.4429999999999998</v>
      </c>
      <c r="AR664" s="282" t="str">
        <f>IF($AQ$664&gt;$AN$973,"",LOOKUP($AQ$664,$AN$222:$AP$971,$AH$222:$AH$971))</f>
        <v/>
      </c>
      <c r="AS664" s="282" t="str">
        <f>IF($AQ$664&gt;$AN$973,"",LOOKUP($AQ$664,$AN$222:$AP$971,$AI$222:$AI$971))</f>
        <v/>
      </c>
      <c r="AT664" s="282" t="s">
        <v>28</v>
      </c>
      <c r="AU664" s="282" t="str">
        <f>IF($AQ$664&gt;$AN$973,"",LOOKUP($AQ$664,$AN$222:$AP$971,$AK$222:$AK$971))</f>
        <v/>
      </c>
      <c r="AV664" s="282" t="str">
        <f>IF($AQ$664&gt;$AN$973,"",LOOKUP($AQ$664,$AN$222:$AP$971,$AL$222:$AL$971))</f>
        <v/>
      </c>
      <c r="AX664" s="522" t="str">
        <f>IF(AJ664="B",MAX($AX$221:AX663)+0.001,"")</f>
        <v/>
      </c>
      <c r="AY664" s="522"/>
      <c r="AZ664" s="522"/>
      <c r="BA664" s="282">
        <v>1.4429999999999998</v>
      </c>
      <c r="BB664" s="282" t="str">
        <f t="shared" si="211"/>
        <v/>
      </c>
      <c r="BC664" s="282" t="str">
        <f t="shared" si="204"/>
        <v/>
      </c>
      <c r="BD664" s="282" t="s">
        <v>29</v>
      </c>
      <c r="BE664" s="282" t="str">
        <f t="shared" si="205"/>
        <v/>
      </c>
      <c r="BF664" s="282" t="str">
        <f t="shared" si="206"/>
        <v/>
      </c>
      <c r="BH664" s="522" t="str">
        <f>IF(AJ664="C",MAX($BH$221:BH663)+0.001,"")</f>
        <v/>
      </c>
      <c r="BI664" s="522"/>
      <c r="BJ664" s="522"/>
      <c r="BK664" s="282">
        <v>1.4429999999999998</v>
      </c>
      <c r="BL664" s="282" t="str">
        <f t="shared" si="207"/>
        <v/>
      </c>
      <c r="BM664" s="282" t="str">
        <f t="shared" si="208"/>
        <v/>
      </c>
      <c r="BN664" s="282" t="s">
        <v>30</v>
      </c>
      <c r="BO664" s="282" t="str">
        <f t="shared" si="209"/>
        <v/>
      </c>
      <c r="BP664" s="282" t="str">
        <f t="shared" si="210"/>
        <v/>
      </c>
      <c r="BT664" s="522" t="str">
        <f>IF(AL664="A",MAX($BT$221:BV663)+0.001,"")</f>
        <v/>
      </c>
      <c r="BU664" s="522"/>
      <c r="BV664" s="522"/>
      <c r="BW664" s="282">
        <v>1.4429999999999998</v>
      </c>
      <c r="BY664" s="454" t="s">
        <v>28</v>
      </c>
      <c r="BZ664" s="282" t="str">
        <f t="shared" si="212"/>
        <v/>
      </c>
      <c r="CB664" s="282">
        <f t="shared" si="213"/>
        <v>0</v>
      </c>
      <c r="CC664" s="282">
        <f t="shared" si="214"/>
        <v>0</v>
      </c>
      <c r="CD664" s="282">
        <f t="shared" si="215"/>
        <v>0</v>
      </c>
      <c r="CE664" s="282">
        <f t="shared" si="216"/>
        <v>0</v>
      </c>
      <c r="CF664" s="282">
        <f t="shared" si="217"/>
        <v>0</v>
      </c>
      <c r="CG664" s="282">
        <f t="shared" si="218"/>
        <v>0</v>
      </c>
      <c r="CH664" s="282">
        <f t="shared" si="219"/>
        <v>0</v>
      </c>
      <c r="CI664" s="282">
        <f t="shared" si="220"/>
        <v>0</v>
      </c>
      <c r="CJ664" s="282">
        <f t="shared" si="221"/>
        <v>0</v>
      </c>
      <c r="CK664" s="282">
        <f t="shared" si="222"/>
        <v>0</v>
      </c>
      <c r="CL664" s="282">
        <f t="shared" si="223"/>
        <v>0</v>
      </c>
      <c r="CM664" s="282">
        <f t="shared" si="224"/>
        <v>0</v>
      </c>
    </row>
    <row r="665" spans="1:91" ht="15" x14ac:dyDescent="0.25">
      <c r="D665" s="455" t="str">
        <f>IF(DATA9!$C$52="","",U665&amp;":"&amp;V665)</f>
        <v/>
      </c>
      <c r="E665" s="523" t="str">
        <f>IF(DATA9!$D$52="","",W665&amp;":"&amp;X665)</f>
        <v/>
      </c>
      <c r="F665" s="523"/>
      <c r="G665" s="523"/>
      <c r="H665" s="524" t="e">
        <f t="shared" si="228"/>
        <v>#VALUE!</v>
      </c>
      <c r="I665" s="524"/>
      <c r="J665" s="524"/>
      <c r="K665" s="522" t="e">
        <f t="shared" si="203"/>
        <v>#VALUE!</v>
      </c>
      <c r="L665" s="522"/>
      <c r="M665" s="522"/>
      <c r="N665" s="525" t="e">
        <f t="shared" si="229"/>
        <v>#VALUE!</v>
      </c>
      <c r="O665" s="525"/>
      <c r="P665" s="525"/>
      <c r="Q665" s="523" t="e">
        <f t="shared" si="230"/>
        <v>#VALUE!</v>
      </c>
      <c r="R665" s="523"/>
      <c r="S665" s="523"/>
      <c r="T665" s="283">
        <v>44</v>
      </c>
      <c r="U665" s="456">
        <f>IF(HOUR(DATA9!$C$52)&lt;=6,HOUR(DATA9!$C$52)+12,HOUR(DATA9!$C$52))</f>
        <v>12</v>
      </c>
      <c r="V665" s="457" t="str">
        <f>IF(MINUTE(DATA9!$C$52)&lt;10,"0"&amp;MINUTE(DATA9!$C$52),MINUTE(DATA9!$C$52))</f>
        <v>00</v>
      </c>
      <c r="W665" s="456">
        <f>IF(HOUR(DATA9!$D$52)&lt;=6,HOUR(DATA9!$D$52)+12,HOUR(DATA9!$D$52))</f>
        <v>12</v>
      </c>
      <c r="X665" s="457" t="str">
        <f>IF(MINUTE(DATA9!$D$52)&lt;10,"0"&amp;MINUTE(DATA9!$D$52),MINUTE(DATA9!$D$52))</f>
        <v>00</v>
      </c>
      <c r="Y665" s="526" t="b">
        <f t="shared" si="226"/>
        <v>0</v>
      </c>
      <c r="Z665" s="526"/>
      <c r="AA665" s="520" t="b">
        <f t="shared" si="227"/>
        <v>0</v>
      </c>
      <c r="AB665" s="520"/>
      <c r="AC665" s="521" t="str">
        <f t="shared" ref="AC665:AC728" si="231">IF(D665="","",E665-D665)</f>
        <v/>
      </c>
      <c r="AD665" s="521"/>
      <c r="AE665" s="520" t="b">
        <f t="shared" si="225"/>
        <v>0</v>
      </c>
      <c r="AF665" s="520"/>
      <c r="AH665" s="422">
        <f>DATA9!$G$52</f>
        <v>0</v>
      </c>
      <c r="AI665" s="422">
        <f>DATA9!$L$52</f>
        <v>0</v>
      </c>
      <c r="AJ665" s="458">
        <f>DATA9!$Q$52</f>
        <v>0</v>
      </c>
      <c r="AK665" s="422">
        <f>DATA9!$V$52</f>
        <v>0</v>
      </c>
      <c r="AL665" s="422">
        <f>DATA9!$AA$52</f>
        <v>0</v>
      </c>
      <c r="AN665" s="522" t="str">
        <f>IF(AJ665="A",MAX($AN$221:AP664)+0.001,"")</f>
        <v/>
      </c>
      <c r="AO665" s="522"/>
      <c r="AP665" s="522"/>
      <c r="AQ665" s="282">
        <v>1.444</v>
      </c>
      <c r="AR665" s="282" t="str">
        <f>IF($AQ$665&gt;$AN$973,"",LOOKUP($AQ$665,$AN$222:$AP$971,$AH$222:$AH$971))</f>
        <v/>
      </c>
      <c r="AS665" s="282" t="str">
        <f>IF($AQ$665&gt;$AN$973,"",LOOKUP($AQ$665,$AN$222:$AP$971,$AI$222:$AI$971))</f>
        <v/>
      </c>
      <c r="AT665" s="282" t="s">
        <v>28</v>
      </c>
      <c r="AU665" s="282" t="str">
        <f>IF($AQ$665&gt;$AN$973,"",LOOKUP($AQ$665,$AN$222:$AP$971,$AK$222:$AK$971))</f>
        <v/>
      </c>
      <c r="AV665" s="282" t="str">
        <f>IF($AQ$665&gt;$AN$973,"",LOOKUP($AQ$665,$AN$222:$AP$971,$AL$222:$AL$971))</f>
        <v/>
      </c>
      <c r="AX665" s="522" t="str">
        <f>IF(AJ665="B",MAX($AX$221:AX664)+0.001,"")</f>
        <v/>
      </c>
      <c r="AY665" s="522"/>
      <c r="AZ665" s="522"/>
      <c r="BA665" s="282">
        <v>1.444</v>
      </c>
      <c r="BB665" s="282" t="str">
        <f t="shared" si="211"/>
        <v/>
      </c>
      <c r="BC665" s="282" t="str">
        <f t="shared" si="204"/>
        <v/>
      </c>
      <c r="BD665" s="282" t="s">
        <v>29</v>
      </c>
      <c r="BE665" s="282" t="str">
        <f t="shared" si="205"/>
        <v/>
      </c>
      <c r="BF665" s="282" t="str">
        <f t="shared" si="206"/>
        <v/>
      </c>
      <c r="BH665" s="522" t="str">
        <f>IF(AJ665="C",MAX($BH$221:BH664)+0.001,"")</f>
        <v/>
      </c>
      <c r="BI665" s="522"/>
      <c r="BJ665" s="522"/>
      <c r="BK665" s="282">
        <v>1.444</v>
      </c>
      <c r="BL665" s="282" t="str">
        <f t="shared" si="207"/>
        <v/>
      </c>
      <c r="BM665" s="282" t="str">
        <f t="shared" si="208"/>
        <v/>
      </c>
      <c r="BN665" s="282" t="s">
        <v>30</v>
      </c>
      <c r="BO665" s="282" t="str">
        <f t="shared" si="209"/>
        <v/>
      </c>
      <c r="BP665" s="282" t="str">
        <f t="shared" si="210"/>
        <v/>
      </c>
      <c r="BT665" s="522" t="str">
        <f>IF(AL665="A",MAX($BT$221:BV664)+0.001,"")</f>
        <v/>
      </c>
      <c r="BU665" s="522"/>
      <c r="BV665" s="522"/>
      <c r="BW665" s="282">
        <v>1.444</v>
      </c>
      <c r="BY665" s="454" t="s">
        <v>28</v>
      </c>
      <c r="BZ665" s="282" t="str">
        <f t="shared" si="212"/>
        <v/>
      </c>
      <c r="CB665" s="282">
        <f t="shared" si="213"/>
        <v>0</v>
      </c>
      <c r="CC665" s="282">
        <f t="shared" si="214"/>
        <v>0</v>
      </c>
      <c r="CD665" s="282">
        <f t="shared" si="215"/>
        <v>0</v>
      </c>
      <c r="CE665" s="282">
        <f t="shared" si="216"/>
        <v>0</v>
      </c>
      <c r="CF665" s="282">
        <f t="shared" si="217"/>
        <v>0</v>
      </c>
      <c r="CG665" s="282">
        <f t="shared" si="218"/>
        <v>0</v>
      </c>
      <c r="CH665" s="282">
        <f t="shared" si="219"/>
        <v>0</v>
      </c>
      <c r="CI665" s="282">
        <f t="shared" si="220"/>
        <v>0</v>
      </c>
      <c r="CJ665" s="282">
        <f t="shared" si="221"/>
        <v>0</v>
      </c>
      <c r="CK665" s="282">
        <f t="shared" si="222"/>
        <v>0</v>
      </c>
      <c r="CL665" s="282">
        <f t="shared" si="223"/>
        <v>0</v>
      </c>
      <c r="CM665" s="282">
        <f t="shared" si="224"/>
        <v>0</v>
      </c>
    </row>
    <row r="666" spans="1:91" ht="15" x14ac:dyDescent="0.25">
      <c r="D666" s="455" t="str">
        <f>IF(DATA9!$C$53="","",U666&amp;":"&amp;V666)</f>
        <v/>
      </c>
      <c r="E666" s="523" t="str">
        <f>IF(DATA9!$D$53="","",W666&amp;":"&amp;X666)</f>
        <v/>
      </c>
      <c r="F666" s="523"/>
      <c r="G666" s="523"/>
      <c r="H666" s="524" t="e">
        <f t="shared" si="228"/>
        <v>#VALUE!</v>
      </c>
      <c r="I666" s="524"/>
      <c r="J666" s="524"/>
      <c r="K666" s="522" t="e">
        <f t="shared" si="203"/>
        <v>#VALUE!</v>
      </c>
      <c r="L666" s="522"/>
      <c r="M666" s="522"/>
      <c r="N666" s="525" t="e">
        <f t="shared" si="229"/>
        <v>#VALUE!</v>
      </c>
      <c r="O666" s="525"/>
      <c r="P666" s="525"/>
      <c r="Q666" s="523" t="e">
        <f t="shared" si="230"/>
        <v>#VALUE!</v>
      </c>
      <c r="R666" s="523"/>
      <c r="S666" s="523"/>
      <c r="T666" s="283">
        <v>45</v>
      </c>
      <c r="U666" s="456">
        <f>IF(HOUR(DATA9!$C$53)&lt;=6,HOUR(DATA9!$C$53)+12,HOUR(DATA9!$C$53))</f>
        <v>12</v>
      </c>
      <c r="V666" s="457" t="str">
        <f>IF(MINUTE(DATA9!$C$53)&lt;10,"0"&amp;MINUTE(DATA9!$C$53),MINUTE(DATA9!$C$53))</f>
        <v>00</v>
      </c>
      <c r="W666" s="456">
        <f>IF(HOUR(DATA9!$D$53)&lt;=6,HOUR(DATA9!$D$53)+12,HOUR(DATA9!$D$53))</f>
        <v>12</v>
      </c>
      <c r="X666" s="457" t="str">
        <f>IF(MINUTE(DATA9!$D$53)&lt;10,"0"&amp;MINUTE(DATA9!$D$53),MINUTE(DATA9!$D$53))</f>
        <v>00</v>
      </c>
      <c r="Y666" s="526" t="b">
        <f t="shared" si="226"/>
        <v>0</v>
      </c>
      <c r="Z666" s="526"/>
      <c r="AA666" s="520" t="b">
        <f t="shared" si="227"/>
        <v>0</v>
      </c>
      <c r="AB666" s="520"/>
      <c r="AC666" s="521" t="str">
        <f t="shared" si="231"/>
        <v/>
      </c>
      <c r="AD666" s="521"/>
      <c r="AE666" s="520" t="b">
        <f t="shared" si="225"/>
        <v>0</v>
      </c>
      <c r="AF666" s="520"/>
      <c r="AH666" s="422">
        <f>DATA9!$G$53</f>
        <v>0</v>
      </c>
      <c r="AI666" s="422">
        <f>DATA9!$L$53</f>
        <v>0</v>
      </c>
      <c r="AJ666" s="458">
        <f>DATA9!$Q$53</f>
        <v>0</v>
      </c>
      <c r="AK666" s="422">
        <f>DATA9!$V$53</f>
        <v>0</v>
      </c>
      <c r="AL666" s="422">
        <f>DATA9!$AA$53</f>
        <v>0</v>
      </c>
      <c r="AN666" s="522" t="str">
        <f>IF(AJ666="A",MAX($AN$221:AP665)+0.001,"")</f>
        <v/>
      </c>
      <c r="AO666" s="522"/>
      <c r="AP666" s="522"/>
      <c r="AQ666" s="282">
        <v>1.4450000000000001</v>
      </c>
      <c r="AR666" s="282" t="str">
        <f>IF($AQ$666&gt;$AN$973,"",LOOKUP($AQ$666,$AN$222:$AP$971,$AH$222:$AH$971))</f>
        <v/>
      </c>
      <c r="AS666" s="282" t="str">
        <f>IF($AQ$666&gt;$AN$973,"",LOOKUP($AQ$666,$AN$222:$AP$971,$AI$222:$AI$971))</f>
        <v/>
      </c>
      <c r="AT666" s="282" t="s">
        <v>28</v>
      </c>
      <c r="AU666" s="282" t="str">
        <f>IF($AQ$666&gt;$AN$973,"",LOOKUP($AQ$666,$AN$222:$AP$971,$AK$222:$AK$971))</f>
        <v/>
      </c>
      <c r="AV666" s="282" t="str">
        <f>IF($AQ$666&gt;$AN$973,"",LOOKUP($AQ$666,$AN$222:$AP$971,$AL$222:$AL$971))</f>
        <v/>
      </c>
      <c r="AX666" s="522" t="str">
        <f>IF(AJ666="B",MAX($AX$221:AX665)+0.001,"")</f>
        <v/>
      </c>
      <c r="AY666" s="522"/>
      <c r="AZ666" s="522"/>
      <c r="BA666" s="282">
        <v>1.4450000000000001</v>
      </c>
      <c r="BB666" s="282" t="str">
        <f t="shared" si="211"/>
        <v/>
      </c>
      <c r="BC666" s="282" t="str">
        <f t="shared" si="204"/>
        <v/>
      </c>
      <c r="BD666" s="282" t="s">
        <v>29</v>
      </c>
      <c r="BE666" s="282" t="str">
        <f t="shared" si="205"/>
        <v/>
      </c>
      <c r="BF666" s="282" t="str">
        <f t="shared" si="206"/>
        <v/>
      </c>
      <c r="BH666" s="522" t="str">
        <f>IF(AJ666="C",MAX($BH$221:BH665)+0.001,"")</f>
        <v/>
      </c>
      <c r="BI666" s="522"/>
      <c r="BJ666" s="522"/>
      <c r="BK666" s="282">
        <v>1.4450000000000001</v>
      </c>
      <c r="BL666" s="282" t="str">
        <f t="shared" si="207"/>
        <v/>
      </c>
      <c r="BM666" s="282" t="str">
        <f t="shared" si="208"/>
        <v/>
      </c>
      <c r="BN666" s="282" t="s">
        <v>30</v>
      </c>
      <c r="BO666" s="282" t="str">
        <f t="shared" si="209"/>
        <v/>
      </c>
      <c r="BP666" s="282" t="str">
        <f t="shared" si="210"/>
        <v/>
      </c>
      <c r="BT666" s="522" t="str">
        <f>IF(AL666="A",MAX($BT$221:BV665)+0.001,"")</f>
        <v/>
      </c>
      <c r="BU666" s="522"/>
      <c r="BV666" s="522"/>
      <c r="BW666" s="282">
        <v>1.4450000000000001</v>
      </c>
      <c r="BY666" s="454" t="s">
        <v>28</v>
      </c>
      <c r="BZ666" s="282" t="str">
        <f t="shared" si="212"/>
        <v/>
      </c>
      <c r="CB666" s="282">
        <f t="shared" si="213"/>
        <v>0</v>
      </c>
      <c r="CC666" s="282">
        <f t="shared" si="214"/>
        <v>0</v>
      </c>
      <c r="CD666" s="282">
        <f t="shared" si="215"/>
        <v>0</v>
      </c>
      <c r="CE666" s="282">
        <f t="shared" si="216"/>
        <v>0</v>
      </c>
      <c r="CF666" s="282">
        <f t="shared" si="217"/>
        <v>0</v>
      </c>
      <c r="CG666" s="282">
        <f t="shared" si="218"/>
        <v>0</v>
      </c>
      <c r="CH666" s="282">
        <f t="shared" si="219"/>
        <v>0</v>
      </c>
      <c r="CI666" s="282">
        <f t="shared" si="220"/>
        <v>0</v>
      </c>
      <c r="CJ666" s="282">
        <f t="shared" si="221"/>
        <v>0</v>
      </c>
      <c r="CK666" s="282">
        <f t="shared" si="222"/>
        <v>0</v>
      </c>
      <c r="CL666" s="282">
        <f t="shared" si="223"/>
        <v>0</v>
      </c>
      <c r="CM666" s="282">
        <f t="shared" si="224"/>
        <v>0</v>
      </c>
    </row>
    <row r="667" spans="1:91" ht="15" x14ac:dyDescent="0.25">
      <c r="D667" s="455" t="str">
        <f>IF(DATA9!$C$54="","",U667&amp;":"&amp;V667)</f>
        <v/>
      </c>
      <c r="E667" s="523" t="str">
        <f>IF(DATA9!$D$54="","",W667&amp;":"&amp;X667)</f>
        <v/>
      </c>
      <c r="F667" s="523"/>
      <c r="G667" s="523"/>
      <c r="H667" s="524" t="e">
        <f t="shared" si="228"/>
        <v>#VALUE!</v>
      </c>
      <c r="I667" s="524"/>
      <c r="J667" s="524"/>
      <c r="K667" s="522" t="e">
        <f t="shared" si="203"/>
        <v>#VALUE!</v>
      </c>
      <c r="L667" s="522"/>
      <c r="M667" s="522"/>
      <c r="N667" s="525" t="e">
        <f t="shared" si="229"/>
        <v>#VALUE!</v>
      </c>
      <c r="O667" s="525"/>
      <c r="P667" s="525"/>
      <c r="Q667" s="523" t="e">
        <f t="shared" si="230"/>
        <v>#VALUE!</v>
      </c>
      <c r="R667" s="523"/>
      <c r="S667" s="523"/>
      <c r="T667" s="283">
        <v>46</v>
      </c>
      <c r="U667" s="456">
        <f>IF(HOUR(DATA9!$C$54)&lt;=6,HOUR(DATA9!$C$54)+12,HOUR(DATA9!$C$54))</f>
        <v>12</v>
      </c>
      <c r="V667" s="457" t="str">
        <f>IF(MINUTE(DATA9!$C$54)&lt;10,"0"&amp;MINUTE(DATA9!$C$54),MINUTE(DATA9!$C$54))</f>
        <v>00</v>
      </c>
      <c r="W667" s="456">
        <f>IF(HOUR(DATA9!$D$54)&lt;=6,HOUR(DATA9!$D$54)+12,HOUR(DATA9!$D$54))</f>
        <v>12</v>
      </c>
      <c r="X667" s="457" t="str">
        <f>IF(MINUTE(DATA9!$D$54)&lt;10,"0"&amp;MINUTE(DATA9!$D$54),MINUTE(DATA9!$D$54))</f>
        <v>00</v>
      </c>
      <c r="Y667" s="526" t="b">
        <f t="shared" si="226"/>
        <v>0</v>
      </c>
      <c r="Z667" s="526"/>
      <c r="AA667" s="520" t="b">
        <f t="shared" si="227"/>
        <v>0</v>
      </c>
      <c r="AB667" s="520"/>
      <c r="AC667" s="521" t="str">
        <f t="shared" si="231"/>
        <v/>
      </c>
      <c r="AD667" s="521"/>
      <c r="AE667" s="520" t="b">
        <f t="shared" si="225"/>
        <v>0</v>
      </c>
      <c r="AF667" s="520"/>
      <c r="AH667" s="422">
        <f>DATA9!$G$54</f>
        <v>0</v>
      </c>
      <c r="AI667" s="422">
        <f>DATA9!$L$54</f>
        <v>0</v>
      </c>
      <c r="AJ667" s="458">
        <f>DATA9!$Q$54</f>
        <v>0</v>
      </c>
      <c r="AK667" s="422">
        <f>DATA9!$V$54</f>
        <v>0</v>
      </c>
      <c r="AL667" s="422">
        <f>DATA9!$AA$54</f>
        <v>0</v>
      </c>
      <c r="AN667" s="522" t="str">
        <f>IF(AJ667="A",MAX($AN$221:AP666)+0.001,"")</f>
        <v/>
      </c>
      <c r="AO667" s="522"/>
      <c r="AP667" s="522"/>
      <c r="AQ667" s="282">
        <v>1.446</v>
      </c>
      <c r="AR667" s="282" t="str">
        <f>IF($AQ$667&gt;$AN$973,"",LOOKUP($AQ$667,$AN$222:$AP$971,$AH$222:$AH$971))</f>
        <v/>
      </c>
      <c r="AS667" s="282" t="str">
        <f>IF($AQ$667&gt;$AN$973,"",LOOKUP($AQ$667,$AN$222:$AP$971,$AI$222:$AI$971))</f>
        <v/>
      </c>
      <c r="AT667" s="282" t="s">
        <v>28</v>
      </c>
      <c r="AU667" s="282" t="str">
        <f>IF($AQ$667&gt;$AN$973,"",LOOKUP($AQ$667,$AN$222:$AP$971,$AK$222:$AK$971))</f>
        <v/>
      </c>
      <c r="AV667" s="282" t="str">
        <f>IF($AQ$667&gt;$AN$973,"",LOOKUP($AQ$667,$AN$222:$AP$971,$AL$222:$AL$971))</f>
        <v/>
      </c>
      <c r="AX667" s="522" t="str">
        <f>IF(AJ667="B",MAX($AX$221:AX666)+0.001,"")</f>
        <v/>
      </c>
      <c r="AY667" s="522"/>
      <c r="AZ667" s="522"/>
      <c r="BA667" s="282">
        <v>1.446</v>
      </c>
      <c r="BB667" s="282" t="str">
        <f t="shared" si="211"/>
        <v/>
      </c>
      <c r="BC667" s="282" t="str">
        <f t="shared" si="204"/>
        <v/>
      </c>
      <c r="BD667" s="282" t="s">
        <v>29</v>
      </c>
      <c r="BE667" s="282" t="str">
        <f t="shared" si="205"/>
        <v/>
      </c>
      <c r="BF667" s="282" t="str">
        <f t="shared" si="206"/>
        <v/>
      </c>
      <c r="BH667" s="522" t="str">
        <f>IF(AJ667="C",MAX($BH$221:BH666)+0.001,"")</f>
        <v/>
      </c>
      <c r="BI667" s="522"/>
      <c r="BJ667" s="522"/>
      <c r="BK667" s="282">
        <v>1.446</v>
      </c>
      <c r="BL667" s="282" t="str">
        <f t="shared" si="207"/>
        <v/>
      </c>
      <c r="BM667" s="282" t="str">
        <f t="shared" si="208"/>
        <v/>
      </c>
      <c r="BN667" s="282" t="s">
        <v>30</v>
      </c>
      <c r="BO667" s="282" t="str">
        <f t="shared" si="209"/>
        <v/>
      </c>
      <c r="BP667" s="282" t="str">
        <f t="shared" si="210"/>
        <v/>
      </c>
      <c r="BT667" s="522" t="str">
        <f>IF(AL667="A",MAX($BT$221:BV666)+0.001,"")</f>
        <v/>
      </c>
      <c r="BU667" s="522"/>
      <c r="BV667" s="522"/>
      <c r="BW667" s="282">
        <v>1.446</v>
      </c>
      <c r="BY667" s="454" t="s">
        <v>28</v>
      </c>
      <c r="BZ667" s="282" t="str">
        <f t="shared" si="212"/>
        <v/>
      </c>
      <c r="CB667" s="282">
        <f t="shared" si="213"/>
        <v>0</v>
      </c>
      <c r="CC667" s="282">
        <f t="shared" si="214"/>
        <v>0</v>
      </c>
      <c r="CD667" s="282">
        <f t="shared" si="215"/>
        <v>0</v>
      </c>
      <c r="CE667" s="282">
        <f t="shared" si="216"/>
        <v>0</v>
      </c>
      <c r="CF667" s="282">
        <f t="shared" si="217"/>
        <v>0</v>
      </c>
      <c r="CG667" s="282">
        <f t="shared" si="218"/>
        <v>0</v>
      </c>
      <c r="CH667" s="282">
        <f t="shared" si="219"/>
        <v>0</v>
      </c>
      <c r="CI667" s="282">
        <f t="shared" si="220"/>
        <v>0</v>
      </c>
      <c r="CJ667" s="282">
        <f t="shared" si="221"/>
        <v>0</v>
      </c>
      <c r="CK667" s="282">
        <f t="shared" si="222"/>
        <v>0</v>
      </c>
      <c r="CL667" s="282">
        <f t="shared" si="223"/>
        <v>0</v>
      </c>
      <c r="CM667" s="282">
        <f t="shared" si="224"/>
        <v>0</v>
      </c>
    </row>
    <row r="668" spans="1:91" ht="15" x14ac:dyDescent="0.25">
      <c r="D668" s="455" t="str">
        <f>IF(DATA9!$C$55="","",U668&amp;":"&amp;V668)</f>
        <v/>
      </c>
      <c r="E668" s="523" t="str">
        <f>IF(DATA9!$D$55="","",W668&amp;":"&amp;X668)</f>
        <v/>
      </c>
      <c r="F668" s="523"/>
      <c r="G668" s="523"/>
      <c r="H668" s="524" t="e">
        <f t="shared" si="228"/>
        <v>#VALUE!</v>
      </c>
      <c r="I668" s="524"/>
      <c r="J668" s="524"/>
      <c r="K668" s="522" t="e">
        <f t="shared" si="203"/>
        <v>#VALUE!</v>
      </c>
      <c r="L668" s="522"/>
      <c r="M668" s="522"/>
      <c r="N668" s="525" t="e">
        <f t="shared" si="229"/>
        <v>#VALUE!</v>
      </c>
      <c r="O668" s="525"/>
      <c r="P668" s="525"/>
      <c r="Q668" s="523" t="e">
        <f t="shared" si="230"/>
        <v>#VALUE!</v>
      </c>
      <c r="R668" s="523"/>
      <c r="S668" s="523"/>
      <c r="T668" s="283">
        <v>47</v>
      </c>
      <c r="U668" s="456">
        <f>IF(HOUR(DATA9!$C$55)&lt;=6,HOUR(DATA9!$C$55)+12,HOUR(DATA9!$C$55))</f>
        <v>12</v>
      </c>
      <c r="V668" s="457" t="str">
        <f>IF(MINUTE(DATA9!$C$55)&lt;10,"0"&amp;MINUTE(DATA9!$C$55),MINUTE(DATA9!$C$55))</f>
        <v>00</v>
      </c>
      <c r="W668" s="456">
        <f>IF(HOUR(DATA9!$D$55)&lt;=6,HOUR(DATA9!$D$55)+12,HOUR(DATA9!$D$55))</f>
        <v>12</v>
      </c>
      <c r="X668" s="457" t="str">
        <f>IF(MINUTE(DATA9!$D$55)&lt;10,"0"&amp;MINUTE(DATA9!$D$55),MINUTE(DATA9!$D$55))</f>
        <v>00</v>
      </c>
      <c r="Y668" s="526" t="b">
        <f t="shared" si="226"/>
        <v>0</v>
      </c>
      <c r="Z668" s="526"/>
      <c r="AA668" s="520" t="b">
        <f t="shared" si="227"/>
        <v>0</v>
      </c>
      <c r="AB668" s="520"/>
      <c r="AC668" s="521" t="str">
        <f t="shared" si="231"/>
        <v/>
      </c>
      <c r="AD668" s="521"/>
      <c r="AE668" s="520" t="b">
        <f t="shared" si="225"/>
        <v>0</v>
      </c>
      <c r="AF668" s="520"/>
      <c r="AH668" s="422">
        <f>DATA9!$G$55</f>
        <v>0</v>
      </c>
      <c r="AI668" s="422">
        <f>DATA9!$L$55</f>
        <v>0</v>
      </c>
      <c r="AJ668" s="458">
        <f>DATA9!$Q$55</f>
        <v>0</v>
      </c>
      <c r="AK668" s="422">
        <f>DATA9!$V$55</f>
        <v>0</v>
      </c>
      <c r="AL668" s="422">
        <f>DATA9!$AA$55</f>
        <v>0</v>
      </c>
      <c r="AN668" s="522" t="str">
        <f>IF(AJ668="A",MAX($AN$221:AP667)+0.001,"")</f>
        <v/>
      </c>
      <c r="AO668" s="522"/>
      <c r="AP668" s="522"/>
      <c r="AQ668" s="282">
        <v>1.4469999999999998</v>
      </c>
      <c r="AR668" s="282" t="str">
        <f>IF($AQ$668&gt;$AN$973,"",LOOKUP($AQ$668,$AN$222:$AP$971,$AH$222:$AH$971))</f>
        <v/>
      </c>
      <c r="AS668" s="282" t="str">
        <f>IF($AQ$668&gt;$AN$973,"",LOOKUP($AQ$668,$AN$222:$AP$971,$AI$222:$AI$971))</f>
        <v/>
      </c>
      <c r="AT668" s="282" t="s">
        <v>28</v>
      </c>
      <c r="AU668" s="282" t="str">
        <f>IF($AQ$668&gt;$AN$973,"",LOOKUP($AQ$668,$AN$222:$AP$971,$AK$222:$AK$971))</f>
        <v/>
      </c>
      <c r="AV668" s="282" t="str">
        <f>IF($AQ$668&gt;$AN$973,"",LOOKUP($AQ$668,$AN$222:$AP$971,$AL$222:$AL$971))</f>
        <v/>
      </c>
      <c r="AX668" s="522" t="str">
        <f>IF(AJ668="B",MAX($AX$221:AX667)+0.001,"")</f>
        <v/>
      </c>
      <c r="AY668" s="522"/>
      <c r="AZ668" s="522"/>
      <c r="BA668" s="282">
        <v>1.4469999999999998</v>
      </c>
      <c r="BB668" s="282" t="str">
        <f t="shared" si="211"/>
        <v/>
      </c>
      <c r="BC668" s="282" t="str">
        <f t="shared" si="204"/>
        <v/>
      </c>
      <c r="BD668" s="282" t="s">
        <v>29</v>
      </c>
      <c r="BE668" s="282" t="str">
        <f t="shared" si="205"/>
        <v/>
      </c>
      <c r="BF668" s="282" t="str">
        <f t="shared" si="206"/>
        <v/>
      </c>
      <c r="BH668" s="522" t="str">
        <f>IF(AJ668="C",MAX($BH$221:BH667)+0.001,"")</f>
        <v/>
      </c>
      <c r="BI668" s="522"/>
      <c r="BJ668" s="522"/>
      <c r="BK668" s="282">
        <v>1.4469999999999998</v>
      </c>
      <c r="BL668" s="282" t="str">
        <f t="shared" si="207"/>
        <v/>
      </c>
      <c r="BM668" s="282" t="str">
        <f t="shared" si="208"/>
        <v/>
      </c>
      <c r="BN668" s="282" t="s">
        <v>30</v>
      </c>
      <c r="BO668" s="282" t="str">
        <f t="shared" si="209"/>
        <v/>
      </c>
      <c r="BP668" s="282" t="str">
        <f t="shared" si="210"/>
        <v/>
      </c>
      <c r="BT668" s="522" t="str">
        <f>IF(AL668="A",MAX($BT$221:BV667)+0.001,"")</f>
        <v/>
      </c>
      <c r="BU668" s="522"/>
      <c r="BV668" s="522"/>
      <c r="BW668" s="282">
        <v>1.4469999999999998</v>
      </c>
      <c r="BY668" s="454" t="s">
        <v>28</v>
      </c>
      <c r="BZ668" s="282" t="str">
        <f t="shared" si="212"/>
        <v/>
      </c>
      <c r="CB668" s="282">
        <f t="shared" si="213"/>
        <v>0</v>
      </c>
      <c r="CC668" s="282">
        <f t="shared" si="214"/>
        <v>0</v>
      </c>
      <c r="CD668" s="282">
        <f t="shared" si="215"/>
        <v>0</v>
      </c>
      <c r="CE668" s="282">
        <f t="shared" si="216"/>
        <v>0</v>
      </c>
      <c r="CF668" s="282">
        <f t="shared" si="217"/>
        <v>0</v>
      </c>
      <c r="CG668" s="282">
        <f t="shared" si="218"/>
        <v>0</v>
      </c>
      <c r="CH668" s="282">
        <f t="shared" si="219"/>
        <v>0</v>
      </c>
      <c r="CI668" s="282">
        <f t="shared" si="220"/>
        <v>0</v>
      </c>
      <c r="CJ668" s="282">
        <f t="shared" si="221"/>
        <v>0</v>
      </c>
      <c r="CK668" s="282">
        <f t="shared" si="222"/>
        <v>0</v>
      </c>
      <c r="CL668" s="282">
        <f t="shared" si="223"/>
        <v>0</v>
      </c>
      <c r="CM668" s="282">
        <f t="shared" si="224"/>
        <v>0</v>
      </c>
    </row>
    <row r="669" spans="1:91" ht="15" x14ac:dyDescent="0.25">
      <c r="D669" s="455" t="str">
        <f>IF(DATA9!$C$56="","",U669&amp;":"&amp;V669)</f>
        <v/>
      </c>
      <c r="E669" s="523" t="str">
        <f>IF(DATA9!$D$56="","",W669&amp;":"&amp;X669)</f>
        <v/>
      </c>
      <c r="F669" s="523"/>
      <c r="G669" s="523"/>
      <c r="H669" s="524" t="e">
        <f t="shared" si="228"/>
        <v>#VALUE!</v>
      </c>
      <c r="I669" s="524"/>
      <c r="J669" s="524"/>
      <c r="K669" s="522" t="e">
        <f t="shared" si="203"/>
        <v>#VALUE!</v>
      </c>
      <c r="L669" s="522"/>
      <c r="M669" s="522"/>
      <c r="N669" s="525" t="e">
        <f t="shared" si="229"/>
        <v>#VALUE!</v>
      </c>
      <c r="O669" s="525"/>
      <c r="P669" s="525"/>
      <c r="Q669" s="523" t="e">
        <f t="shared" si="230"/>
        <v>#VALUE!</v>
      </c>
      <c r="R669" s="523"/>
      <c r="S669" s="523"/>
      <c r="T669" s="283">
        <v>48</v>
      </c>
      <c r="U669" s="456">
        <f>IF(HOUR(DATA9!$C$56)&lt;=6,HOUR(DATA9!$C$56)+12,HOUR(DATA9!$C$56))</f>
        <v>12</v>
      </c>
      <c r="V669" s="457" t="str">
        <f>IF(MINUTE(DATA9!$C$56)&lt;10,"0"&amp;MINUTE(DATA9!$C$56),MINUTE(DATA9!$C$56))</f>
        <v>00</v>
      </c>
      <c r="W669" s="456">
        <f>IF(HOUR(DATA9!$D$56)&lt;=6,HOUR(DATA9!$D$56)+12,HOUR(DATA9!$D$56))</f>
        <v>12</v>
      </c>
      <c r="X669" s="457" t="str">
        <f>IF(MINUTE(DATA9!$D$56)&lt;10,"0"&amp;MINUTE(DATA9!$D$56),MINUTE(DATA9!$D$56))</f>
        <v>00</v>
      </c>
      <c r="Y669" s="526" t="b">
        <f t="shared" si="226"/>
        <v>0</v>
      </c>
      <c r="Z669" s="526"/>
      <c r="AA669" s="520" t="b">
        <f t="shared" si="227"/>
        <v>0</v>
      </c>
      <c r="AB669" s="520"/>
      <c r="AC669" s="521" t="str">
        <f t="shared" si="231"/>
        <v/>
      </c>
      <c r="AD669" s="521"/>
      <c r="AE669" s="520" t="b">
        <f t="shared" si="225"/>
        <v>0</v>
      </c>
      <c r="AF669" s="520"/>
      <c r="AH669" s="422">
        <f>DATA9!$G$56</f>
        <v>0</v>
      </c>
      <c r="AI669" s="422">
        <f>DATA9!$L$56</f>
        <v>0</v>
      </c>
      <c r="AJ669" s="458">
        <f>DATA9!$Q$56</f>
        <v>0</v>
      </c>
      <c r="AK669" s="422">
        <f>DATA9!$V$56</f>
        <v>0</v>
      </c>
      <c r="AL669" s="422">
        <f>DATA9!$AA$56</f>
        <v>0</v>
      </c>
      <c r="AN669" s="522" t="str">
        <f>IF(AJ669="A",MAX($AN$221:AP668)+0.001,"")</f>
        <v/>
      </c>
      <c r="AO669" s="522"/>
      <c r="AP669" s="522"/>
      <c r="AQ669" s="282">
        <v>1.448</v>
      </c>
      <c r="AR669" s="282" t="str">
        <f>IF($AQ$669&gt;$AN$973,"",LOOKUP($AQ$669,$AN$222:$AP$971,$AH$222:$AH$971))</f>
        <v/>
      </c>
      <c r="AS669" s="282" t="str">
        <f>IF($AQ$669&gt;$AN$973,"",LOOKUP($AQ$669,$AN$222:$AP$971,$AI$222:$AI$971))</f>
        <v/>
      </c>
      <c r="AT669" s="282" t="s">
        <v>28</v>
      </c>
      <c r="AU669" s="282" t="str">
        <f>IF($AQ$669&gt;$AN$973,"",LOOKUP($AQ$669,$AN$222:$AP$971,$AK$222:$AK$971))</f>
        <v/>
      </c>
      <c r="AV669" s="282" t="str">
        <f>IF($AQ$669&gt;$AN$973,"",LOOKUP($AQ$669,$AN$222:$AP$971,$AL$222:$AL$971))</f>
        <v/>
      </c>
      <c r="AX669" s="522" t="str">
        <f>IF(AJ669="B",MAX($AX$221:AX668)+0.001,"")</f>
        <v/>
      </c>
      <c r="AY669" s="522"/>
      <c r="AZ669" s="522"/>
      <c r="BA669" s="282">
        <v>1.448</v>
      </c>
      <c r="BB669" s="282" t="str">
        <f t="shared" si="211"/>
        <v/>
      </c>
      <c r="BC669" s="282" t="str">
        <f t="shared" si="204"/>
        <v/>
      </c>
      <c r="BD669" s="282" t="s">
        <v>29</v>
      </c>
      <c r="BE669" s="282" t="str">
        <f t="shared" si="205"/>
        <v/>
      </c>
      <c r="BF669" s="282" t="str">
        <f t="shared" si="206"/>
        <v/>
      </c>
      <c r="BH669" s="522" t="str">
        <f>IF(AJ669="C",MAX($BH$221:BH668)+0.001,"")</f>
        <v/>
      </c>
      <c r="BI669" s="522"/>
      <c r="BJ669" s="522"/>
      <c r="BK669" s="282">
        <v>1.448</v>
      </c>
      <c r="BL669" s="282" t="str">
        <f t="shared" si="207"/>
        <v/>
      </c>
      <c r="BM669" s="282" t="str">
        <f t="shared" si="208"/>
        <v/>
      </c>
      <c r="BN669" s="282" t="s">
        <v>30</v>
      </c>
      <c r="BO669" s="282" t="str">
        <f t="shared" si="209"/>
        <v/>
      </c>
      <c r="BP669" s="282" t="str">
        <f t="shared" si="210"/>
        <v/>
      </c>
      <c r="BT669" s="522" t="str">
        <f>IF(AL669="A",MAX($BT$221:BV668)+0.001,"")</f>
        <v/>
      </c>
      <c r="BU669" s="522"/>
      <c r="BV669" s="522"/>
      <c r="BW669" s="282">
        <v>1.448</v>
      </c>
      <c r="BY669" s="454" t="s">
        <v>28</v>
      </c>
      <c r="BZ669" s="282" t="str">
        <f t="shared" si="212"/>
        <v/>
      </c>
      <c r="CB669" s="282">
        <f t="shared" si="213"/>
        <v>0</v>
      </c>
      <c r="CC669" s="282">
        <f t="shared" si="214"/>
        <v>0</v>
      </c>
      <c r="CD669" s="282">
        <f t="shared" si="215"/>
        <v>0</v>
      </c>
      <c r="CE669" s="282">
        <f t="shared" si="216"/>
        <v>0</v>
      </c>
      <c r="CF669" s="282">
        <f t="shared" si="217"/>
        <v>0</v>
      </c>
      <c r="CG669" s="282">
        <f t="shared" si="218"/>
        <v>0</v>
      </c>
      <c r="CH669" s="282">
        <f t="shared" si="219"/>
        <v>0</v>
      </c>
      <c r="CI669" s="282">
        <f t="shared" si="220"/>
        <v>0</v>
      </c>
      <c r="CJ669" s="282">
        <f t="shared" si="221"/>
        <v>0</v>
      </c>
      <c r="CK669" s="282">
        <f t="shared" si="222"/>
        <v>0</v>
      </c>
      <c r="CL669" s="282">
        <f t="shared" si="223"/>
        <v>0</v>
      </c>
      <c r="CM669" s="282">
        <f t="shared" si="224"/>
        <v>0</v>
      </c>
    </row>
    <row r="670" spans="1:91" ht="15" x14ac:dyDescent="0.25">
      <c r="D670" s="455" t="str">
        <f>IF(DATA9!$C$57="","",U670&amp;":"&amp;V670)</f>
        <v/>
      </c>
      <c r="E670" s="523" t="str">
        <f>IF(DATA9!$D$57="","",W670&amp;":"&amp;X670)</f>
        <v/>
      </c>
      <c r="F670" s="523"/>
      <c r="G670" s="523"/>
      <c r="H670" s="524" t="e">
        <f t="shared" si="228"/>
        <v>#VALUE!</v>
      </c>
      <c r="I670" s="524"/>
      <c r="J670" s="524"/>
      <c r="K670" s="522" t="e">
        <f t="shared" ref="K670:K733" si="232">LOOKUP(H670,$C$184:$C$218,$D$184:$D$218)</f>
        <v>#VALUE!</v>
      </c>
      <c r="L670" s="522"/>
      <c r="M670" s="522"/>
      <c r="N670" s="525" t="e">
        <f t="shared" si="229"/>
        <v>#VALUE!</v>
      </c>
      <c r="O670" s="525"/>
      <c r="P670" s="525"/>
      <c r="Q670" s="523" t="e">
        <f t="shared" si="230"/>
        <v>#VALUE!</v>
      </c>
      <c r="R670" s="523"/>
      <c r="S670" s="523"/>
      <c r="T670" s="283">
        <v>49</v>
      </c>
      <c r="U670" s="456">
        <f>IF(HOUR(DATA9!$C$57)&lt;=6,HOUR(DATA9!$C$57)+12,HOUR(DATA9!$C$57))</f>
        <v>12</v>
      </c>
      <c r="V670" s="457" t="str">
        <f>IF(MINUTE(DATA9!$C$57)&lt;10,"0"&amp;MINUTE(DATA9!$C$57),MINUTE(DATA9!$C$57))</f>
        <v>00</v>
      </c>
      <c r="W670" s="456">
        <f>IF(HOUR(DATA9!$D$57)&lt;=6,HOUR(DATA9!$D$57)+12,HOUR(DATA9!$D$57))</f>
        <v>12</v>
      </c>
      <c r="X670" s="457" t="str">
        <f>IF(MINUTE(DATA9!$D$57)&lt;10,"0"&amp;MINUTE(DATA9!$D$57),MINUTE(DATA9!$D$57))</f>
        <v>00</v>
      </c>
      <c r="Y670" s="526" t="b">
        <f t="shared" si="226"/>
        <v>0</v>
      </c>
      <c r="Z670" s="526"/>
      <c r="AA670" s="520" t="b">
        <f t="shared" si="227"/>
        <v>0</v>
      </c>
      <c r="AB670" s="520"/>
      <c r="AC670" s="521" t="str">
        <f t="shared" si="231"/>
        <v/>
      </c>
      <c r="AD670" s="521"/>
      <c r="AE670" s="520" t="b">
        <f t="shared" si="225"/>
        <v>0</v>
      </c>
      <c r="AF670" s="520"/>
      <c r="AH670" s="422">
        <f>DATA9!$G$57</f>
        <v>0</v>
      </c>
      <c r="AI670" s="422">
        <f>DATA9!$L$57</f>
        <v>0</v>
      </c>
      <c r="AJ670" s="458">
        <f>DATA9!$Q$57</f>
        <v>0</v>
      </c>
      <c r="AK670" s="422">
        <f>DATA9!$V$57</f>
        <v>0</v>
      </c>
      <c r="AL670" s="422">
        <f>DATA9!$AA$57</f>
        <v>0</v>
      </c>
      <c r="AN670" s="522" t="str">
        <f>IF(AJ670="A",MAX($AN$221:AP669)+0.001,"")</f>
        <v/>
      </c>
      <c r="AO670" s="522"/>
      <c r="AP670" s="522"/>
      <c r="AQ670" s="282">
        <v>1.4489999999999998</v>
      </c>
      <c r="AR670" s="282" t="str">
        <f>IF($AQ$670&gt;$AN$973,"",LOOKUP($AQ$670,$AN$222:$AP$971,$AH$222:$AH$971))</f>
        <v/>
      </c>
      <c r="AS670" s="282" t="str">
        <f>IF($AQ$670&gt;$AN$973,"",LOOKUP($AQ$670,$AN$222:$AP$971,$AI$222:$AI$971))</f>
        <v/>
      </c>
      <c r="AT670" s="282" t="s">
        <v>28</v>
      </c>
      <c r="AU670" s="282" t="str">
        <f>IF($AQ$670&gt;$AN$973,"",LOOKUP($AQ$670,$AN$222:$AP$971,$AK$222:$AK$971))</f>
        <v/>
      </c>
      <c r="AV670" s="282" t="str">
        <f>IF($AQ$670&gt;$AN$973,"",LOOKUP($AQ$670,$AN$222:$AP$971,$AL$222:$AL$971))</f>
        <v/>
      </c>
      <c r="AX670" s="522" t="str">
        <f>IF(AJ670="B",MAX($AX$221:AX669)+0.001,"")</f>
        <v/>
      </c>
      <c r="AY670" s="522"/>
      <c r="AZ670" s="522"/>
      <c r="BA670" s="282">
        <v>1.4489999999999998</v>
      </c>
      <c r="BB670" s="282" t="str">
        <f t="shared" si="211"/>
        <v/>
      </c>
      <c r="BC670" s="282" t="str">
        <f t="shared" ref="BC670:BC733" si="233">IF($BA670&gt;$AX$972,"",LOOKUP($BA670,$AX$222:$AX$971,$AI$222:$AI$971))</f>
        <v/>
      </c>
      <c r="BD670" s="282" t="s">
        <v>29</v>
      </c>
      <c r="BE670" s="282" t="str">
        <f t="shared" ref="BE670:BE733" si="234">IF($BA670&gt;$AX$972,"",LOOKUP($BA670,$AX$222:$AX$971,$AK$222:$AK$971))</f>
        <v/>
      </c>
      <c r="BF670" s="282" t="str">
        <f t="shared" ref="BF670:BF733" si="235">IF($BA670&gt;$AX$972,"",LOOKUP($BA670,$AX$222:$AX$971,$AL$222:$AL$971))</f>
        <v/>
      </c>
      <c r="BH670" s="522" t="str">
        <f>IF(AJ670="C",MAX($BH$221:BH669)+0.001,"")</f>
        <v/>
      </c>
      <c r="BI670" s="522"/>
      <c r="BJ670" s="522"/>
      <c r="BK670" s="282">
        <v>1.4489999999999998</v>
      </c>
      <c r="BL670" s="282" t="str">
        <f t="shared" ref="BL670:BL733" si="236">IF($BK670&gt;$BH$972,"",LOOKUP($BK670,$BH$222:$BH$971,$AH$222:$AH$971))</f>
        <v/>
      </c>
      <c r="BM670" s="282" t="str">
        <f t="shared" ref="BM670:BM733" si="237">IF($BK670&gt;$BH$972,"",LOOKUP($BK670,$BH$222:$BH$971,$AI$222:$AI$971))</f>
        <v/>
      </c>
      <c r="BN670" s="282" t="s">
        <v>30</v>
      </c>
      <c r="BO670" s="282" t="str">
        <f t="shared" ref="BO670:BO733" si="238">IF($BK670&gt;$BH$972,"",LOOKUP($BK670,$BH$222:$BH$971,$AK$222:$AK$971))</f>
        <v/>
      </c>
      <c r="BP670" s="282" t="str">
        <f t="shared" ref="BP670:BP733" si="239">IF($BK670&gt;$BH$972,"",LOOKUP($BK670,$BH$222:$BH$971,$AL$222:$AL$971))</f>
        <v/>
      </c>
      <c r="BT670" s="522" t="str">
        <f>IF(AL670="A",MAX($BT$221:BV669)+0.001,"")</f>
        <v/>
      </c>
      <c r="BU670" s="522"/>
      <c r="BV670" s="522"/>
      <c r="BW670" s="282">
        <v>1.4489999999999998</v>
      </c>
      <c r="BY670" s="454" t="s">
        <v>28</v>
      </c>
      <c r="BZ670" s="282" t="str">
        <f t="shared" si="212"/>
        <v/>
      </c>
      <c r="CB670" s="282">
        <f t="shared" si="213"/>
        <v>0</v>
      </c>
      <c r="CC670" s="282">
        <f t="shared" si="214"/>
        <v>0</v>
      </c>
      <c r="CD670" s="282">
        <f t="shared" si="215"/>
        <v>0</v>
      </c>
      <c r="CE670" s="282">
        <f t="shared" si="216"/>
        <v>0</v>
      </c>
      <c r="CF670" s="282">
        <f t="shared" si="217"/>
        <v>0</v>
      </c>
      <c r="CG670" s="282">
        <f t="shared" si="218"/>
        <v>0</v>
      </c>
      <c r="CH670" s="282">
        <f t="shared" si="219"/>
        <v>0</v>
      </c>
      <c r="CI670" s="282">
        <f t="shared" si="220"/>
        <v>0</v>
      </c>
      <c r="CJ670" s="282">
        <f t="shared" si="221"/>
        <v>0</v>
      </c>
      <c r="CK670" s="282">
        <f t="shared" si="222"/>
        <v>0</v>
      </c>
      <c r="CL670" s="282">
        <f t="shared" si="223"/>
        <v>0</v>
      </c>
      <c r="CM670" s="282">
        <f t="shared" si="224"/>
        <v>0</v>
      </c>
    </row>
    <row r="671" spans="1:91" ht="15" x14ac:dyDescent="0.25">
      <c r="D671" s="455" t="str">
        <f>IF(DATA9!$C$58="","",U672&amp;":"&amp;V672)</f>
        <v/>
      </c>
      <c r="E671" s="523" t="str">
        <f>IF(DATA9!$D$58="","",W672&amp;":"&amp;X672)</f>
        <v/>
      </c>
      <c r="F671" s="523"/>
      <c r="G671" s="523"/>
      <c r="H671" s="528" t="e">
        <f t="shared" si="228"/>
        <v>#VALUE!</v>
      </c>
      <c r="I671" s="528"/>
      <c r="J671" s="528"/>
      <c r="K671" s="529" t="e">
        <f t="shared" si="232"/>
        <v>#VALUE!</v>
      </c>
      <c r="L671" s="529"/>
      <c r="M671" s="529"/>
      <c r="N671" s="530" t="e">
        <f t="shared" si="229"/>
        <v>#VALUE!</v>
      </c>
      <c r="O671" s="530"/>
      <c r="P671" s="530"/>
      <c r="Q671" s="531" t="e">
        <f t="shared" si="230"/>
        <v>#VALUE!</v>
      </c>
      <c r="R671" s="531"/>
      <c r="S671" s="531"/>
      <c r="T671" s="283">
        <v>50</v>
      </c>
      <c r="U671" s="456">
        <f>IF(HOUR(DATA9!$C$58)&lt;=6,HOUR(DATA9!$C$58)+12,HOUR(DATA9!$C$58))</f>
        <v>12</v>
      </c>
      <c r="V671" s="457" t="str">
        <f>IF(MINUTE(DATA9!$C$57)&lt;10,"0"&amp;MINUTE(DATA9!$C$57),MINUTE(DATA9!$C$57))</f>
        <v>00</v>
      </c>
      <c r="W671" s="456">
        <f>IF(HOUR(DATA9!$D$57)&lt;=6,HOUR(DATA9!$D$57)+12,HOUR(DATA9!$D$57))</f>
        <v>12</v>
      </c>
      <c r="X671" s="457" t="str">
        <f>IF(MINUTE(DATA9!$D$57)&lt;10,"0"&amp;MINUTE(DATA9!$D$57),MINUTE(DATA9!$D$57))</f>
        <v>00</v>
      </c>
      <c r="Y671" s="526" t="b">
        <f t="shared" si="226"/>
        <v>0</v>
      </c>
      <c r="Z671" s="526"/>
      <c r="AA671" s="520" t="b">
        <f t="shared" si="227"/>
        <v>0</v>
      </c>
      <c r="AB671" s="520"/>
      <c r="AC671" s="521" t="str">
        <f t="shared" si="231"/>
        <v/>
      </c>
      <c r="AD671" s="521"/>
      <c r="AE671" s="520" t="b">
        <f t="shared" si="225"/>
        <v>0</v>
      </c>
      <c r="AF671" s="520"/>
      <c r="AH671" s="422">
        <f>DATA9!$G$58</f>
        <v>0</v>
      </c>
      <c r="AI671" s="422">
        <f>DATA9!$L$58</f>
        <v>0</v>
      </c>
      <c r="AJ671" s="458">
        <f>DATA9!$Q$58</f>
        <v>0</v>
      </c>
      <c r="AK671" s="422">
        <f>DATA9!$V$58</f>
        <v>0</v>
      </c>
      <c r="AL671" s="422">
        <f>DATA9!$AA$58</f>
        <v>0</v>
      </c>
      <c r="AN671" s="522" t="str">
        <f>IF(AJ671="A",MAX($AN$221:AP670)+0.001,"")</f>
        <v/>
      </c>
      <c r="AO671" s="522"/>
      <c r="AP671" s="522"/>
      <c r="AQ671" s="282">
        <v>1.45</v>
      </c>
      <c r="AR671" s="282" t="str">
        <f>IF($AQ$671&gt;$AN$973,"",LOOKUP($AQ$671,$AN$222:$AP$971,$AH$222:$AH$971))</f>
        <v/>
      </c>
      <c r="AS671" s="282" t="str">
        <f>IF($AQ$671&gt;$AN$973,"",LOOKUP($AQ$671,$AN$222:$AP$971,$AI$222:$AI$971))</f>
        <v/>
      </c>
      <c r="AT671" s="282" t="s">
        <v>28</v>
      </c>
      <c r="AU671" s="282" t="str">
        <f>IF($AQ$671&gt;$AN$973,"",LOOKUP($AQ$671,$AN$222:$AP$971,$AK$222:$AK$971))</f>
        <v/>
      </c>
      <c r="AV671" s="282" t="str">
        <f>IF($AQ$671&gt;$AN$973,"",LOOKUP($AQ$671,$AN$222:$AP$971,$AL$222:$AL$971))</f>
        <v/>
      </c>
      <c r="AX671" s="522" t="str">
        <f>IF(AJ671="B",MAX($AX$221:AX670)+0.001,"")</f>
        <v/>
      </c>
      <c r="AY671" s="522"/>
      <c r="AZ671" s="522"/>
      <c r="BA671" s="282">
        <v>1.45</v>
      </c>
      <c r="BB671" s="282" t="str">
        <f t="shared" ref="BB671:BB734" si="240">IF($BA671&gt;$AX$972,"",LOOKUP($BA671,$AX$222:$AZ$971,$AH$222:$AH$971))</f>
        <v/>
      </c>
      <c r="BC671" s="282" t="str">
        <f t="shared" si="233"/>
        <v/>
      </c>
      <c r="BD671" s="282" t="s">
        <v>29</v>
      </c>
      <c r="BE671" s="282" t="str">
        <f t="shared" si="234"/>
        <v/>
      </c>
      <c r="BF671" s="282" t="str">
        <f t="shared" si="235"/>
        <v/>
      </c>
      <c r="BH671" s="522" t="str">
        <f>IF(AJ671="C",MAX($BH$221:BH670)+0.001,"")</f>
        <v/>
      </c>
      <c r="BI671" s="522"/>
      <c r="BJ671" s="522"/>
      <c r="BK671" s="282">
        <v>1.45</v>
      </c>
      <c r="BL671" s="282" t="str">
        <f t="shared" si="236"/>
        <v/>
      </c>
      <c r="BM671" s="282" t="str">
        <f t="shared" si="237"/>
        <v/>
      </c>
      <c r="BN671" s="282" t="s">
        <v>30</v>
      </c>
      <c r="BO671" s="282" t="str">
        <f t="shared" si="238"/>
        <v/>
      </c>
      <c r="BP671" s="282" t="str">
        <f t="shared" si="239"/>
        <v/>
      </c>
      <c r="BT671" s="522" t="str">
        <f>IF(AL671="A",MAX($BT$221:BV670)+0.001,"")</f>
        <v/>
      </c>
      <c r="BU671" s="522"/>
      <c r="BV671" s="522"/>
      <c r="BW671" s="282">
        <v>1.45</v>
      </c>
      <c r="BY671" s="454" t="s">
        <v>28</v>
      </c>
      <c r="BZ671" s="282" t="str">
        <f t="shared" ref="BZ671:BZ734" si="241">IF(AL671="a",AK671,"")</f>
        <v/>
      </c>
      <c r="CB671" s="282">
        <f t="shared" ref="CB671:CB734" si="242">IF(BZ671=$CB$220,1,0)</f>
        <v>0</v>
      </c>
      <c r="CC671" s="282">
        <f t="shared" ref="CC671:CC734" si="243">IF(BZ671=$CC$220,1,0)</f>
        <v>0</v>
      </c>
      <c r="CD671" s="282">
        <f t="shared" ref="CD671:CD734" si="244">IF(BZ671=$CD$220,1,0)</f>
        <v>0</v>
      </c>
      <c r="CE671" s="282">
        <f t="shared" ref="CE671:CE734" si="245">IF(BZ671=$CE$220,1,0)</f>
        <v>0</v>
      </c>
      <c r="CF671" s="282">
        <f t="shared" ref="CF671:CF734" si="246">IF(BZ671=$CF$220,1,0)</f>
        <v>0</v>
      </c>
      <c r="CG671" s="282">
        <f t="shared" ref="CG671:CG734" si="247">IF(BZ671=$CG$220,1,0)</f>
        <v>0</v>
      </c>
      <c r="CH671" s="282">
        <f t="shared" ref="CH671:CH734" si="248">IF(BZ671=$CH$220,1,0)</f>
        <v>0</v>
      </c>
      <c r="CI671" s="282">
        <f t="shared" ref="CI671:CI734" si="249">IF(BZ671=$CI$220,1,0)</f>
        <v>0</v>
      </c>
      <c r="CJ671" s="282">
        <f t="shared" ref="CJ671:CJ734" si="250">IF(BZ671=$CJ$220,1,0)</f>
        <v>0</v>
      </c>
      <c r="CK671" s="282">
        <f t="shared" ref="CK671:CK734" si="251">IF(BZ671=$CK$220,1,0)</f>
        <v>0</v>
      </c>
      <c r="CL671" s="282">
        <f t="shared" ref="CL671:CL734" si="252">IF(BZ671=$CL$220,1,0)</f>
        <v>0</v>
      </c>
      <c r="CM671" s="282">
        <f t="shared" ref="CM671:CM734" si="253">IF(BZ671=$CM$220,1,0)</f>
        <v>0</v>
      </c>
    </row>
    <row r="672" spans="1:91" ht="15" x14ac:dyDescent="0.25">
      <c r="A672" s="522" t="s">
        <v>157</v>
      </c>
      <c r="B672" s="522"/>
      <c r="D672" s="455" t="str">
        <f>IF(DATA10!$C$9="","",U672&amp;":"&amp;V672)</f>
        <v/>
      </c>
      <c r="E672" s="523" t="str">
        <f>IF(DATA10!$D$9="","",W672&amp;":"&amp;X672)</f>
        <v/>
      </c>
      <c r="F672" s="523"/>
      <c r="G672" s="523"/>
      <c r="H672" s="524" t="e">
        <f t="shared" si="228"/>
        <v>#VALUE!</v>
      </c>
      <c r="I672" s="524"/>
      <c r="J672" s="524"/>
      <c r="K672" s="522" t="e">
        <f t="shared" si="232"/>
        <v>#VALUE!</v>
      </c>
      <c r="L672" s="522"/>
      <c r="M672" s="522"/>
      <c r="N672" s="525" t="e">
        <f t="shared" si="229"/>
        <v>#VALUE!</v>
      </c>
      <c r="O672" s="525"/>
      <c r="P672" s="525"/>
      <c r="Q672" s="523" t="e">
        <f t="shared" si="230"/>
        <v>#VALUE!</v>
      </c>
      <c r="R672" s="523"/>
      <c r="S672" s="523"/>
      <c r="T672" s="283">
        <v>1</v>
      </c>
      <c r="U672" s="456">
        <f>IF(HOUR(DATA10!$C$9)&lt;=6,HOUR(DATA10!$C$9)+12,HOUR(DATA10!$C$9))</f>
        <v>12</v>
      </c>
      <c r="V672" s="457" t="str">
        <f>IF(MINUTE(DATA10!$C$9)&lt;10,"0"&amp;MINUTE(DATA10!$C$9),MINUTE(DATA10!$C$9))</f>
        <v>00</v>
      </c>
      <c r="W672" s="456">
        <f>IF(HOUR(DATA10!$D$9)&lt;=6,HOUR(DATA10!$D$9)+12,HOUR(DATA10!$D$9))</f>
        <v>12</v>
      </c>
      <c r="X672" s="457" t="str">
        <f>IF(MINUTE(DATA10!$D$9)&lt;10,"0"&amp;MINUTE(DATA10!$D$9),MINUTE(DATA10!$D$9))</f>
        <v>00</v>
      </c>
      <c r="Y672" s="526" t="b">
        <f t="shared" si="226"/>
        <v>0</v>
      </c>
      <c r="Z672" s="526"/>
      <c r="AA672" s="520" t="b">
        <f t="shared" si="227"/>
        <v>0</v>
      </c>
      <c r="AB672" s="520"/>
      <c r="AC672" s="521" t="str">
        <f t="shared" si="231"/>
        <v/>
      </c>
      <c r="AD672" s="521"/>
      <c r="AE672" s="520" t="b">
        <f t="shared" si="225"/>
        <v>0</v>
      </c>
      <c r="AF672" s="520"/>
      <c r="AH672" s="422">
        <f>DATA10!$G$9</f>
        <v>0</v>
      </c>
      <c r="AI672" s="422">
        <f>DATA10!$L$9</f>
        <v>0</v>
      </c>
      <c r="AJ672" s="458">
        <f>DATA10!$Q$9</f>
        <v>0</v>
      </c>
      <c r="AK672" s="422">
        <f>DATA10!$V$9</f>
        <v>0</v>
      </c>
      <c r="AL672" s="422">
        <f>DATA10!$AA$9</f>
        <v>0</v>
      </c>
      <c r="AN672" s="522" t="str">
        <f>IF(AJ672="A",MAX($AN$221:AP671)+0.001,"")</f>
        <v/>
      </c>
      <c r="AO672" s="522"/>
      <c r="AP672" s="522"/>
      <c r="AQ672" s="282">
        <v>1.4509999999999998</v>
      </c>
      <c r="AR672" s="282" t="str">
        <f>IF($AQ$672&gt;$AN$973,"",LOOKUP($AQ$672,$AN$222:$AP$971,$AH$222:$AH$971))</f>
        <v/>
      </c>
      <c r="AS672" s="282" t="str">
        <f>IF($AQ$672&gt;$AN$973,"",LOOKUP($AQ$672,$AN$222:$AP$971,$AI$222:$AI$971))</f>
        <v/>
      </c>
      <c r="AT672" s="282" t="s">
        <v>28</v>
      </c>
      <c r="AU672" s="282" t="str">
        <f>IF($AQ$672&gt;$AN$973,"",LOOKUP($AQ$672,$AN$222:$AP$971,$AK$222:$AK$971))</f>
        <v/>
      </c>
      <c r="AV672" s="282" t="str">
        <f>IF($AQ$672&gt;$AN$973,"",LOOKUP($AQ$672,$AN$222:$AP$971,$AL$222:$AL$971))</f>
        <v/>
      </c>
      <c r="AX672" s="522" t="str">
        <f>IF(AJ672="B",MAX($AX$221:AX671)+0.001,"")</f>
        <v/>
      </c>
      <c r="AY672" s="522"/>
      <c r="AZ672" s="522"/>
      <c r="BA672" s="282">
        <v>1.4509999999999998</v>
      </c>
      <c r="BB672" s="282" t="str">
        <f t="shared" si="240"/>
        <v/>
      </c>
      <c r="BC672" s="282" t="str">
        <f t="shared" si="233"/>
        <v/>
      </c>
      <c r="BD672" s="282" t="s">
        <v>29</v>
      </c>
      <c r="BE672" s="282" t="str">
        <f t="shared" si="234"/>
        <v/>
      </c>
      <c r="BF672" s="282" t="str">
        <f t="shared" si="235"/>
        <v/>
      </c>
      <c r="BH672" s="522" t="str">
        <f>IF(AJ672="C",MAX($BH$221:BH671)+0.001,"")</f>
        <v/>
      </c>
      <c r="BI672" s="522"/>
      <c r="BJ672" s="522"/>
      <c r="BK672" s="282">
        <v>1.4509999999999998</v>
      </c>
      <c r="BL672" s="282" t="str">
        <f t="shared" si="236"/>
        <v/>
      </c>
      <c r="BM672" s="282" t="str">
        <f t="shared" si="237"/>
        <v/>
      </c>
      <c r="BN672" s="282" t="s">
        <v>30</v>
      </c>
      <c r="BO672" s="282" t="str">
        <f t="shared" si="238"/>
        <v/>
      </c>
      <c r="BP672" s="282" t="str">
        <f t="shared" si="239"/>
        <v/>
      </c>
      <c r="BT672" s="522" t="str">
        <f>IF(AL672="A",MAX($BT$221:BV671)+0.001,"")</f>
        <v/>
      </c>
      <c r="BU672" s="522"/>
      <c r="BV672" s="522"/>
      <c r="BW672" s="282">
        <v>1.4509999999999998</v>
      </c>
      <c r="BY672" s="454" t="s">
        <v>28</v>
      </c>
      <c r="BZ672" s="282" t="str">
        <f t="shared" si="241"/>
        <v/>
      </c>
      <c r="CB672" s="282">
        <f t="shared" si="242"/>
        <v>0</v>
      </c>
      <c r="CC672" s="282">
        <f t="shared" si="243"/>
        <v>0</v>
      </c>
      <c r="CD672" s="282">
        <f t="shared" si="244"/>
        <v>0</v>
      </c>
      <c r="CE672" s="282">
        <f t="shared" si="245"/>
        <v>0</v>
      </c>
      <c r="CF672" s="282">
        <f t="shared" si="246"/>
        <v>0</v>
      </c>
      <c r="CG672" s="282">
        <f t="shared" si="247"/>
        <v>0</v>
      </c>
      <c r="CH672" s="282">
        <f t="shared" si="248"/>
        <v>0</v>
      </c>
      <c r="CI672" s="282">
        <f t="shared" si="249"/>
        <v>0</v>
      </c>
      <c r="CJ672" s="282">
        <f t="shared" si="250"/>
        <v>0</v>
      </c>
      <c r="CK672" s="282">
        <f t="shared" si="251"/>
        <v>0</v>
      </c>
      <c r="CL672" s="282">
        <f t="shared" si="252"/>
        <v>0</v>
      </c>
      <c r="CM672" s="282">
        <f t="shared" si="253"/>
        <v>0</v>
      </c>
    </row>
    <row r="673" spans="4:91" ht="15" x14ac:dyDescent="0.25">
      <c r="D673" s="455" t="str">
        <f>IF(DATA10!$C$10="","",U673&amp;":"&amp;V673)</f>
        <v/>
      </c>
      <c r="E673" s="523" t="str">
        <f>IF(DATA10!$D$10="","",W673&amp;":"&amp;X673)</f>
        <v/>
      </c>
      <c r="F673" s="523"/>
      <c r="G673" s="523"/>
      <c r="H673" s="524" t="e">
        <f t="shared" si="228"/>
        <v>#VALUE!</v>
      </c>
      <c r="I673" s="524"/>
      <c r="J673" s="524"/>
      <c r="K673" s="522" t="e">
        <f t="shared" si="232"/>
        <v>#VALUE!</v>
      </c>
      <c r="L673" s="522"/>
      <c r="M673" s="522"/>
      <c r="N673" s="525" t="e">
        <f t="shared" si="229"/>
        <v>#VALUE!</v>
      </c>
      <c r="O673" s="525"/>
      <c r="P673" s="525"/>
      <c r="Q673" s="523" t="e">
        <f t="shared" si="230"/>
        <v>#VALUE!</v>
      </c>
      <c r="R673" s="523"/>
      <c r="S673" s="523"/>
      <c r="T673" s="283">
        <v>2</v>
      </c>
      <c r="U673" s="456">
        <f>IF(HOUR(DATA10!$C$10)&lt;=6,HOUR(DATA10!$C$10)+12,HOUR(DATA10!$C$10))</f>
        <v>12</v>
      </c>
      <c r="V673" s="457" t="str">
        <f>IF(MINUTE(DATA10!$C$10)&lt;10,"0"&amp;MINUTE(DATA10!$C$10),MINUTE(DATA10!$C$10))</f>
        <v>00</v>
      </c>
      <c r="W673" s="456">
        <f>IF(HOUR(DATA10!$D$10)&lt;=6,HOUR(DATA10!$D$10)+12,HOUR(DATA10!$D$10))</f>
        <v>12</v>
      </c>
      <c r="X673" s="457" t="str">
        <f>IF(MINUTE(DATA10!$D$10)&lt;10,"0"&amp;MINUTE(DATA10!$D$10),MINUTE(DATA10!$D$10))</f>
        <v>00</v>
      </c>
      <c r="Y673" s="526" t="b">
        <f t="shared" si="226"/>
        <v>0</v>
      </c>
      <c r="Z673" s="526"/>
      <c r="AA673" s="520" t="b">
        <f t="shared" si="227"/>
        <v>0</v>
      </c>
      <c r="AB673" s="520"/>
      <c r="AC673" s="521" t="str">
        <f t="shared" si="231"/>
        <v/>
      </c>
      <c r="AD673" s="521"/>
      <c r="AE673" s="520" t="b">
        <f t="shared" si="225"/>
        <v>0</v>
      </c>
      <c r="AF673" s="520"/>
      <c r="AH673" s="422">
        <f>DATA10!$G$10</f>
        <v>0</v>
      </c>
      <c r="AI673" s="422">
        <f>DATA10!$L$10</f>
        <v>0</v>
      </c>
      <c r="AJ673" s="458">
        <f>DATA10!$Q$10</f>
        <v>0</v>
      </c>
      <c r="AK673" s="422">
        <f>DATA10!$V$10</f>
        <v>0</v>
      </c>
      <c r="AL673" s="422">
        <f>DATA10!$AA$10</f>
        <v>0</v>
      </c>
      <c r="AN673" s="522" t="str">
        <f>IF(AJ673="A",MAX($AN$221:AP672)+0.001,"")</f>
        <v/>
      </c>
      <c r="AO673" s="522"/>
      <c r="AP673" s="522"/>
      <c r="AQ673" s="282">
        <v>1.452</v>
      </c>
      <c r="AR673" s="282" t="str">
        <f>IF($AQ$673&gt;$AN$973,"",LOOKUP($AQ$673,$AN$222:$AP$971,$AH$222:$AH$971))</f>
        <v/>
      </c>
      <c r="AS673" s="282" t="str">
        <f>IF($AQ$673&gt;$AN$973,"",LOOKUP($AQ$673,$AN$222:$AP$971,$AI$222:$AI$971))</f>
        <v/>
      </c>
      <c r="AT673" s="282" t="s">
        <v>28</v>
      </c>
      <c r="AU673" s="282" t="str">
        <f>IF($AQ$673&gt;$AN$973,"",LOOKUP($AQ$673,$AN$222:$AP$971,$AK$222:$AK$971))</f>
        <v/>
      </c>
      <c r="AV673" s="282" t="str">
        <f>IF($AQ$673&gt;$AN$973,"",LOOKUP($AQ$673,$AN$222:$AP$971,$AL$222:$AL$971))</f>
        <v/>
      </c>
      <c r="AX673" s="522" t="str">
        <f>IF(AJ673="B",MAX($AX$221:AX672)+0.001,"")</f>
        <v/>
      </c>
      <c r="AY673" s="522"/>
      <c r="AZ673" s="522"/>
      <c r="BA673" s="282">
        <v>1.452</v>
      </c>
      <c r="BB673" s="282" t="str">
        <f t="shared" si="240"/>
        <v/>
      </c>
      <c r="BC673" s="282" t="str">
        <f t="shared" si="233"/>
        <v/>
      </c>
      <c r="BD673" s="282" t="s">
        <v>29</v>
      </c>
      <c r="BE673" s="282" t="str">
        <f t="shared" si="234"/>
        <v/>
      </c>
      <c r="BF673" s="282" t="str">
        <f t="shared" si="235"/>
        <v/>
      </c>
      <c r="BH673" s="522" t="str">
        <f>IF(AJ673="C",MAX($BH$221:BH672)+0.001,"")</f>
        <v/>
      </c>
      <c r="BI673" s="522"/>
      <c r="BJ673" s="522"/>
      <c r="BK673" s="282">
        <v>1.452</v>
      </c>
      <c r="BL673" s="282" t="str">
        <f t="shared" si="236"/>
        <v/>
      </c>
      <c r="BM673" s="282" t="str">
        <f t="shared" si="237"/>
        <v/>
      </c>
      <c r="BN673" s="282" t="s">
        <v>30</v>
      </c>
      <c r="BO673" s="282" t="str">
        <f t="shared" si="238"/>
        <v/>
      </c>
      <c r="BP673" s="282" t="str">
        <f t="shared" si="239"/>
        <v/>
      </c>
      <c r="BT673" s="522" t="str">
        <f>IF(AL673="A",MAX($BT$221:BV672)+0.001,"")</f>
        <v/>
      </c>
      <c r="BU673" s="522"/>
      <c r="BV673" s="522"/>
      <c r="BW673" s="282">
        <v>1.452</v>
      </c>
      <c r="BY673" s="454" t="s">
        <v>28</v>
      </c>
      <c r="BZ673" s="282" t="str">
        <f t="shared" si="241"/>
        <v/>
      </c>
      <c r="CB673" s="282">
        <f t="shared" si="242"/>
        <v>0</v>
      </c>
      <c r="CC673" s="282">
        <f t="shared" si="243"/>
        <v>0</v>
      </c>
      <c r="CD673" s="282">
        <f t="shared" si="244"/>
        <v>0</v>
      </c>
      <c r="CE673" s="282">
        <f t="shared" si="245"/>
        <v>0</v>
      </c>
      <c r="CF673" s="282">
        <f t="shared" si="246"/>
        <v>0</v>
      </c>
      <c r="CG673" s="282">
        <f t="shared" si="247"/>
        <v>0</v>
      </c>
      <c r="CH673" s="282">
        <f t="shared" si="248"/>
        <v>0</v>
      </c>
      <c r="CI673" s="282">
        <f t="shared" si="249"/>
        <v>0</v>
      </c>
      <c r="CJ673" s="282">
        <f t="shared" si="250"/>
        <v>0</v>
      </c>
      <c r="CK673" s="282">
        <f t="shared" si="251"/>
        <v>0</v>
      </c>
      <c r="CL673" s="282">
        <f t="shared" si="252"/>
        <v>0</v>
      </c>
      <c r="CM673" s="282">
        <f t="shared" si="253"/>
        <v>0</v>
      </c>
    </row>
    <row r="674" spans="4:91" ht="15" x14ac:dyDescent="0.25">
      <c r="D674" s="455" t="str">
        <f>IF(DATA10!$C$11="","",U674&amp;":"&amp;V674)</f>
        <v/>
      </c>
      <c r="E674" s="523" t="str">
        <f>IF(DATA10!$D$11="","",W674&amp;":"&amp;X674)</f>
        <v/>
      </c>
      <c r="F674" s="523"/>
      <c r="G674" s="523"/>
      <c r="H674" s="524" t="e">
        <f t="shared" si="228"/>
        <v>#VALUE!</v>
      </c>
      <c r="I674" s="524"/>
      <c r="J674" s="524"/>
      <c r="K674" s="522" t="e">
        <f t="shared" si="232"/>
        <v>#VALUE!</v>
      </c>
      <c r="L674" s="522"/>
      <c r="M674" s="522"/>
      <c r="N674" s="525" t="e">
        <f t="shared" si="229"/>
        <v>#VALUE!</v>
      </c>
      <c r="O674" s="525"/>
      <c r="P674" s="525"/>
      <c r="Q674" s="523" t="e">
        <f t="shared" si="230"/>
        <v>#VALUE!</v>
      </c>
      <c r="R674" s="523"/>
      <c r="S674" s="523"/>
      <c r="T674" s="283">
        <v>3</v>
      </c>
      <c r="U674" s="456">
        <f>IF(HOUR(DATA10!$C$11)&lt;=6,HOUR(DATA10!$C$11)+12,HOUR(DATA10!$C$11))</f>
        <v>12</v>
      </c>
      <c r="V674" s="457" t="str">
        <f>IF(MINUTE(DATA10!$C$11)&lt;10,"0"&amp;MINUTE(DATA10!$C$11),MINUTE(DATA10!$C$11))</f>
        <v>00</v>
      </c>
      <c r="W674" s="456">
        <f>IF(HOUR(DATA10!$D$11)&lt;=6,HOUR(DATA10!$D$11)+12,HOUR(DATA10!$D$11))</f>
        <v>12</v>
      </c>
      <c r="X674" s="457" t="str">
        <f>IF(MINUTE(DATA10!$D$11)&lt;10,"0"&amp;MINUTE(DATA10!$D$11),MINUTE(DATA10!$D$11))</f>
        <v>00</v>
      </c>
      <c r="Y674" s="526" t="b">
        <f t="shared" si="226"/>
        <v>0</v>
      </c>
      <c r="Z674" s="526"/>
      <c r="AA674" s="520" t="b">
        <f t="shared" si="227"/>
        <v>0</v>
      </c>
      <c r="AB674" s="520"/>
      <c r="AC674" s="521" t="str">
        <f t="shared" si="231"/>
        <v/>
      </c>
      <c r="AD674" s="521"/>
      <c r="AE674" s="520" t="b">
        <f t="shared" si="225"/>
        <v>0</v>
      </c>
      <c r="AF674" s="520"/>
      <c r="AH674" s="422">
        <f>DATA10!$G$11</f>
        <v>0</v>
      </c>
      <c r="AI674" s="422">
        <f>DATA10!$L$11</f>
        <v>0</v>
      </c>
      <c r="AJ674" s="458">
        <f>DATA10!$Q$11</f>
        <v>0</v>
      </c>
      <c r="AK674" s="422">
        <f>DATA10!$V$11</f>
        <v>0</v>
      </c>
      <c r="AL674" s="422">
        <f>DATA10!$AA$11</f>
        <v>0</v>
      </c>
      <c r="AN674" s="522" t="str">
        <f>IF(AJ674="A",MAX($AN$221:AP673)+0.001,"")</f>
        <v/>
      </c>
      <c r="AO674" s="522"/>
      <c r="AP674" s="522"/>
      <c r="AQ674" s="282">
        <v>1.4529999999999998</v>
      </c>
      <c r="AR674" s="282" t="str">
        <f>IF($AQ$674&gt;$AN$973,"",LOOKUP($AQ$674,$AN$222:$AP$971,$AH$222:$AH$971))</f>
        <v/>
      </c>
      <c r="AS674" s="282" t="str">
        <f>IF($AQ$674&gt;$AN$973,"",LOOKUP($AQ$674,$AN$222:$AP$971,$AI$222:$AI$971))</f>
        <v/>
      </c>
      <c r="AT674" s="282" t="s">
        <v>28</v>
      </c>
      <c r="AU674" s="282" t="str">
        <f>IF($AQ$674&gt;$AN$973,"",LOOKUP($AQ$674,$AN$222:$AP$971,$AK$222:$AK$971))</f>
        <v/>
      </c>
      <c r="AV674" s="282" t="str">
        <f>IF($AQ$674&gt;$AN$973,"",LOOKUP($AQ$674,$AN$222:$AP$971,$AL$222:$AL$971))</f>
        <v/>
      </c>
      <c r="AX674" s="522" t="str">
        <f>IF(AJ674="B",MAX($AX$221:AX673)+0.001,"")</f>
        <v/>
      </c>
      <c r="AY674" s="522"/>
      <c r="AZ674" s="522"/>
      <c r="BA674" s="282">
        <v>1.4529999999999998</v>
      </c>
      <c r="BB674" s="282" t="str">
        <f t="shared" si="240"/>
        <v/>
      </c>
      <c r="BC674" s="282" t="str">
        <f t="shared" si="233"/>
        <v/>
      </c>
      <c r="BD674" s="282" t="s">
        <v>29</v>
      </c>
      <c r="BE674" s="282" t="str">
        <f t="shared" si="234"/>
        <v/>
      </c>
      <c r="BF674" s="282" t="str">
        <f t="shared" si="235"/>
        <v/>
      </c>
      <c r="BH674" s="522" t="str">
        <f>IF(AJ674="C",MAX($BH$221:BH673)+0.001,"")</f>
        <v/>
      </c>
      <c r="BI674" s="522"/>
      <c r="BJ674" s="522"/>
      <c r="BK674" s="282">
        <v>1.4529999999999998</v>
      </c>
      <c r="BL674" s="282" t="str">
        <f t="shared" si="236"/>
        <v/>
      </c>
      <c r="BM674" s="282" t="str">
        <f t="shared" si="237"/>
        <v/>
      </c>
      <c r="BN674" s="282" t="s">
        <v>30</v>
      </c>
      <c r="BO674" s="282" t="str">
        <f t="shared" si="238"/>
        <v/>
      </c>
      <c r="BP674" s="282" t="str">
        <f t="shared" si="239"/>
        <v/>
      </c>
      <c r="BT674" s="522" t="str">
        <f>IF(AL674="A",MAX($BT$221:BV673)+0.001,"")</f>
        <v/>
      </c>
      <c r="BU674" s="522"/>
      <c r="BV674" s="522"/>
      <c r="BW674" s="282">
        <v>1.4529999999999998</v>
      </c>
      <c r="BY674" s="454" t="s">
        <v>28</v>
      </c>
      <c r="BZ674" s="282" t="str">
        <f t="shared" si="241"/>
        <v/>
      </c>
      <c r="CB674" s="282">
        <f t="shared" si="242"/>
        <v>0</v>
      </c>
      <c r="CC674" s="282">
        <f t="shared" si="243"/>
        <v>0</v>
      </c>
      <c r="CD674" s="282">
        <f t="shared" si="244"/>
        <v>0</v>
      </c>
      <c r="CE674" s="282">
        <f t="shared" si="245"/>
        <v>0</v>
      </c>
      <c r="CF674" s="282">
        <f t="shared" si="246"/>
        <v>0</v>
      </c>
      <c r="CG674" s="282">
        <f t="shared" si="247"/>
        <v>0</v>
      </c>
      <c r="CH674" s="282">
        <f t="shared" si="248"/>
        <v>0</v>
      </c>
      <c r="CI674" s="282">
        <f t="shared" si="249"/>
        <v>0</v>
      </c>
      <c r="CJ674" s="282">
        <f t="shared" si="250"/>
        <v>0</v>
      </c>
      <c r="CK674" s="282">
        <f t="shared" si="251"/>
        <v>0</v>
      </c>
      <c r="CL674" s="282">
        <f t="shared" si="252"/>
        <v>0</v>
      </c>
      <c r="CM674" s="282">
        <f t="shared" si="253"/>
        <v>0</v>
      </c>
    </row>
    <row r="675" spans="4:91" ht="15" x14ac:dyDescent="0.25">
      <c r="D675" s="455" t="str">
        <f>IF(DATA10!$C$12="","",U675&amp;":"&amp;V675)</f>
        <v/>
      </c>
      <c r="E675" s="523" t="str">
        <f>IF(DATA10!$D$12="","",W675&amp;":"&amp;X675)</f>
        <v/>
      </c>
      <c r="F675" s="523"/>
      <c r="G675" s="523"/>
      <c r="H675" s="524" t="e">
        <f t="shared" si="228"/>
        <v>#VALUE!</v>
      </c>
      <c r="I675" s="524"/>
      <c r="J675" s="524"/>
      <c r="K675" s="522" t="e">
        <f t="shared" si="232"/>
        <v>#VALUE!</v>
      </c>
      <c r="L675" s="522"/>
      <c r="M675" s="522"/>
      <c r="N675" s="525" t="e">
        <f t="shared" si="229"/>
        <v>#VALUE!</v>
      </c>
      <c r="O675" s="525"/>
      <c r="P675" s="525"/>
      <c r="Q675" s="523" t="e">
        <f t="shared" si="230"/>
        <v>#VALUE!</v>
      </c>
      <c r="R675" s="523"/>
      <c r="S675" s="523"/>
      <c r="T675" s="283">
        <v>4</v>
      </c>
      <c r="U675" s="456">
        <f>IF(HOUR(DATA10!$C$12)&lt;=6,HOUR(DATA10!$C$12)+12,HOUR(DATA10!$C$12))</f>
        <v>12</v>
      </c>
      <c r="V675" s="457" t="str">
        <f>IF(MINUTE(DATA10!$C$12)&lt;10,"0"&amp;MINUTE(DATA10!$C$12),MINUTE(DATA10!$C$12))</f>
        <v>00</v>
      </c>
      <c r="W675" s="456">
        <f>IF(HOUR(DATA10!$D$12)&lt;=6,HOUR(DATA10!$D$12)+12,HOUR(DATA10!$D$12))</f>
        <v>12</v>
      </c>
      <c r="X675" s="457" t="str">
        <f>IF(MINUTE(DATA10!$D$12)&lt;10,"0"&amp;MINUTE(DATA10!$D$12),MINUTE(DATA10!$D$12))</f>
        <v>00</v>
      </c>
      <c r="Y675" s="526" t="b">
        <f t="shared" si="226"/>
        <v>0</v>
      </c>
      <c r="Z675" s="526"/>
      <c r="AA675" s="520" t="b">
        <f t="shared" si="227"/>
        <v>0</v>
      </c>
      <c r="AB675" s="520"/>
      <c r="AC675" s="521" t="str">
        <f t="shared" si="231"/>
        <v/>
      </c>
      <c r="AD675" s="521"/>
      <c r="AE675" s="520" t="b">
        <f t="shared" si="225"/>
        <v>0</v>
      </c>
      <c r="AF675" s="520"/>
      <c r="AH675" s="422">
        <f>DATA10!$G$12</f>
        <v>0</v>
      </c>
      <c r="AI675" s="422">
        <f>DATA10!$L$12</f>
        <v>0</v>
      </c>
      <c r="AJ675" s="458">
        <f>DATA10!$Q$12</f>
        <v>0</v>
      </c>
      <c r="AK675" s="422">
        <f>DATA10!$V$12</f>
        <v>0</v>
      </c>
      <c r="AL675" s="422">
        <f>DATA10!$AA$12</f>
        <v>0</v>
      </c>
      <c r="AN675" s="522" t="str">
        <f>IF(AJ675="A",MAX($AN$221:AP674)+0.001,"")</f>
        <v/>
      </c>
      <c r="AO675" s="522"/>
      <c r="AP675" s="522"/>
      <c r="AQ675" s="282">
        <v>1.454</v>
      </c>
      <c r="AR675" s="282" t="str">
        <f>IF($AQ$675&gt;$AN$973,"",LOOKUP($AQ$675,$AN$222:$AP$971,$AH$222:$AH$971))</f>
        <v/>
      </c>
      <c r="AS675" s="282" t="str">
        <f>IF($AQ$675&gt;$AN$973,"",LOOKUP($AQ$675,$AN$222:$AP$971,$AI$222:$AI$971))</f>
        <v/>
      </c>
      <c r="AT675" s="282" t="s">
        <v>28</v>
      </c>
      <c r="AU675" s="282" t="str">
        <f>IF($AQ$675&gt;$AN$973,"",LOOKUP($AQ$675,$AN$222:$AP$971,$AK$222:$AK$971))</f>
        <v/>
      </c>
      <c r="AV675" s="282" t="str">
        <f>IF($AQ$675&gt;$AN$973,"",LOOKUP($AQ$675,$AN$222:$AP$971,$AL$222:$AL$971))</f>
        <v/>
      </c>
      <c r="AX675" s="522" t="str">
        <f>IF(AJ675="B",MAX($AX$221:AX674)+0.001,"")</f>
        <v/>
      </c>
      <c r="AY675" s="522"/>
      <c r="AZ675" s="522"/>
      <c r="BA675" s="282">
        <v>1.454</v>
      </c>
      <c r="BB675" s="282" t="str">
        <f t="shared" si="240"/>
        <v/>
      </c>
      <c r="BC675" s="282" t="str">
        <f t="shared" si="233"/>
        <v/>
      </c>
      <c r="BD675" s="282" t="s">
        <v>29</v>
      </c>
      <c r="BE675" s="282" t="str">
        <f t="shared" si="234"/>
        <v/>
      </c>
      <c r="BF675" s="282" t="str">
        <f t="shared" si="235"/>
        <v/>
      </c>
      <c r="BH675" s="522" t="str">
        <f>IF(AJ675="C",MAX($BH$221:BH674)+0.001,"")</f>
        <v/>
      </c>
      <c r="BI675" s="522"/>
      <c r="BJ675" s="522"/>
      <c r="BK675" s="282">
        <v>1.454</v>
      </c>
      <c r="BL675" s="282" t="str">
        <f t="shared" si="236"/>
        <v/>
      </c>
      <c r="BM675" s="282" t="str">
        <f t="shared" si="237"/>
        <v/>
      </c>
      <c r="BN675" s="282" t="s">
        <v>30</v>
      </c>
      <c r="BO675" s="282" t="str">
        <f t="shared" si="238"/>
        <v/>
      </c>
      <c r="BP675" s="282" t="str">
        <f t="shared" si="239"/>
        <v/>
      </c>
      <c r="BT675" s="522" t="str">
        <f>IF(AL675="A",MAX($BT$221:BV674)+0.001,"")</f>
        <v/>
      </c>
      <c r="BU675" s="522"/>
      <c r="BV675" s="522"/>
      <c r="BW675" s="282">
        <v>1.454</v>
      </c>
      <c r="BY675" s="454" t="s">
        <v>28</v>
      </c>
      <c r="BZ675" s="282" t="str">
        <f t="shared" si="241"/>
        <v/>
      </c>
      <c r="CB675" s="282">
        <f t="shared" si="242"/>
        <v>0</v>
      </c>
      <c r="CC675" s="282">
        <f t="shared" si="243"/>
        <v>0</v>
      </c>
      <c r="CD675" s="282">
        <f t="shared" si="244"/>
        <v>0</v>
      </c>
      <c r="CE675" s="282">
        <f t="shared" si="245"/>
        <v>0</v>
      </c>
      <c r="CF675" s="282">
        <f t="shared" si="246"/>
        <v>0</v>
      </c>
      <c r="CG675" s="282">
        <f t="shared" si="247"/>
        <v>0</v>
      </c>
      <c r="CH675" s="282">
        <f t="shared" si="248"/>
        <v>0</v>
      </c>
      <c r="CI675" s="282">
        <f t="shared" si="249"/>
        <v>0</v>
      </c>
      <c r="CJ675" s="282">
        <f t="shared" si="250"/>
        <v>0</v>
      </c>
      <c r="CK675" s="282">
        <f t="shared" si="251"/>
        <v>0</v>
      </c>
      <c r="CL675" s="282">
        <f t="shared" si="252"/>
        <v>0</v>
      </c>
      <c r="CM675" s="282">
        <f t="shared" si="253"/>
        <v>0</v>
      </c>
    </row>
    <row r="676" spans="4:91" ht="15" x14ac:dyDescent="0.25">
      <c r="D676" s="455" t="str">
        <f>IF(DATA10!$C$13="","",U676&amp;":"&amp;V676)</f>
        <v/>
      </c>
      <c r="E676" s="523" t="str">
        <f>IF(DATA10!$D$13="","",W676&amp;":"&amp;X676)</f>
        <v/>
      </c>
      <c r="F676" s="523"/>
      <c r="G676" s="523"/>
      <c r="H676" s="524" t="e">
        <f t="shared" si="228"/>
        <v>#VALUE!</v>
      </c>
      <c r="I676" s="524"/>
      <c r="J676" s="524"/>
      <c r="K676" s="522" t="e">
        <f t="shared" si="232"/>
        <v>#VALUE!</v>
      </c>
      <c r="L676" s="522"/>
      <c r="M676" s="522"/>
      <c r="N676" s="525" t="e">
        <f t="shared" si="229"/>
        <v>#VALUE!</v>
      </c>
      <c r="O676" s="525"/>
      <c r="P676" s="525"/>
      <c r="Q676" s="523" t="e">
        <f t="shared" si="230"/>
        <v>#VALUE!</v>
      </c>
      <c r="R676" s="523"/>
      <c r="S676" s="523"/>
      <c r="T676" s="283">
        <v>5</v>
      </c>
      <c r="U676" s="456">
        <f>IF(HOUR(DATA10!$C$13)&lt;=6,HOUR(DATA10!$C$13)+12,HOUR(DATA10!$C$13))</f>
        <v>12</v>
      </c>
      <c r="V676" s="457" t="str">
        <f>IF(MINUTE(DATA10!$C$13)&lt;10,"0"&amp;MINUTE(DATA10!$C$13),MINUTE(DATA10!$C$13))</f>
        <v>00</v>
      </c>
      <c r="W676" s="456">
        <f>IF(HOUR(DATA10!$D$13)&lt;=6,HOUR(DATA10!$D$13)+12,HOUR(DATA10!$D$13))</f>
        <v>12</v>
      </c>
      <c r="X676" s="457" t="str">
        <f>IF(MINUTE(DATA10!$D$13)&lt;10,"0"&amp;MINUTE(DATA10!$D$13),MINUTE(DATA10!$D$13))</f>
        <v>00</v>
      </c>
      <c r="Y676" s="526" t="b">
        <f t="shared" si="226"/>
        <v>0</v>
      </c>
      <c r="Z676" s="526"/>
      <c r="AA676" s="520" t="b">
        <f t="shared" si="227"/>
        <v>0</v>
      </c>
      <c r="AB676" s="520"/>
      <c r="AC676" s="521" t="str">
        <f t="shared" si="231"/>
        <v/>
      </c>
      <c r="AD676" s="521"/>
      <c r="AE676" s="520" t="b">
        <f t="shared" si="225"/>
        <v>0</v>
      </c>
      <c r="AF676" s="520"/>
      <c r="AH676" s="422">
        <f>DATA10!$G$13</f>
        <v>0</v>
      </c>
      <c r="AI676" s="422">
        <f>DATA10!$L$13</f>
        <v>0</v>
      </c>
      <c r="AJ676" s="458">
        <f>DATA10!$Q$13</f>
        <v>0</v>
      </c>
      <c r="AK676" s="422">
        <f>DATA10!$V$13</f>
        <v>0</v>
      </c>
      <c r="AL676" s="422">
        <f>DATA10!$AA$13</f>
        <v>0</v>
      </c>
      <c r="AN676" s="522" t="str">
        <f>IF(AJ676="A",MAX($AN$221:AP675)+0.001,"")</f>
        <v/>
      </c>
      <c r="AO676" s="522"/>
      <c r="AP676" s="522"/>
      <c r="AQ676" s="282">
        <v>1.4550000000000001</v>
      </c>
      <c r="AR676" s="282" t="str">
        <f>IF($AQ$676&gt;$AN$973,"",LOOKUP($AQ$676,$AN$222:$AP$971,$AH$222:$AH$971))</f>
        <v/>
      </c>
      <c r="AS676" s="282" t="str">
        <f>IF($AQ$676&gt;$AN$973,"",LOOKUP($AQ$676,$AN$222:$AP$971,$AI$222:$AI$971))</f>
        <v/>
      </c>
      <c r="AT676" s="282" t="s">
        <v>28</v>
      </c>
      <c r="AU676" s="282" t="str">
        <f>IF($AQ$676&gt;$AN$973,"",LOOKUP($AQ$676,$AN$222:$AP$971,$AK$222:$AK$971))</f>
        <v/>
      </c>
      <c r="AV676" s="282" t="str">
        <f>IF($AQ$676&gt;$AN$973,"",LOOKUP($AQ$676,$AN$222:$AP$971,$AL$222:$AL$971))</f>
        <v/>
      </c>
      <c r="AX676" s="522" t="str">
        <f>IF(AJ676="B",MAX($AX$221:AX675)+0.001,"")</f>
        <v/>
      </c>
      <c r="AY676" s="522"/>
      <c r="AZ676" s="522"/>
      <c r="BA676" s="282">
        <v>1.4550000000000001</v>
      </c>
      <c r="BB676" s="282" t="str">
        <f t="shared" si="240"/>
        <v/>
      </c>
      <c r="BC676" s="282" t="str">
        <f t="shared" si="233"/>
        <v/>
      </c>
      <c r="BD676" s="282" t="s">
        <v>29</v>
      </c>
      <c r="BE676" s="282" t="str">
        <f t="shared" si="234"/>
        <v/>
      </c>
      <c r="BF676" s="282" t="str">
        <f t="shared" si="235"/>
        <v/>
      </c>
      <c r="BH676" s="522" t="str">
        <f>IF(AJ676="C",MAX($BH$221:BH675)+0.001,"")</f>
        <v/>
      </c>
      <c r="BI676" s="522"/>
      <c r="BJ676" s="522"/>
      <c r="BK676" s="282">
        <v>1.4550000000000001</v>
      </c>
      <c r="BL676" s="282" t="str">
        <f t="shared" si="236"/>
        <v/>
      </c>
      <c r="BM676" s="282" t="str">
        <f t="shared" si="237"/>
        <v/>
      </c>
      <c r="BN676" s="282" t="s">
        <v>30</v>
      </c>
      <c r="BO676" s="282" t="str">
        <f t="shared" si="238"/>
        <v/>
      </c>
      <c r="BP676" s="282" t="str">
        <f t="shared" si="239"/>
        <v/>
      </c>
      <c r="BT676" s="522" t="str">
        <f>IF(AL676="A",MAX($BT$221:BV675)+0.001,"")</f>
        <v/>
      </c>
      <c r="BU676" s="522"/>
      <c r="BV676" s="522"/>
      <c r="BW676" s="282">
        <v>1.4550000000000001</v>
      </c>
      <c r="BY676" s="454" t="s">
        <v>28</v>
      </c>
      <c r="BZ676" s="282" t="str">
        <f t="shared" si="241"/>
        <v/>
      </c>
      <c r="CB676" s="282">
        <f t="shared" si="242"/>
        <v>0</v>
      </c>
      <c r="CC676" s="282">
        <f t="shared" si="243"/>
        <v>0</v>
      </c>
      <c r="CD676" s="282">
        <f t="shared" si="244"/>
        <v>0</v>
      </c>
      <c r="CE676" s="282">
        <f t="shared" si="245"/>
        <v>0</v>
      </c>
      <c r="CF676" s="282">
        <f t="shared" si="246"/>
        <v>0</v>
      </c>
      <c r="CG676" s="282">
        <f t="shared" si="247"/>
        <v>0</v>
      </c>
      <c r="CH676" s="282">
        <f t="shared" si="248"/>
        <v>0</v>
      </c>
      <c r="CI676" s="282">
        <f t="shared" si="249"/>
        <v>0</v>
      </c>
      <c r="CJ676" s="282">
        <f t="shared" si="250"/>
        <v>0</v>
      </c>
      <c r="CK676" s="282">
        <f t="shared" si="251"/>
        <v>0</v>
      </c>
      <c r="CL676" s="282">
        <f t="shared" si="252"/>
        <v>0</v>
      </c>
      <c r="CM676" s="282">
        <f t="shared" si="253"/>
        <v>0</v>
      </c>
    </row>
    <row r="677" spans="4:91" ht="15" x14ac:dyDescent="0.25">
      <c r="D677" s="455" t="str">
        <f>IF(DATA10!$C$14="","",U677&amp;":"&amp;V677)</f>
        <v/>
      </c>
      <c r="E677" s="523" t="str">
        <f>IF(DATA10!$D$14="","",W677&amp;":"&amp;X677)</f>
        <v/>
      </c>
      <c r="F677" s="523"/>
      <c r="G677" s="523"/>
      <c r="H677" s="524" t="e">
        <f t="shared" si="228"/>
        <v>#VALUE!</v>
      </c>
      <c r="I677" s="524"/>
      <c r="J677" s="524"/>
      <c r="K677" s="522" t="e">
        <f t="shared" si="232"/>
        <v>#VALUE!</v>
      </c>
      <c r="L677" s="522"/>
      <c r="M677" s="522"/>
      <c r="N677" s="525" t="e">
        <f t="shared" si="229"/>
        <v>#VALUE!</v>
      </c>
      <c r="O677" s="525"/>
      <c r="P677" s="525"/>
      <c r="Q677" s="523" t="e">
        <f t="shared" si="230"/>
        <v>#VALUE!</v>
      </c>
      <c r="R677" s="523"/>
      <c r="S677" s="523"/>
      <c r="T677" s="283">
        <v>6</v>
      </c>
      <c r="U677" s="456">
        <f>IF(HOUR(DATA10!$C$14)&lt;=6,HOUR(DATA10!$C$14)+12,HOUR(DATA10!$C$14))</f>
        <v>12</v>
      </c>
      <c r="V677" s="457" t="str">
        <f>IF(MINUTE(DATA10!$C$14)&lt;10,"0"&amp;MINUTE(DATA10!$C$14),MINUTE(DATA10!$C$14))</f>
        <v>00</v>
      </c>
      <c r="W677" s="456">
        <f>IF(HOUR(DATA10!$D$14)&lt;=6,HOUR(DATA10!$D$14)+12,HOUR(DATA10!$D$14))</f>
        <v>12</v>
      </c>
      <c r="X677" s="457" t="str">
        <f>IF(MINUTE(DATA10!$D$14)&lt;10,"0"&amp;MINUTE(DATA10!$D$14),MINUTE(DATA10!$D$14))</f>
        <v>00</v>
      </c>
      <c r="Y677" s="526" t="b">
        <f t="shared" si="226"/>
        <v>0</v>
      </c>
      <c r="Z677" s="526"/>
      <c r="AA677" s="520" t="b">
        <f t="shared" si="227"/>
        <v>0</v>
      </c>
      <c r="AB677" s="520"/>
      <c r="AC677" s="521" t="str">
        <f t="shared" si="231"/>
        <v/>
      </c>
      <c r="AD677" s="521"/>
      <c r="AE677" s="520" t="b">
        <f t="shared" si="225"/>
        <v>0</v>
      </c>
      <c r="AF677" s="520"/>
      <c r="AH677" s="422">
        <f>DATA10!$G$14</f>
        <v>0</v>
      </c>
      <c r="AI677" s="422">
        <f>DATA10!$L$14</f>
        <v>0</v>
      </c>
      <c r="AJ677" s="458">
        <f>DATA10!$Q$14</f>
        <v>0</v>
      </c>
      <c r="AK677" s="422">
        <f>DATA10!$V$14</f>
        <v>0</v>
      </c>
      <c r="AL677" s="422">
        <f>DATA10!$AA$14</f>
        <v>0</v>
      </c>
      <c r="AN677" s="522" t="str">
        <f>IF(AJ677="A",MAX($AN$221:AP676)+0.001,"")</f>
        <v/>
      </c>
      <c r="AO677" s="522"/>
      <c r="AP677" s="522"/>
      <c r="AQ677" s="282">
        <v>1.456</v>
      </c>
      <c r="AR677" s="282" t="str">
        <f>IF($AQ$677&gt;$AN$973,"",LOOKUP($AQ$677,$AN$222:$AP$971,$AH$222:$AH$971))</f>
        <v/>
      </c>
      <c r="AS677" s="282" t="str">
        <f>IF($AQ$677&gt;$AN$973,"",LOOKUP($AQ$677,$AN$222:$AP$971,$AI$222:$AI$971))</f>
        <v/>
      </c>
      <c r="AT677" s="282" t="s">
        <v>28</v>
      </c>
      <c r="AU677" s="282" t="str">
        <f>IF($AQ$677&gt;$AN$973,"",LOOKUP($AQ$677,$AN$222:$AP$971,$AK$222:$AK$971))</f>
        <v/>
      </c>
      <c r="AV677" s="282" t="str">
        <f>IF($AQ$677&gt;$AN$973,"",LOOKUP($AQ$677,$AN$222:$AP$971,$AL$222:$AL$971))</f>
        <v/>
      </c>
      <c r="AX677" s="522" t="str">
        <f>IF(AJ677="B",MAX($AX$221:AX676)+0.001,"")</f>
        <v/>
      </c>
      <c r="AY677" s="522"/>
      <c r="AZ677" s="522"/>
      <c r="BA677" s="282">
        <v>1.456</v>
      </c>
      <c r="BB677" s="282" t="str">
        <f t="shared" si="240"/>
        <v/>
      </c>
      <c r="BC677" s="282" t="str">
        <f t="shared" si="233"/>
        <v/>
      </c>
      <c r="BD677" s="282" t="s">
        <v>29</v>
      </c>
      <c r="BE677" s="282" t="str">
        <f t="shared" si="234"/>
        <v/>
      </c>
      <c r="BF677" s="282" t="str">
        <f t="shared" si="235"/>
        <v/>
      </c>
      <c r="BH677" s="522" t="str">
        <f>IF(AJ677="C",MAX($BH$221:BH676)+0.001,"")</f>
        <v/>
      </c>
      <c r="BI677" s="522"/>
      <c r="BJ677" s="522"/>
      <c r="BK677" s="282">
        <v>1.456</v>
      </c>
      <c r="BL677" s="282" t="str">
        <f t="shared" si="236"/>
        <v/>
      </c>
      <c r="BM677" s="282" t="str">
        <f t="shared" si="237"/>
        <v/>
      </c>
      <c r="BN677" s="282" t="s">
        <v>30</v>
      </c>
      <c r="BO677" s="282" t="str">
        <f t="shared" si="238"/>
        <v/>
      </c>
      <c r="BP677" s="282" t="str">
        <f t="shared" si="239"/>
        <v/>
      </c>
      <c r="BT677" s="522" t="str">
        <f>IF(AL677="A",MAX($BT$221:BV676)+0.001,"")</f>
        <v/>
      </c>
      <c r="BU677" s="522"/>
      <c r="BV677" s="522"/>
      <c r="BW677" s="282">
        <v>1.456</v>
      </c>
      <c r="BY677" s="454" t="s">
        <v>28</v>
      </c>
      <c r="BZ677" s="282" t="str">
        <f t="shared" si="241"/>
        <v/>
      </c>
      <c r="CB677" s="282">
        <f t="shared" si="242"/>
        <v>0</v>
      </c>
      <c r="CC677" s="282">
        <f t="shared" si="243"/>
        <v>0</v>
      </c>
      <c r="CD677" s="282">
        <f t="shared" si="244"/>
        <v>0</v>
      </c>
      <c r="CE677" s="282">
        <f t="shared" si="245"/>
        <v>0</v>
      </c>
      <c r="CF677" s="282">
        <f t="shared" si="246"/>
        <v>0</v>
      </c>
      <c r="CG677" s="282">
        <f t="shared" si="247"/>
        <v>0</v>
      </c>
      <c r="CH677" s="282">
        <f t="shared" si="248"/>
        <v>0</v>
      </c>
      <c r="CI677" s="282">
        <f t="shared" si="249"/>
        <v>0</v>
      </c>
      <c r="CJ677" s="282">
        <f t="shared" si="250"/>
        <v>0</v>
      </c>
      <c r="CK677" s="282">
        <f t="shared" si="251"/>
        <v>0</v>
      </c>
      <c r="CL677" s="282">
        <f t="shared" si="252"/>
        <v>0</v>
      </c>
      <c r="CM677" s="282">
        <f t="shared" si="253"/>
        <v>0</v>
      </c>
    </row>
    <row r="678" spans="4:91" ht="15" x14ac:dyDescent="0.25">
      <c r="D678" s="455" t="str">
        <f>IF(DATA10!$C$15="","",U678&amp;":"&amp;V678)</f>
        <v/>
      </c>
      <c r="E678" s="523" t="str">
        <f>IF(DATA10!$D$15="","",W678&amp;":"&amp;X678)</f>
        <v/>
      </c>
      <c r="F678" s="523"/>
      <c r="G678" s="523"/>
      <c r="H678" s="524" t="e">
        <f t="shared" si="228"/>
        <v>#VALUE!</v>
      </c>
      <c r="I678" s="524"/>
      <c r="J678" s="524"/>
      <c r="K678" s="522" t="e">
        <f t="shared" si="232"/>
        <v>#VALUE!</v>
      </c>
      <c r="L678" s="522"/>
      <c r="M678" s="522"/>
      <c r="N678" s="525" t="e">
        <f t="shared" si="229"/>
        <v>#VALUE!</v>
      </c>
      <c r="O678" s="525"/>
      <c r="P678" s="525"/>
      <c r="Q678" s="523" t="e">
        <f t="shared" si="230"/>
        <v>#VALUE!</v>
      </c>
      <c r="R678" s="523"/>
      <c r="S678" s="523"/>
      <c r="T678" s="283">
        <v>7</v>
      </c>
      <c r="U678" s="456">
        <f>IF(HOUR(DATA10!$C$15)&lt;=6,HOUR(DATA10!$C$15)+12,HOUR(DATA10!$C$15))</f>
        <v>12</v>
      </c>
      <c r="V678" s="457" t="str">
        <f>IF(MINUTE(DATA10!$C$15)&lt;10,"0"&amp;MINUTE(DATA10!$C$15),MINUTE(DATA10!$C$15))</f>
        <v>00</v>
      </c>
      <c r="W678" s="456">
        <f>IF(HOUR(DATA10!$D$15)&lt;=6,HOUR(DATA10!$D$15)+12,HOUR(DATA10!$D$15))</f>
        <v>12</v>
      </c>
      <c r="X678" s="457" t="str">
        <f>IF(MINUTE(DATA10!$D$15)&lt;10,"0"&amp;MINUTE(DATA10!$D$15),MINUTE(DATA10!$D$15))</f>
        <v>00</v>
      </c>
      <c r="Y678" s="526" t="b">
        <f t="shared" si="226"/>
        <v>0</v>
      </c>
      <c r="Z678" s="526"/>
      <c r="AA678" s="520" t="b">
        <f t="shared" si="227"/>
        <v>0</v>
      </c>
      <c r="AB678" s="520"/>
      <c r="AC678" s="521" t="str">
        <f t="shared" si="231"/>
        <v/>
      </c>
      <c r="AD678" s="521"/>
      <c r="AE678" s="520" t="b">
        <f t="shared" si="225"/>
        <v>0</v>
      </c>
      <c r="AF678" s="520"/>
      <c r="AH678" s="422">
        <f>DATA10!$G$15</f>
        <v>0</v>
      </c>
      <c r="AI678" s="422">
        <f>DATA10!$L$15</f>
        <v>0</v>
      </c>
      <c r="AJ678" s="458">
        <f>DATA10!$Q$15</f>
        <v>0</v>
      </c>
      <c r="AK678" s="422">
        <f>DATA10!$V$15</f>
        <v>0</v>
      </c>
      <c r="AL678" s="422">
        <f>DATA10!$AA$15</f>
        <v>0</v>
      </c>
      <c r="AN678" s="522" t="str">
        <f>IF(AJ678="A",MAX($AN$221:AP677)+0.001,"")</f>
        <v/>
      </c>
      <c r="AO678" s="522"/>
      <c r="AP678" s="522"/>
      <c r="AQ678" s="282">
        <v>1.4569999999999999</v>
      </c>
      <c r="AR678" s="282" t="str">
        <f>IF($AQ$678&gt;$AN$973,"",LOOKUP($AQ$678,$AN$222:$AP$971,$AH$222:$AH$971))</f>
        <v/>
      </c>
      <c r="AS678" s="282" t="str">
        <f>IF($AQ$678&gt;$AN$973,"",LOOKUP($AQ$678,$AN$222:$AP$971,$AI$222:$AI$971))</f>
        <v/>
      </c>
      <c r="AT678" s="282" t="s">
        <v>28</v>
      </c>
      <c r="AU678" s="282" t="str">
        <f>IF($AQ$678&gt;$AN$973,"",LOOKUP($AQ$678,$AN$222:$AP$971,$AK$222:$AK$971))</f>
        <v/>
      </c>
      <c r="AV678" s="282" t="str">
        <f>IF($AQ$678&gt;$AN$973,"",LOOKUP($AQ$678,$AN$222:$AP$971,$AL$222:$AL$971))</f>
        <v/>
      </c>
      <c r="AX678" s="522" t="str">
        <f>IF(AJ678="B",MAX($AX$221:AX677)+0.001,"")</f>
        <v/>
      </c>
      <c r="AY678" s="522"/>
      <c r="AZ678" s="522"/>
      <c r="BA678" s="282">
        <v>1.4569999999999999</v>
      </c>
      <c r="BB678" s="282" t="str">
        <f t="shared" si="240"/>
        <v/>
      </c>
      <c r="BC678" s="282" t="str">
        <f t="shared" si="233"/>
        <v/>
      </c>
      <c r="BD678" s="282" t="s">
        <v>29</v>
      </c>
      <c r="BE678" s="282" t="str">
        <f t="shared" si="234"/>
        <v/>
      </c>
      <c r="BF678" s="282" t="str">
        <f t="shared" si="235"/>
        <v/>
      </c>
      <c r="BH678" s="522" t="str">
        <f>IF(AJ678="C",MAX($BH$221:BH677)+0.001,"")</f>
        <v/>
      </c>
      <c r="BI678" s="522"/>
      <c r="BJ678" s="522"/>
      <c r="BK678" s="282">
        <v>1.4569999999999999</v>
      </c>
      <c r="BL678" s="282" t="str">
        <f t="shared" si="236"/>
        <v/>
      </c>
      <c r="BM678" s="282" t="str">
        <f t="shared" si="237"/>
        <v/>
      </c>
      <c r="BN678" s="282" t="s">
        <v>30</v>
      </c>
      <c r="BO678" s="282" t="str">
        <f t="shared" si="238"/>
        <v/>
      </c>
      <c r="BP678" s="282" t="str">
        <f t="shared" si="239"/>
        <v/>
      </c>
      <c r="BT678" s="522" t="str">
        <f>IF(AL678="A",MAX($BT$221:BV677)+0.001,"")</f>
        <v/>
      </c>
      <c r="BU678" s="522"/>
      <c r="BV678" s="522"/>
      <c r="BW678" s="282">
        <v>1.4569999999999999</v>
      </c>
      <c r="BY678" s="454" t="s">
        <v>28</v>
      </c>
      <c r="BZ678" s="282" t="str">
        <f t="shared" si="241"/>
        <v/>
      </c>
      <c r="CB678" s="282">
        <f t="shared" si="242"/>
        <v>0</v>
      </c>
      <c r="CC678" s="282">
        <f t="shared" si="243"/>
        <v>0</v>
      </c>
      <c r="CD678" s="282">
        <f t="shared" si="244"/>
        <v>0</v>
      </c>
      <c r="CE678" s="282">
        <f t="shared" si="245"/>
        <v>0</v>
      </c>
      <c r="CF678" s="282">
        <f t="shared" si="246"/>
        <v>0</v>
      </c>
      <c r="CG678" s="282">
        <f t="shared" si="247"/>
        <v>0</v>
      </c>
      <c r="CH678" s="282">
        <f t="shared" si="248"/>
        <v>0</v>
      </c>
      <c r="CI678" s="282">
        <f t="shared" si="249"/>
        <v>0</v>
      </c>
      <c r="CJ678" s="282">
        <f t="shared" si="250"/>
        <v>0</v>
      </c>
      <c r="CK678" s="282">
        <f t="shared" si="251"/>
        <v>0</v>
      </c>
      <c r="CL678" s="282">
        <f t="shared" si="252"/>
        <v>0</v>
      </c>
      <c r="CM678" s="282">
        <f t="shared" si="253"/>
        <v>0</v>
      </c>
    </row>
    <row r="679" spans="4:91" ht="15" x14ac:dyDescent="0.25">
      <c r="D679" s="455" t="str">
        <f>IF(DATA10!$C$16="","",U679&amp;":"&amp;V679)</f>
        <v/>
      </c>
      <c r="E679" s="523" t="str">
        <f>IF(DATA10!$D$16="","",W679&amp;":"&amp;X679)</f>
        <v/>
      </c>
      <c r="F679" s="523"/>
      <c r="G679" s="523"/>
      <c r="H679" s="524" t="e">
        <f t="shared" si="228"/>
        <v>#VALUE!</v>
      </c>
      <c r="I679" s="524"/>
      <c r="J679" s="524"/>
      <c r="K679" s="522" t="e">
        <f t="shared" si="232"/>
        <v>#VALUE!</v>
      </c>
      <c r="L679" s="522"/>
      <c r="M679" s="522"/>
      <c r="N679" s="525" t="e">
        <f t="shared" si="229"/>
        <v>#VALUE!</v>
      </c>
      <c r="O679" s="525"/>
      <c r="P679" s="525"/>
      <c r="Q679" s="523" t="e">
        <f t="shared" si="230"/>
        <v>#VALUE!</v>
      </c>
      <c r="R679" s="523"/>
      <c r="S679" s="523"/>
      <c r="T679" s="283">
        <v>8</v>
      </c>
      <c r="U679" s="456">
        <f>IF(HOUR(DATA10!$C$16)&lt;=6,HOUR(DATA10!$C$16)+12,HOUR(DATA10!$C$16))</f>
        <v>12</v>
      </c>
      <c r="V679" s="457" t="str">
        <f>IF(MINUTE(DATA10!$C$16)&lt;10,"0"&amp;MINUTE(DATA10!$C$16),MINUTE(DATA10!$C$16))</f>
        <v>00</v>
      </c>
      <c r="W679" s="456">
        <f>IF(HOUR(DATA10!$D$16)&lt;=6,HOUR(DATA10!$D$16)+12,HOUR(DATA10!$D$16))</f>
        <v>12</v>
      </c>
      <c r="X679" s="457" t="str">
        <f>IF(MINUTE(DATA10!$D$16)&lt;10,"0"&amp;MINUTE(DATA10!$D$16),MINUTE(DATA10!$D$16))</f>
        <v>00</v>
      </c>
      <c r="Y679" s="526" t="b">
        <f t="shared" si="226"/>
        <v>0</v>
      </c>
      <c r="Z679" s="526"/>
      <c r="AA679" s="520" t="b">
        <f t="shared" si="227"/>
        <v>0</v>
      </c>
      <c r="AB679" s="520"/>
      <c r="AC679" s="521" t="str">
        <f t="shared" si="231"/>
        <v/>
      </c>
      <c r="AD679" s="521"/>
      <c r="AE679" s="520" t="b">
        <f t="shared" si="225"/>
        <v>0</v>
      </c>
      <c r="AF679" s="520"/>
      <c r="AH679" s="422">
        <f>DATA10!$G$16</f>
        <v>0</v>
      </c>
      <c r="AI679" s="422">
        <f>DATA10!$L$16</f>
        <v>0</v>
      </c>
      <c r="AJ679" s="458">
        <f>DATA10!$Q$16</f>
        <v>0</v>
      </c>
      <c r="AK679" s="422">
        <f>DATA10!$V$16</f>
        <v>0</v>
      </c>
      <c r="AL679" s="422">
        <f>DATA10!$AA$16</f>
        <v>0</v>
      </c>
      <c r="AN679" s="522" t="str">
        <f>IF(AJ679="A",MAX($AN$221:AP678)+0.001,"")</f>
        <v/>
      </c>
      <c r="AO679" s="522"/>
      <c r="AP679" s="522"/>
      <c r="AQ679" s="282">
        <v>1.458</v>
      </c>
      <c r="AR679" s="282" t="str">
        <f>IF($AQ$679&gt;$AN$973,"",LOOKUP($AQ$679,$AN$222:$AP$971,$AH$222:$AH$971))</f>
        <v/>
      </c>
      <c r="AS679" s="282" t="str">
        <f>IF($AQ$679&gt;$AN$973,"",LOOKUP($AQ$679,$AN$222:$AP$971,$AI$222:$AI$971))</f>
        <v/>
      </c>
      <c r="AT679" s="282" t="s">
        <v>28</v>
      </c>
      <c r="AU679" s="282" t="str">
        <f>IF($AQ$679&gt;$AN$973,"",LOOKUP($AQ$679,$AN$222:$AP$971,$AK$222:$AK$971))</f>
        <v/>
      </c>
      <c r="AV679" s="282" t="str">
        <f>IF($AQ$679&gt;$AN$973,"",LOOKUP($AQ$679,$AN$222:$AP$971,$AL$222:$AL$971))</f>
        <v/>
      </c>
      <c r="AX679" s="522" t="str">
        <f>IF(AJ679="B",MAX($AX$221:AX678)+0.001,"")</f>
        <v/>
      </c>
      <c r="AY679" s="522"/>
      <c r="AZ679" s="522"/>
      <c r="BA679" s="282">
        <v>1.458</v>
      </c>
      <c r="BB679" s="282" t="str">
        <f t="shared" si="240"/>
        <v/>
      </c>
      <c r="BC679" s="282" t="str">
        <f t="shared" si="233"/>
        <v/>
      </c>
      <c r="BD679" s="282" t="s">
        <v>29</v>
      </c>
      <c r="BE679" s="282" t="str">
        <f t="shared" si="234"/>
        <v/>
      </c>
      <c r="BF679" s="282" t="str">
        <f t="shared" si="235"/>
        <v/>
      </c>
      <c r="BH679" s="522" t="str">
        <f>IF(AJ679="C",MAX($BH$221:BH678)+0.001,"")</f>
        <v/>
      </c>
      <c r="BI679" s="522"/>
      <c r="BJ679" s="522"/>
      <c r="BK679" s="282">
        <v>1.458</v>
      </c>
      <c r="BL679" s="282" t="str">
        <f t="shared" si="236"/>
        <v/>
      </c>
      <c r="BM679" s="282" t="str">
        <f t="shared" si="237"/>
        <v/>
      </c>
      <c r="BN679" s="282" t="s">
        <v>30</v>
      </c>
      <c r="BO679" s="282" t="str">
        <f t="shared" si="238"/>
        <v/>
      </c>
      <c r="BP679" s="282" t="str">
        <f t="shared" si="239"/>
        <v/>
      </c>
      <c r="BT679" s="522" t="str">
        <f>IF(AL679="A",MAX($BT$221:BV678)+0.001,"")</f>
        <v/>
      </c>
      <c r="BU679" s="522"/>
      <c r="BV679" s="522"/>
      <c r="BW679" s="282">
        <v>1.458</v>
      </c>
      <c r="BY679" s="454" t="s">
        <v>28</v>
      </c>
      <c r="BZ679" s="282" t="str">
        <f t="shared" si="241"/>
        <v/>
      </c>
      <c r="CB679" s="282">
        <f t="shared" si="242"/>
        <v>0</v>
      </c>
      <c r="CC679" s="282">
        <f t="shared" si="243"/>
        <v>0</v>
      </c>
      <c r="CD679" s="282">
        <f t="shared" si="244"/>
        <v>0</v>
      </c>
      <c r="CE679" s="282">
        <f t="shared" si="245"/>
        <v>0</v>
      </c>
      <c r="CF679" s="282">
        <f t="shared" si="246"/>
        <v>0</v>
      </c>
      <c r="CG679" s="282">
        <f t="shared" si="247"/>
        <v>0</v>
      </c>
      <c r="CH679" s="282">
        <f t="shared" si="248"/>
        <v>0</v>
      </c>
      <c r="CI679" s="282">
        <f t="shared" si="249"/>
        <v>0</v>
      </c>
      <c r="CJ679" s="282">
        <f t="shared" si="250"/>
        <v>0</v>
      </c>
      <c r="CK679" s="282">
        <f t="shared" si="251"/>
        <v>0</v>
      </c>
      <c r="CL679" s="282">
        <f t="shared" si="252"/>
        <v>0</v>
      </c>
      <c r="CM679" s="282">
        <f t="shared" si="253"/>
        <v>0</v>
      </c>
    </row>
    <row r="680" spans="4:91" ht="15" x14ac:dyDescent="0.25">
      <c r="D680" s="455" t="str">
        <f>IF(DATA10!$C$17="","",U680&amp;":"&amp;V680)</f>
        <v/>
      </c>
      <c r="E680" s="523" t="str">
        <f>IF(DATA10!$D$17="","",W680&amp;":"&amp;X680)</f>
        <v/>
      </c>
      <c r="F680" s="523"/>
      <c r="G680" s="523"/>
      <c r="H680" s="524" t="e">
        <f t="shared" si="228"/>
        <v>#VALUE!</v>
      </c>
      <c r="I680" s="524"/>
      <c r="J680" s="524"/>
      <c r="K680" s="522" t="e">
        <f t="shared" si="232"/>
        <v>#VALUE!</v>
      </c>
      <c r="L680" s="522"/>
      <c r="M680" s="522"/>
      <c r="N680" s="525" t="e">
        <f t="shared" si="229"/>
        <v>#VALUE!</v>
      </c>
      <c r="O680" s="525"/>
      <c r="P680" s="525"/>
      <c r="Q680" s="523" t="e">
        <f t="shared" si="230"/>
        <v>#VALUE!</v>
      </c>
      <c r="R680" s="523"/>
      <c r="S680" s="523"/>
      <c r="T680" s="283">
        <v>9</v>
      </c>
      <c r="U680" s="456">
        <f>IF(HOUR(DATA10!$C$17)&lt;=6,HOUR(DATA10!$C$17)+12,HOUR(DATA10!$C$17))</f>
        <v>12</v>
      </c>
      <c r="V680" s="457" t="str">
        <f>IF(MINUTE(DATA10!$C$17)&lt;10,"0"&amp;MINUTE(DATA10!$C$17),MINUTE(DATA10!$C$17))</f>
        <v>00</v>
      </c>
      <c r="W680" s="456">
        <f>IF(HOUR(DATA10!$D$17)&lt;=6,HOUR(DATA10!$D$17)+12,HOUR(DATA10!$D$17))</f>
        <v>12</v>
      </c>
      <c r="X680" s="457" t="str">
        <f>IF(MINUTE(DATA10!$D$17)&lt;10,"0"&amp;MINUTE(DATA10!$D$17),MINUTE(DATA10!$D$17))</f>
        <v>00</v>
      </c>
      <c r="Y680" s="526" t="b">
        <f t="shared" si="226"/>
        <v>0</v>
      </c>
      <c r="Z680" s="526"/>
      <c r="AA680" s="520" t="b">
        <f t="shared" si="227"/>
        <v>0</v>
      </c>
      <c r="AB680" s="520"/>
      <c r="AC680" s="521" t="str">
        <f t="shared" si="231"/>
        <v/>
      </c>
      <c r="AD680" s="521"/>
      <c r="AE680" s="520" t="b">
        <f t="shared" si="225"/>
        <v>0</v>
      </c>
      <c r="AF680" s="520"/>
      <c r="AH680" s="422">
        <f>DATA10!$G$17</f>
        <v>0</v>
      </c>
      <c r="AI680" s="422">
        <f>DATA10!$L$17</f>
        <v>0</v>
      </c>
      <c r="AJ680" s="458">
        <f>DATA10!$Q$17</f>
        <v>0</v>
      </c>
      <c r="AK680" s="422">
        <f>DATA10!$V$17</f>
        <v>0</v>
      </c>
      <c r="AL680" s="422">
        <f>DATA10!$AA$17</f>
        <v>0</v>
      </c>
      <c r="AN680" s="522" t="str">
        <f>IF(AJ680="A",MAX($AN$221:AP679)+0.001,"")</f>
        <v/>
      </c>
      <c r="AO680" s="522"/>
      <c r="AP680" s="522"/>
      <c r="AQ680" s="282">
        <v>1.4589999999999999</v>
      </c>
      <c r="AR680" s="282" t="str">
        <f>IF($AQ$680&gt;$AN$973,"",LOOKUP($AQ$680,$AN$222:$AP$971,$AH$222:$AH$971))</f>
        <v/>
      </c>
      <c r="AS680" s="282" t="str">
        <f>IF($AQ$680&gt;$AN$973,"",LOOKUP($AQ$680,$AN$222:$AP$971,$AI$222:$AI$971))</f>
        <v/>
      </c>
      <c r="AT680" s="282" t="s">
        <v>28</v>
      </c>
      <c r="AU680" s="282" t="str">
        <f>IF($AQ$680&gt;$AN$973,"",LOOKUP($AQ$680,$AN$222:$AP$971,$AK$222:$AK$971))</f>
        <v/>
      </c>
      <c r="AV680" s="282" t="str">
        <f>IF($AQ$680&gt;$AN$973,"",LOOKUP($AQ$680,$AN$222:$AP$971,$AL$222:$AL$971))</f>
        <v/>
      </c>
      <c r="AX680" s="522" t="str">
        <f>IF(AJ680="B",MAX($AX$221:AX679)+0.001,"")</f>
        <v/>
      </c>
      <c r="AY680" s="522"/>
      <c r="AZ680" s="522"/>
      <c r="BA680" s="282">
        <v>1.4589999999999999</v>
      </c>
      <c r="BB680" s="282" t="str">
        <f t="shared" si="240"/>
        <v/>
      </c>
      <c r="BC680" s="282" t="str">
        <f t="shared" si="233"/>
        <v/>
      </c>
      <c r="BD680" s="282" t="s">
        <v>29</v>
      </c>
      <c r="BE680" s="282" t="str">
        <f t="shared" si="234"/>
        <v/>
      </c>
      <c r="BF680" s="282" t="str">
        <f t="shared" si="235"/>
        <v/>
      </c>
      <c r="BH680" s="522" t="str">
        <f>IF(AJ680="C",MAX($BH$221:BH679)+0.001,"")</f>
        <v/>
      </c>
      <c r="BI680" s="522"/>
      <c r="BJ680" s="522"/>
      <c r="BK680" s="282">
        <v>1.4589999999999999</v>
      </c>
      <c r="BL680" s="282" t="str">
        <f t="shared" si="236"/>
        <v/>
      </c>
      <c r="BM680" s="282" t="str">
        <f t="shared" si="237"/>
        <v/>
      </c>
      <c r="BN680" s="282" t="s">
        <v>30</v>
      </c>
      <c r="BO680" s="282" t="str">
        <f t="shared" si="238"/>
        <v/>
      </c>
      <c r="BP680" s="282" t="str">
        <f t="shared" si="239"/>
        <v/>
      </c>
      <c r="BT680" s="522" t="str">
        <f>IF(AL680="A",MAX($BT$221:BV679)+0.001,"")</f>
        <v/>
      </c>
      <c r="BU680" s="522"/>
      <c r="BV680" s="522"/>
      <c r="BW680" s="282">
        <v>1.4589999999999999</v>
      </c>
      <c r="BY680" s="454" t="s">
        <v>28</v>
      </c>
      <c r="BZ680" s="282" t="str">
        <f t="shared" si="241"/>
        <v/>
      </c>
      <c r="CB680" s="282">
        <f t="shared" si="242"/>
        <v>0</v>
      </c>
      <c r="CC680" s="282">
        <f t="shared" si="243"/>
        <v>0</v>
      </c>
      <c r="CD680" s="282">
        <f t="shared" si="244"/>
        <v>0</v>
      </c>
      <c r="CE680" s="282">
        <f t="shared" si="245"/>
        <v>0</v>
      </c>
      <c r="CF680" s="282">
        <f t="shared" si="246"/>
        <v>0</v>
      </c>
      <c r="CG680" s="282">
        <f t="shared" si="247"/>
        <v>0</v>
      </c>
      <c r="CH680" s="282">
        <f t="shared" si="248"/>
        <v>0</v>
      </c>
      <c r="CI680" s="282">
        <f t="shared" si="249"/>
        <v>0</v>
      </c>
      <c r="CJ680" s="282">
        <f t="shared" si="250"/>
        <v>0</v>
      </c>
      <c r="CK680" s="282">
        <f t="shared" si="251"/>
        <v>0</v>
      </c>
      <c r="CL680" s="282">
        <f t="shared" si="252"/>
        <v>0</v>
      </c>
      <c r="CM680" s="282">
        <f t="shared" si="253"/>
        <v>0</v>
      </c>
    </row>
    <row r="681" spans="4:91" ht="15" x14ac:dyDescent="0.25">
      <c r="D681" s="455" t="str">
        <f>IF(DATA10!$C$18="","",U681&amp;":"&amp;V681)</f>
        <v/>
      </c>
      <c r="E681" s="523" t="str">
        <f>IF(DATA10!$D$18="","",W681&amp;":"&amp;X681)</f>
        <v/>
      </c>
      <c r="F681" s="523"/>
      <c r="G681" s="523"/>
      <c r="H681" s="524" t="e">
        <f t="shared" si="228"/>
        <v>#VALUE!</v>
      </c>
      <c r="I681" s="524"/>
      <c r="J681" s="524"/>
      <c r="K681" s="522" t="e">
        <f t="shared" si="232"/>
        <v>#VALUE!</v>
      </c>
      <c r="L681" s="522"/>
      <c r="M681" s="522"/>
      <c r="N681" s="525" t="e">
        <f t="shared" si="229"/>
        <v>#VALUE!</v>
      </c>
      <c r="O681" s="525"/>
      <c r="P681" s="525"/>
      <c r="Q681" s="523" t="e">
        <f t="shared" si="230"/>
        <v>#VALUE!</v>
      </c>
      <c r="R681" s="523"/>
      <c r="S681" s="523"/>
      <c r="T681" s="283">
        <v>10</v>
      </c>
      <c r="U681" s="456">
        <f>IF(HOUR(DATA10!$C$18)&lt;=6,HOUR(DATA10!$C$18)+12,HOUR(DATA10!$C$18))</f>
        <v>12</v>
      </c>
      <c r="V681" s="457" t="str">
        <f>IF(MINUTE(DATA10!$C$18)&lt;10,"0"&amp;MINUTE(DATA10!$C$18),MINUTE(DATA10!$C$18))</f>
        <v>00</v>
      </c>
      <c r="W681" s="456">
        <f>IF(HOUR(DATA10!$D$18)&lt;=6,HOUR(DATA10!$D$18)+12,HOUR(DATA10!$D$18))</f>
        <v>12</v>
      </c>
      <c r="X681" s="457" t="str">
        <f>IF(MINUTE(DATA10!$D$18)&lt;10,"0"&amp;MINUTE(DATA10!$D$18),MINUTE(DATA10!$D$18))</f>
        <v>00</v>
      </c>
      <c r="Y681" s="526" t="b">
        <f t="shared" si="226"/>
        <v>0</v>
      </c>
      <c r="Z681" s="526"/>
      <c r="AA681" s="520" t="b">
        <f t="shared" si="227"/>
        <v>0</v>
      </c>
      <c r="AB681" s="520"/>
      <c r="AC681" s="521" t="str">
        <f t="shared" si="231"/>
        <v/>
      </c>
      <c r="AD681" s="521"/>
      <c r="AE681" s="520" t="b">
        <f t="shared" si="225"/>
        <v>0</v>
      </c>
      <c r="AF681" s="520"/>
      <c r="AH681" s="422">
        <f>DATA10!$G$18</f>
        <v>0</v>
      </c>
      <c r="AI681" s="422">
        <f>DATA10!$L$18</f>
        <v>0</v>
      </c>
      <c r="AJ681" s="458">
        <f>DATA10!$Q$18</f>
        <v>0</v>
      </c>
      <c r="AK681" s="422">
        <f>DATA10!$V$18</f>
        <v>0</v>
      </c>
      <c r="AL681" s="422">
        <f>DATA10!$AA$18</f>
        <v>0</v>
      </c>
      <c r="AN681" s="522" t="str">
        <f>IF(AJ681="A",MAX($AN$221:AP680)+0.001,"")</f>
        <v/>
      </c>
      <c r="AO681" s="522"/>
      <c r="AP681" s="522"/>
      <c r="AQ681" s="282">
        <v>1.46</v>
      </c>
      <c r="AR681" s="282" t="str">
        <f>IF($AQ$681&gt;$AN$973,"",LOOKUP($AQ$681,$AN$222:$AP$971,$AH$222:$AH$971))</f>
        <v/>
      </c>
      <c r="AS681" s="282" t="str">
        <f>IF($AQ$681&gt;$AN$973,"",LOOKUP($AQ$681,$AN$222:$AP$971,$AI$222:$AI$971))</f>
        <v/>
      </c>
      <c r="AT681" s="282" t="s">
        <v>28</v>
      </c>
      <c r="AU681" s="282" t="str">
        <f>IF($AQ$681&gt;$AN$973,"",LOOKUP($AQ$681,$AN$222:$AP$971,$AK$222:$AK$971))</f>
        <v/>
      </c>
      <c r="AV681" s="282" t="str">
        <f>IF($AQ$681&gt;$AN$973,"",LOOKUP($AQ$681,$AN$222:$AP$971,$AL$222:$AL$971))</f>
        <v/>
      </c>
      <c r="AX681" s="522" t="str">
        <f>IF(AJ681="B",MAX($AX$221:AX680)+0.001,"")</f>
        <v/>
      </c>
      <c r="AY681" s="522"/>
      <c r="AZ681" s="522"/>
      <c r="BA681" s="282">
        <v>1.46</v>
      </c>
      <c r="BB681" s="282" t="str">
        <f t="shared" si="240"/>
        <v/>
      </c>
      <c r="BC681" s="282" t="str">
        <f t="shared" si="233"/>
        <v/>
      </c>
      <c r="BD681" s="282" t="s">
        <v>29</v>
      </c>
      <c r="BE681" s="282" t="str">
        <f t="shared" si="234"/>
        <v/>
      </c>
      <c r="BF681" s="282" t="str">
        <f t="shared" si="235"/>
        <v/>
      </c>
      <c r="BH681" s="522" t="str">
        <f>IF(AJ681="C",MAX($BH$221:BH680)+0.001,"")</f>
        <v/>
      </c>
      <c r="BI681" s="522"/>
      <c r="BJ681" s="522"/>
      <c r="BK681" s="282">
        <v>1.46</v>
      </c>
      <c r="BL681" s="282" t="str">
        <f t="shared" si="236"/>
        <v/>
      </c>
      <c r="BM681" s="282" t="str">
        <f t="shared" si="237"/>
        <v/>
      </c>
      <c r="BN681" s="282" t="s">
        <v>30</v>
      </c>
      <c r="BO681" s="282" t="str">
        <f t="shared" si="238"/>
        <v/>
      </c>
      <c r="BP681" s="282" t="str">
        <f t="shared" si="239"/>
        <v/>
      </c>
      <c r="BT681" s="522" t="str">
        <f>IF(AL681="A",MAX($BT$221:BV680)+0.001,"")</f>
        <v/>
      </c>
      <c r="BU681" s="522"/>
      <c r="BV681" s="522"/>
      <c r="BW681" s="282">
        <v>1.46</v>
      </c>
      <c r="BY681" s="454" t="s">
        <v>28</v>
      </c>
      <c r="BZ681" s="282" t="str">
        <f t="shared" si="241"/>
        <v/>
      </c>
      <c r="CB681" s="282">
        <f t="shared" si="242"/>
        <v>0</v>
      </c>
      <c r="CC681" s="282">
        <f t="shared" si="243"/>
        <v>0</v>
      </c>
      <c r="CD681" s="282">
        <f t="shared" si="244"/>
        <v>0</v>
      </c>
      <c r="CE681" s="282">
        <f t="shared" si="245"/>
        <v>0</v>
      </c>
      <c r="CF681" s="282">
        <f t="shared" si="246"/>
        <v>0</v>
      </c>
      <c r="CG681" s="282">
        <f t="shared" si="247"/>
        <v>0</v>
      </c>
      <c r="CH681" s="282">
        <f t="shared" si="248"/>
        <v>0</v>
      </c>
      <c r="CI681" s="282">
        <f t="shared" si="249"/>
        <v>0</v>
      </c>
      <c r="CJ681" s="282">
        <f t="shared" si="250"/>
        <v>0</v>
      </c>
      <c r="CK681" s="282">
        <f t="shared" si="251"/>
        <v>0</v>
      </c>
      <c r="CL681" s="282">
        <f t="shared" si="252"/>
        <v>0</v>
      </c>
      <c r="CM681" s="282">
        <f t="shared" si="253"/>
        <v>0</v>
      </c>
    </row>
    <row r="682" spans="4:91" ht="15" x14ac:dyDescent="0.25">
      <c r="D682" s="455" t="str">
        <f>IF(DATA10!$C$19="","",U682&amp;":"&amp;V682)</f>
        <v/>
      </c>
      <c r="E682" s="523" t="str">
        <f>IF(DATA10!$D$19="","",W682&amp;":"&amp;X682)</f>
        <v/>
      </c>
      <c r="F682" s="523"/>
      <c r="G682" s="523"/>
      <c r="H682" s="524" t="e">
        <f t="shared" si="228"/>
        <v>#VALUE!</v>
      </c>
      <c r="I682" s="524"/>
      <c r="J682" s="524"/>
      <c r="K682" s="522" t="e">
        <f t="shared" si="232"/>
        <v>#VALUE!</v>
      </c>
      <c r="L682" s="522"/>
      <c r="M682" s="522"/>
      <c r="N682" s="525" t="e">
        <f t="shared" si="229"/>
        <v>#VALUE!</v>
      </c>
      <c r="O682" s="525"/>
      <c r="P682" s="525"/>
      <c r="Q682" s="523" t="e">
        <f t="shared" si="230"/>
        <v>#VALUE!</v>
      </c>
      <c r="R682" s="523"/>
      <c r="S682" s="523"/>
      <c r="T682" s="283">
        <v>11</v>
      </c>
      <c r="U682" s="456">
        <f>IF(HOUR(DATA10!$C$19)&lt;=6,HOUR(DATA10!$C$19)+12,HOUR(DATA10!$C$19))</f>
        <v>12</v>
      </c>
      <c r="V682" s="457" t="str">
        <f>IF(MINUTE(DATA10!$C$19)&lt;10,"0"&amp;MINUTE(DATA10!$C$19),MINUTE(DATA10!$C$19))</f>
        <v>00</v>
      </c>
      <c r="W682" s="456">
        <f>IF(HOUR(DATA10!$D$19)&lt;=6,HOUR(DATA10!$D$19)+12,HOUR(DATA10!$D$19))</f>
        <v>12</v>
      </c>
      <c r="X682" s="457" t="str">
        <f>IF(MINUTE(DATA10!$D$19)&lt;10,"0"&amp;MINUTE(DATA10!$D$19),MINUTE(DATA10!$D$19))</f>
        <v>00</v>
      </c>
      <c r="Y682" s="526" t="b">
        <f t="shared" si="226"/>
        <v>0</v>
      </c>
      <c r="Z682" s="526"/>
      <c r="AA682" s="520" t="b">
        <f t="shared" si="227"/>
        <v>0</v>
      </c>
      <c r="AB682" s="520"/>
      <c r="AC682" s="521" t="str">
        <f t="shared" si="231"/>
        <v/>
      </c>
      <c r="AD682" s="521"/>
      <c r="AE682" s="520" t="b">
        <f t="shared" si="225"/>
        <v>0</v>
      </c>
      <c r="AF682" s="520"/>
      <c r="AH682" s="422">
        <f>DATA10!$G$19</f>
        <v>0</v>
      </c>
      <c r="AI682" s="422">
        <f>DATA10!$L$19</f>
        <v>0</v>
      </c>
      <c r="AJ682" s="458">
        <f>DATA10!$Q$19</f>
        <v>0</v>
      </c>
      <c r="AK682" s="422">
        <f>DATA10!$V$19</f>
        <v>0</v>
      </c>
      <c r="AL682" s="422">
        <f>DATA10!$AA$19</f>
        <v>0</v>
      </c>
      <c r="AN682" s="522" t="str">
        <f>IF(AJ682="A",MAX($AN$221:AP681)+0.001,"")</f>
        <v/>
      </c>
      <c r="AO682" s="522"/>
      <c r="AP682" s="522"/>
      <c r="AQ682" s="282">
        <v>1.4609999999999999</v>
      </c>
      <c r="AR682" s="282" t="str">
        <f>IF($AQ$682&gt;$AN$973,"",LOOKUP($AQ$682,$AN$222:$AP$971,$AH$222:$AH$971))</f>
        <v/>
      </c>
      <c r="AS682" s="282" t="str">
        <f>IF($AQ$682&gt;$AN$973,"",LOOKUP($AQ$682,$AN$222:$AP$971,$AI$222:$AI$971))</f>
        <v/>
      </c>
      <c r="AT682" s="282" t="s">
        <v>28</v>
      </c>
      <c r="AU682" s="282" t="str">
        <f>IF($AQ$682&gt;$AN$973,"",LOOKUP($AQ$682,$AN$222:$AP$971,$AK$222:$AK$971))</f>
        <v/>
      </c>
      <c r="AV682" s="282" t="str">
        <f>IF($AQ$682&gt;$AN$973,"",LOOKUP($AQ$682,$AN$222:$AP$971,$AL$222:$AL$971))</f>
        <v/>
      </c>
      <c r="AX682" s="522" t="str">
        <f>IF(AJ682="B",MAX($AX$221:AX681)+0.001,"")</f>
        <v/>
      </c>
      <c r="AY682" s="522"/>
      <c r="AZ682" s="522"/>
      <c r="BA682" s="282">
        <v>1.4609999999999999</v>
      </c>
      <c r="BB682" s="282" t="str">
        <f t="shared" si="240"/>
        <v/>
      </c>
      <c r="BC682" s="282" t="str">
        <f t="shared" si="233"/>
        <v/>
      </c>
      <c r="BD682" s="282" t="s">
        <v>29</v>
      </c>
      <c r="BE682" s="282" t="str">
        <f t="shared" si="234"/>
        <v/>
      </c>
      <c r="BF682" s="282" t="str">
        <f t="shared" si="235"/>
        <v/>
      </c>
      <c r="BH682" s="522" t="str">
        <f>IF(AJ682="C",MAX($BH$221:BH681)+0.001,"")</f>
        <v/>
      </c>
      <c r="BI682" s="522"/>
      <c r="BJ682" s="522"/>
      <c r="BK682" s="282">
        <v>1.4609999999999999</v>
      </c>
      <c r="BL682" s="282" t="str">
        <f t="shared" si="236"/>
        <v/>
      </c>
      <c r="BM682" s="282" t="str">
        <f t="shared" si="237"/>
        <v/>
      </c>
      <c r="BN682" s="282" t="s">
        <v>30</v>
      </c>
      <c r="BO682" s="282" t="str">
        <f t="shared" si="238"/>
        <v/>
      </c>
      <c r="BP682" s="282" t="str">
        <f t="shared" si="239"/>
        <v/>
      </c>
      <c r="BT682" s="522" t="str">
        <f>IF(AL682="A",MAX($BT$221:BV681)+0.001,"")</f>
        <v/>
      </c>
      <c r="BU682" s="522"/>
      <c r="BV682" s="522"/>
      <c r="BW682" s="282">
        <v>1.4609999999999999</v>
      </c>
      <c r="BY682" s="454" t="s">
        <v>28</v>
      </c>
      <c r="BZ682" s="282" t="str">
        <f t="shared" si="241"/>
        <v/>
      </c>
      <c r="CB682" s="282">
        <f t="shared" si="242"/>
        <v>0</v>
      </c>
      <c r="CC682" s="282">
        <f t="shared" si="243"/>
        <v>0</v>
      </c>
      <c r="CD682" s="282">
        <f t="shared" si="244"/>
        <v>0</v>
      </c>
      <c r="CE682" s="282">
        <f t="shared" si="245"/>
        <v>0</v>
      </c>
      <c r="CF682" s="282">
        <f t="shared" si="246"/>
        <v>0</v>
      </c>
      <c r="CG682" s="282">
        <f t="shared" si="247"/>
        <v>0</v>
      </c>
      <c r="CH682" s="282">
        <f t="shared" si="248"/>
        <v>0</v>
      </c>
      <c r="CI682" s="282">
        <f t="shared" si="249"/>
        <v>0</v>
      </c>
      <c r="CJ682" s="282">
        <f t="shared" si="250"/>
        <v>0</v>
      </c>
      <c r="CK682" s="282">
        <f t="shared" si="251"/>
        <v>0</v>
      </c>
      <c r="CL682" s="282">
        <f t="shared" si="252"/>
        <v>0</v>
      </c>
      <c r="CM682" s="282">
        <f t="shared" si="253"/>
        <v>0</v>
      </c>
    </row>
    <row r="683" spans="4:91" ht="15" x14ac:dyDescent="0.25">
      <c r="D683" s="455" t="str">
        <f>IF(DATA10!$C$20="","",U683&amp;":"&amp;V683)</f>
        <v/>
      </c>
      <c r="E683" s="523" t="str">
        <f>IF(DATA10!$D$20="","",W683&amp;":"&amp;X683)</f>
        <v/>
      </c>
      <c r="F683" s="523"/>
      <c r="G683" s="523"/>
      <c r="H683" s="524" t="e">
        <f t="shared" si="228"/>
        <v>#VALUE!</v>
      </c>
      <c r="I683" s="524"/>
      <c r="J683" s="524"/>
      <c r="K683" s="522" t="e">
        <f t="shared" si="232"/>
        <v>#VALUE!</v>
      </c>
      <c r="L683" s="522"/>
      <c r="M683" s="522"/>
      <c r="N683" s="525" t="e">
        <f t="shared" si="229"/>
        <v>#VALUE!</v>
      </c>
      <c r="O683" s="525"/>
      <c r="P683" s="525"/>
      <c r="Q683" s="523" t="e">
        <f t="shared" si="230"/>
        <v>#VALUE!</v>
      </c>
      <c r="R683" s="523"/>
      <c r="S683" s="523"/>
      <c r="T683" s="283">
        <v>12</v>
      </c>
      <c r="U683" s="456">
        <f>IF(HOUR(DATA10!$C$20)&lt;=6,HOUR(DATA10!$C$20)+12,HOUR(DATA10!$C$20))</f>
        <v>12</v>
      </c>
      <c r="V683" s="457" t="str">
        <f>IF(MINUTE(DATA10!$C$20)&lt;10,"0"&amp;MINUTE(DATA10!$C$20),MINUTE(DATA10!$C$20))</f>
        <v>00</v>
      </c>
      <c r="W683" s="456">
        <f>IF(HOUR(DATA10!$D$20)&lt;=6,HOUR(DATA10!$D$20)+12,HOUR(DATA10!$D$20))</f>
        <v>12</v>
      </c>
      <c r="X683" s="457" t="str">
        <f>IF(MINUTE(DATA10!$D$20)&lt;10,"0"&amp;MINUTE(DATA10!$D$20),MINUTE(DATA10!$D$20))</f>
        <v>00</v>
      </c>
      <c r="Y683" s="526" t="b">
        <f t="shared" si="226"/>
        <v>0</v>
      </c>
      <c r="Z683" s="526"/>
      <c r="AA683" s="520" t="b">
        <f t="shared" si="227"/>
        <v>0</v>
      </c>
      <c r="AB683" s="520"/>
      <c r="AC683" s="521" t="str">
        <f t="shared" si="231"/>
        <v/>
      </c>
      <c r="AD683" s="521"/>
      <c r="AE683" s="520" t="b">
        <f t="shared" si="225"/>
        <v>0</v>
      </c>
      <c r="AF683" s="520"/>
      <c r="AH683" s="422">
        <f>DATA10!$G$20</f>
        <v>0</v>
      </c>
      <c r="AI683" s="422">
        <f>DATA10!$L$20</f>
        <v>0</v>
      </c>
      <c r="AJ683" s="458">
        <f>DATA10!$Q$20</f>
        <v>0</v>
      </c>
      <c r="AK683" s="422">
        <f>DATA10!$V$20</f>
        <v>0</v>
      </c>
      <c r="AL683" s="422">
        <f>DATA10!$AA$20</f>
        <v>0</v>
      </c>
      <c r="AN683" s="522" t="str">
        <f>IF(AJ683="A",MAX($AN$221:AP682)+0.001,"")</f>
        <v/>
      </c>
      <c r="AO683" s="522"/>
      <c r="AP683" s="522"/>
      <c r="AQ683" s="282">
        <v>1.462</v>
      </c>
      <c r="AR683" s="282" t="str">
        <f>IF($AQ$683&gt;$AN$973,"",LOOKUP($AQ$683,$AN$222:$AP$971,$AH$222:$AH$971))</f>
        <v/>
      </c>
      <c r="AS683" s="282" t="str">
        <f>IF($AQ$683&gt;$AN$973,"",LOOKUP($AQ$683,$AN$222:$AP$971,$AI$222:$AI$971))</f>
        <v/>
      </c>
      <c r="AT683" s="282" t="s">
        <v>28</v>
      </c>
      <c r="AU683" s="282" t="str">
        <f>IF($AQ$683&gt;$AN$973,"",LOOKUP($AQ$683,$AN$222:$AP$971,$AK$222:$AK$971))</f>
        <v/>
      </c>
      <c r="AV683" s="282" t="str">
        <f>IF($AQ$683&gt;$AN$973,"",LOOKUP($AQ$683,$AN$222:$AP$971,$AL$222:$AL$971))</f>
        <v/>
      </c>
      <c r="AX683" s="522" t="str">
        <f>IF(AJ683="B",MAX($AX$221:AX682)+0.001,"")</f>
        <v/>
      </c>
      <c r="AY683" s="522"/>
      <c r="AZ683" s="522"/>
      <c r="BA683" s="282">
        <v>1.462</v>
      </c>
      <c r="BB683" s="282" t="str">
        <f t="shared" si="240"/>
        <v/>
      </c>
      <c r="BC683" s="282" t="str">
        <f t="shared" si="233"/>
        <v/>
      </c>
      <c r="BD683" s="282" t="s">
        <v>29</v>
      </c>
      <c r="BE683" s="282" t="str">
        <f t="shared" si="234"/>
        <v/>
      </c>
      <c r="BF683" s="282" t="str">
        <f t="shared" si="235"/>
        <v/>
      </c>
      <c r="BH683" s="522" t="str">
        <f>IF(AJ683="C",MAX($BH$221:BH682)+0.001,"")</f>
        <v/>
      </c>
      <c r="BI683" s="522"/>
      <c r="BJ683" s="522"/>
      <c r="BK683" s="282">
        <v>1.462</v>
      </c>
      <c r="BL683" s="282" t="str">
        <f t="shared" si="236"/>
        <v/>
      </c>
      <c r="BM683" s="282" t="str">
        <f t="shared" si="237"/>
        <v/>
      </c>
      <c r="BN683" s="282" t="s">
        <v>30</v>
      </c>
      <c r="BO683" s="282" t="str">
        <f t="shared" si="238"/>
        <v/>
      </c>
      <c r="BP683" s="282" t="str">
        <f t="shared" si="239"/>
        <v/>
      </c>
      <c r="BT683" s="522" t="str">
        <f>IF(AL683="A",MAX($BT$221:BV682)+0.001,"")</f>
        <v/>
      </c>
      <c r="BU683" s="522"/>
      <c r="BV683" s="522"/>
      <c r="BW683" s="282">
        <v>1.462</v>
      </c>
      <c r="BY683" s="454" t="s">
        <v>28</v>
      </c>
      <c r="BZ683" s="282" t="str">
        <f t="shared" si="241"/>
        <v/>
      </c>
      <c r="CB683" s="282">
        <f t="shared" si="242"/>
        <v>0</v>
      </c>
      <c r="CC683" s="282">
        <f t="shared" si="243"/>
        <v>0</v>
      </c>
      <c r="CD683" s="282">
        <f t="shared" si="244"/>
        <v>0</v>
      </c>
      <c r="CE683" s="282">
        <f t="shared" si="245"/>
        <v>0</v>
      </c>
      <c r="CF683" s="282">
        <f t="shared" si="246"/>
        <v>0</v>
      </c>
      <c r="CG683" s="282">
        <f t="shared" si="247"/>
        <v>0</v>
      </c>
      <c r="CH683" s="282">
        <f t="shared" si="248"/>
        <v>0</v>
      </c>
      <c r="CI683" s="282">
        <f t="shared" si="249"/>
        <v>0</v>
      </c>
      <c r="CJ683" s="282">
        <f t="shared" si="250"/>
        <v>0</v>
      </c>
      <c r="CK683" s="282">
        <f t="shared" si="251"/>
        <v>0</v>
      </c>
      <c r="CL683" s="282">
        <f t="shared" si="252"/>
        <v>0</v>
      </c>
      <c r="CM683" s="282">
        <f t="shared" si="253"/>
        <v>0</v>
      </c>
    </row>
    <row r="684" spans="4:91" ht="15" x14ac:dyDescent="0.25">
      <c r="D684" s="455" t="str">
        <f>IF(DATA10!$C$21="","",U684&amp;":"&amp;V684)</f>
        <v/>
      </c>
      <c r="E684" s="523" t="str">
        <f>IF(DATA10!$D$21="","",W684&amp;":"&amp;X684)</f>
        <v/>
      </c>
      <c r="F684" s="523"/>
      <c r="G684" s="523"/>
      <c r="H684" s="524" t="e">
        <f t="shared" si="228"/>
        <v>#VALUE!</v>
      </c>
      <c r="I684" s="524"/>
      <c r="J684" s="524"/>
      <c r="K684" s="522" t="e">
        <f t="shared" si="232"/>
        <v>#VALUE!</v>
      </c>
      <c r="L684" s="522"/>
      <c r="M684" s="522"/>
      <c r="N684" s="525" t="e">
        <f t="shared" si="229"/>
        <v>#VALUE!</v>
      </c>
      <c r="O684" s="525"/>
      <c r="P684" s="525"/>
      <c r="Q684" s="523" t="e">
        <f t="shared" si="230"/>
        <v>#VALUE!</v>
      </c>
      <c r="R684" s="523"/>
      <c r="S684" s="523"/>
      <c r="T684" s="283">
        <v>13</v>
      </c>
      <c r="U684" s="456">
        <f>IF(HOUR(DATA10!$C$21)&lt;=6,HOUR(DATA10!$C$21)+12,HOUR(DATA10!$C$21))</f>
        <v>12</v>
      </c>
      <c r="V684" s="457" t="str">
        <f>IF(MINUTE(DATA10!$C$21)&lt;10,"0"&amp;MINUTE(DATA10!$C$21),MINUTE(DATA10!$C$21))</f>
        <v>00</v>
      </c>
      <c r="W684" s="456">
        <f>IF(HOUR(DATA10!$D$21)&lt;=6,HOUR(DATA10!$D$21)+12,HOUR(DATA10!$D$21))</f>
        <v>12</v>
      </c>
      <c r="X684" s="457" t="str">
        <f>IF(MINUTE(DATA10!$D$21)&lt;10,"0"&amp;MINUTE(DATA10!$D$21),MINUTE(DATA10!$D$21))</f>
        <v>00</v>
      </c>
      <c r="Y684" s="526" t="b">
        <f t="shared" si="226"/>
        <v>0</v>
      </c>
      <c r="Z684" s="526"/>
      <c r="AA684" s="520" t="b">
        <f t="shared" si="227"/>
        <v>0</v>
      </c>
      <c r="AB684" s="520"/>
      <c r="AC684" s="521" t="str">
        <f t="shared" si="231"/>
        <v/>
      </c>
      <c r="AD684" s="521"/>
      <c r="AE684" s="520" t="b">
        <f t="shared" si="225"/>
        <v>0</v>
      </c>
      <c r="AF684" s="520"/>
      <c r="AH684" s="422">
        <f>DATA10!$G$21</f>
        <v>0</v>
      </c>
      <c r="AI684" s="422">
        <f>DATA10!$L$21</f>
        <v>0</v>
      </c>
      <c r="AJ684" s="458">
        <f>DATA10!$Q$21</f>
        <v>0</v>
      </c>
      <c r="AK684" s="422">
        <f>DATA10!$V$21</f>
        <v>0</v>
      </c>
      <c r="AL684" s="422">
        <f>DATA10!$AA$21</f>
        <v>0</v>
      </c>
      <c r="AN684" s="522" t="str">
        <f>IF(AJ684="A",MAX($AN$221:AP683)+0.001,"")</f>
        <v/>
      </c>
      <c r="AO684" s="522"/>
      <c r="AP684" s="522"/>
      <c r="AQ684" s="282">
        <v>1.4629999999999999</v>
      </c>
      <c r="AR684" s="282" t="str">
        <f>IF($AQ$684&gt;$AN$973,"",LOOKUP($AQ$684,$AN$222:$AP$971,$AH$222:$AH$971))</f>
        <v/>
      </c>
      <c r="AS684" s="282" t="str">
        <f>IF($AQ$684&gt;$AN$973,"",LOOKUP($AQ$684,$AN$222:$AP$971,$AI$222:$AI$971))</f>
        <v/>
      </c>
      <c r="AT684" s="282" t="s">
        <v>28</v>
      </c>
      <c r="AU684" s="282" t="str">
        <f>IF($AQ$684&gt;$AN$973,"",LOOKUP($AQ$684,$AN$222:$AP$971,$AK$222:$AK$971))</f>
        <v/>
      </c>
      <c r="AV684" s="282" t="str">
        <f>IF($AQ$684&gt;$AN$973,"",LOOKUP($AQ$684,$AN$222:$AP$971,$AL$222:$AL$971))</f>
        <v/>
      </c>
      <c r="AX684" s="522" t="str">
        <f>IF(AJ684="B",MAX($AX$221:AX683)+0.001,"")</f>
        <v/>
      </c>
      <c r="AY684" s="522"/>
      <c r="AZ684" s="522"/>
      <c r="BA684" s="282">
        <v>1.4629999999999999</v>
      </c>
      <c r="BB684" s="282" t="str">
        <f t="shared" si="240"/>
        <v/>
      </c>
      <c r="BC684" s="282" t="str">
        <f t="shared" si="233"/>
        <v/>
      </c>
      <c r="BD684" s="282" t="s">
        <v>29</v>
      </c>
      <c r="BE684" s="282" t="str">
        <f t="shared" si="234"/>
        <v/>
      </c>
      <c r="BF684" s="282" t="str">
        <f t="shared" si="235"/>
        <v/>
      </c>
      <c r="BH684" s="522" t="str">
        <f>IF(AJ684="C",MAX($BH$221:BH683)+0.001,"")</f>
        <v/>
      </c>
      <c r="BI684" s="522"/>
      <c r="BJ684" s="522"/>
      <c r="BK684" s="282">
        <v>1.4629999999999999</v>
      </c>
      <c r="BL684" s="282" t="str">
        <f t="shared" si="236"/>
        <v/>
      </c>
      <c r="BM684" s="282" t="str">
        <f t="shared" si="237"/>
        <v/>
      </c>
      <c r="BN684" s="282" t="s">
        <v>30</v>
      </c>
      <c r="BO684" s="282" t="str">
        <f t="shared" si="238"/>
        <v/>
      </c>
      <c r="BP684" s="282" t="str">
        <f t="shared" si="239"/>
        <v/>
      </c>
      <c r="BT684" s="522" t="str">
        <f>IF(AL684="A",MAX($BT$221:BV683)+0.001,"")</f>
        <v/>
      </c>
      <c r="BU684" s="522"/>
      <c r="BV684" s="522"/>
      <c r="BW684" s="282">
        <v>1.4629999999999999</v>
      </c>
      <c r="BY684" s="454" t="s">
        <v>28</v>
      </c>
      <c r="BZ684" s="282" t="str">
        <f t="shared" si="241"/>
        <v/>
      </c>
      <c r="CB684" s="282">
        <f t="shared" si="242"/>
        <v>0</v>
      </c>
      <c r="CC684" s="282">
        <f t="shared" si="243"/>
        <v>0</v>
      </c>
      <c r="CD684" s="282">
        <f t="shared" si="244"/>
        <v>0</v>
      </c>
      <c r="CE684" s="282">
        <f t="shared" si="245"/>
        <v>0</v>
      </c>
      <c r="CF684" s="282">
        <f t="shared" si="246"/>
        <v>0</v>
      </c>
      <c r="CG684" s="282">
        <f t="shared" si="247"/>
        <v>0</v>
      </c>
      <c r="CH684" s="282">
        <f t="shared" si="248"/>
        <v>0</v>
      </c>
      <c r="CI684" s="282">
        <f t="shared" si="249"/>
        <v>0</v>
      </c>
      <c r="CJ684" s="282">
        <f t="shared" si="250"/>
        <v>0</v>
      </c>
      <c r="CK684" s="282">
        <f t="shared" si="251"/>
        <v>0</v>
      </c>
      <c r="CL684" s="282">
        <f t="shared" si="252"/>
        <v>0</v>
      </c>
      <c r="CM684" s="282">
        <f t="shared" si="253"/>
        <v>0</v>
      </c>
    </row>
    <row r="685" spans="4:91" ht="15" x14ac:dyDescent="0.25">
      <c r="D685" s="455" t="str">
        <f>IF(DATA10!$C$22="","",U685&amp;":"&amp;V685)</f>
        <v/>
      </c>
      <c r="E685" s="523" t="str">
        <f>IF(DATA10!$D$22="","",W685&amp;":"&amp;X685)</f>
        <v/>
      </c>
      <c r="F685" s="523"/>
      <c r="G685" s="523"/>
      <c r="H685" s="524" t="e">
        <f t="shared" si="228"/>
        <v>#VALUE!</v>
      </c>
      <c r="I685" s="524"/>
      <c r="J685" s="524"/>
      <c r="K685" s="522" t="e">
        <f t="shared" si="232"/>
        <v>#VALUE!</v>
      </c>
      <c r="L685" s="522"/>
      <c r="M685" s="522"/>
      <c r="N685" s="525" t="e">
        <f t="shared" si="229"/>
        <v>#VALUE!</v>
      </c>
      <c r="O685" s="525"/>
      <c r="P685" s="525"/>
      <c r="Q685" s="523" t="e">
        <f t="shared" si="230"/>
        <v>#VALUE!</v>
      </c>
      <c r="R685" s="523"/>
      <c r="S685" s="523"/>
      <c r="T685" s="283">
        <v>14</v>
      </c>
      <c r="U685" s="456">
        <f>IF(HOUR(DATA10!$C$22)&lt;=6,HOUR(DATA10!$C$22)+12,HOUR(DATA10!$C$22))</f>
        <v>12</v>
      </c>
      <c r="V685" s="457" t="str">
        <f>IF(MINUTE(DATA10!$C$22)&lt;10,"0"&amp;MINUTE(DATA10!$C$22),MINUTE(DATA10!$C$22))</f>
        <v>00</v>
      </c>
      <c r="W685" s="456">
        <f>IF(HOUR(DATA10!$D$22)&lt;=6,HOUR(DATA10!$D$22)+12,HOUR(DATA10!$D$22))</f>
        <v>12</v>
      </c>
      <c r="X685" s="457" t="str">
        <f>IF(MINUTE(DATA10!$D$22)&lt;10,"0"&amp;MINUTE(DATA10!$D$22),MINUTE(DATA10!$D$22))</f>
        <v>00</v>
      </c>
      <c r="Y685" s="526" t="b">
        <f t="shared" si="226"/>
        <v>0</v>
      </c>
      <c r="Z685" s="526"/>
      <c r="AA685" s="520" t="b">
        <f t="shared" si="227"/>
        <v>0</v>
      </c>
      <c r="AB685" s="520"/>
      <c r="AC685" s="521" t="str">
        <f t="shared" si="231"/>
        <v/>
      </c>
      <c r="AD685" s="521"/>
      <c r="AE685" s="520" t="b">
        <f t="shared" si="225"/>
        <v>0</v>
      </c>
      <c r="AF685" s="520"/>
      <c r="AH685" s="422">
        <f>DATA10!$G$22</f>
        <v>0</v>
      </c>
      <c r="AI685" s="422">
        <f>DATA10!$L$22</f>
        <v>0</v>
      </c>
      <c r="AJ685" s="458">
        <f>DATA10!$Q$22</f>
        <v>0</v>
      </c>
      <c r="AK685" s="422">
        <f>DATA10!$V$22</f>
        <v>0</v>
      </c>
      <c r="AL685" s="422">
        <f>DATA10!$AA$22</f>
        <v>0</v>
      </c>
      <c r="AN685" s="522" t="str">
        <f>IF(AJ685="A",MAX($AN$221:AP684)+0.001,"")</f>
        <v/>
      </c>
      <c r="AO685" s="522"/>
      <c r="AP685" s="522"/>
      <c r="AQ685" s="282">
        <v>1.464</v>
      </c>
      <c r="AR685" s="282" t="str">
        <f>IF($AQ$685&gt;$AN$973,"",LOOKUP($AQ$685,$AN$222:$AP$971,$AH$222:$AH$971))</f>
        <v/>
      </c>
      <c r="AS685" s="282" t="str">
        <f>IF($AQ$685&gt;$AN$973,"",LOOKUP($AQ$685,$AN$222:$AP$971,$AI$222:$AI$971))</f>
        <v/>
      </c>
      <c r="AT685" s="282" t="s">
        <v>28</v>
      </c>
      <c r="AU685" s="282" t="str">
        <f>IF($AQ$685&gt;$AN$973,"",LOOKUP($AQ$685,$AN$222:$AP$971,$AK$222:$AK$971))</f>
        <v/>
      </c>
      <c r="AV685" s="282" t="str">
        <f>IF($AQ$685&gt;$AN$973,"",LOOKUP($AQ$685,$AN$222:$AP$971,$AL$222:$AL$971))</f>
        <v/>
      </c>
      <c r="AX685" s="522" t="str">
        <f>IF(AJ685="B",MAX($AX$221:AX684)+0.001,"")</f>
        <v/>
      </c>
      <c r="AY685" s="522"/>
      <c r="AZ685" s="522"/>
      <c r="BA685" s="282">
        <v>1.464</v>
      </c>
      <c r="BB685" s="282" t="str">
        <f t="shared" si="240"/>
        <v/>
      </c>
      <c r="BC685" s="282" t="str">
        <f t="shared" si="233"/>
        <v/>
      </c>
      <c r="BD685" s="282" t="s">
        <v>29</v>
      </c>
      <c r="BE685" s="282" t="str">
        <f t="shared" si="234"/>
        <v/>
      </c>
      <c r="BF685" s="282" t="str">
        <f t="shared" si="235"/>
        <v/>
      </c>
      <c r="BH685" s="522" t="str">
        <f>IF(AJ685="C",MAX($BH$221:BH684)+0.001,"")</f>
        <v/>
      </c>
      <c r="BI685" s="522"/>
      <c r="BJ685" s="522"/>
      <c r="BK685" s="282">
        <v>1.464</v>
      </c>
      <c r="BL685" s="282" t="str">
        <f t="shared" si="236"/>
        <v/>
      </c>
      <c r="BM685" s="282" t="str">
        <f t="shared" si="237"/>
        <v/>
      </c>
      <c r="BN685" s="282" t="s">
        <v>30</v>
      </c>
      <c r="BO685" s="282" t="str">
        <f t="shared" si="238"/>
        <v/>
      </c>
      <c r="BP685" s="282" t="str">
        <f t="shared" si="239"/>
        <v/>
      </c>
      <c r="BT685" s="522" t="str">
        <f>IF(AL685="A",MAX($BT$221:BV684)+0.001,"")</f>
        <v/>
      </c>
      <c r="BU685" s="522"/>
      <c r="BV685" s="522"/>
      <c r="BW685" s="282">
        <v>1.464</v>
      </c>
      <c r="BY685" s="454" t="s">
        <v>28</v>
      </c>
      <c r="BZ685" s="282" t="str">
        <f t="shared" si="241"/>
        <v/>
      </c>
      <c r="CB685" s="282">
        <f t="shared" si="242"/>
        <v>0</v>
      </c>
      <c r="CC685" s="282">
        <f t="shared" si="243"/>
        <v>0</v>
      </c>
      <c r="CD685" s="282">
        <f t="shared" si="244"/>
        <v>0</v>
      </c>
      <c r="CE685" s="282">
        <f t="shared" si="245"/>
        <v>0</v>
      </c>
      <c r="CF685" s="282">
        <f t="shared" si="246"/>
        <v>0</v>
      </c>
      <c r="CG685" s="282">
        <f t="shared" si="247"/>
        <v>0</v>
      </c>
      <c r="CH685" s="282">
        <f t="shared" si="248"/>
        <v>0</v>
      </c>
      <c r="CI685" s="282">
        <f t="shared" si="249"/>
        <v>0</v>
      </c>
      <c r="CJ685" s="282">
        <f t="shared" si="250"/>
        <v>0</v>
      </c>
      <c r="CK685" s="282">
        <f t="shared" si="251"/>
        <v>0</v>
      </c>
      <c r="CL685" s="282">
        <f t="shared" si="252"/>
        <v>0</v>
      </c>
      <c r="CM685" s="282">
        <f t="shared" si="253"/>
        <v>0</v>
      </c>
    </row>
    <row r="686" spans="4:91" ht="15" x14ac:dyDescent="0.25">
      <c r="D686" s="455" t="str">
        <f>IF(DATA10!$C$23="","",U686&amp;":"&amp;V686)</f>
        <v/>
      </c>
      <c r="E686" s="523" t="str">
        <f>IF(DATA10!$D$23="","",W686&amp;":"&amp;X686)</f>
        <v/>
      </c>
      <c r="F686" s="523"/>
      <c r="G686" s="523"/>
      <c r="H686" s="524" t="e">
        <f t="shared" si="228"/>
        <v>#VALUE!</v>
      </c>
      <c r="I686" s="524"/>
      <c r="J686" s="524"/>
      <c r="K686" s="522" t="e">
        <f t="shared" si="232"/>
        <v>#VALUE!</v>
      </c>
      <c r="L686" s="522"/>
      <c r="M686" s="522"/>
      <c r="N686" s="525" t="e">
        <f t="shared" si="229"/>
        <v>#VALUE!</v>
      </c>
      <c r="O686" s="525"/>
      <c r="P686" s="525"/>
      <c r="Q686" s="523" t="e">
        <f t="shared" si="230"/>
        <v>#VALUE!</v>
      </c>
      <c r="R686" s="523"/>
      <c r="S686" s="523"/>
      <c r="T686" s="283">
        <v>15</v>
      </c>
      <c r="U686" s="456">
        <f>IF(HOUR(DATA10!$C$23)&lt;=6,HOUR(DATA10!$C$23)+12,HOUR(DATA10!$C$23))</f>
        <v>12</v>
      </c>
      <c r="V686" s="457" t="str">
        <f>IF(MINUTE(DATA10!$C$23)&lt;10,"0"&amp;MINUTE(DATA10!$C$23),MINUTE(DATA10!$C$23))</f>
        <v>00</v>
      </c>
      <c r="W686" s="456">
        <f>IF(HOUR(DATA10!$D$23)&lt;=6,HOUR(DATA10!$D$23)+12,HOUR(DATA10!$D$23))</f>
        <v>12</v>
      </c>
      <c r="X686" s="457" t="str">
        <f>IF(MINUTE(DATA10!$D$23)&lt;10,"0"&amp;MINUTE(DATA10!$D$23),MINUTE(DATA10!$D$23))</f>
        <v>00</v>
      </c>
      <c r="Y686" s="526" t="b">
        <f t="shared" si="226"/>
        <v>0</v>
      </c>
      <c r="Z686" s="526"/>
      <c r="AA686" s="520" t="b">
        <f t="shared" si="227"/>
        <v>0</v>
      </c>
      <c r="AB686" s="520"/>
      <c r="AC686" s="521" t="str">
        <f t="shared" si="231"/>
        <v/>
      </c>
      <c r="AD686" s="521"/>
      <c r="AE686" s="520" t="b">
        <f t="shared" si="225"/>
        <v>0</v>
      </c>
      <c r="AF686" s="520"/>
      <c r="AH686" s="422">
        <f>DATA10!$G$23</f>
        <v>0</v>
      </c>
      <c r="AI686" s="422">
        <f>DATA10!$L$23</f>
        <v>0</v>
      </c>
      <c r="AJ686" s="458">
        <f>DATA10!$Q$23</f>
        <v>0</v>
      </c>
      <c r="AK686" s="422">
        <f>DATA10!$V$23</f>
        <v>0</v>
      </c>
      <c r="AL686" s="422">
        <f>DATA10!$AA$23</f>
        <v>0</v>
      </c>
      <c r="AN686" s="522" t="str">
        <f>IF(AJ686="A",MAX($AN$221:AP685)+0.001,"")</f>
        <v/>
      </c>
      <c r="AO686" s="522"/>
      <c r="AP686" s="522"/>
      <c r="AQ686" s="282">
        <v>1.4650000000000001</v>
      </c>
      <c r="AR686" s="282" t="str">
        <f>IF($AQ$686&gt;$AN$973,"",LOOKUP($AQ$686,$AN$222:$AP$971,$AH$222:$AH$971))</f>
        <v/>
      </c>
      <c r="AS686" s="282" t="str">
        <f>IF($AQ$686&gt;$AN$973,"",LOOKUP($AQ$686,$AN$222:$AP$971,$AI$222:$AI$971))</f>
        <v/>
      </c>
      <c r="AT686" s="282" t="s">
        <v>28</v>
      </c>
      <c r="AU686" s="282" t="str">
        <f>IF($AQ$686&gt;$AN$973,"",LOOKUP($AQ$686,$AN$222:$AP$971,$AK$222:$AK$971))</f>
        <v/>
      </c>
      <c r="AV686" s="282" t="str">
        <f>IF($AQ$686&gt;$AN$973,"",LOOKUP($AQ$686,$AN$222:$AP$971,$AL$222:$AL$971))</f>
        <v/>
      </c>
      <c r="AX686" s="522" t="str">
        <f>IF(AJ686="B",MAX($AX$221:AX685)+0.001,"")</f>
        <v/>
      </c>
      <c r="AY686" s="522"/>
      <c r="AZ686" s="522"/>
      <c r="BA686" s="282">
        <v>1.4650000000000001</v>
      </c>
      <c r="BB686" s="282" t="str">
        <f t="shared" si="240"/>
        <v/>
      </c>
      <c r="BC686" s="282" t="str">
        <f t="shared" si="233"/>
        <v/>
      </c>
      <c r="BD686" s="282" t="s">
        <v>29</v>
      </c>
      <c r="BE686" s="282" t="str">
        <f t="shared" si="234"/>
        <v/>
      </c>
      <c r="BF686" s="282" t="str">
        <f t="shared" si="235"/>
        <v/>
      </c>
      <c r="BH686" s="522" t="str">
        <f>IF(AJ686="C",MAX($BH$221:BH685)+0.001,"")</f>
        <v/>
      </c>
      <c r="BI686" s="522"/>
      <c r="BJ686" s="522"/>
      <c r="BK686" s="282">
        <v>1.4650000000000001</v>
      </c>
      <c r="BL686" s="282" t="str">
        <f t="shared" si="236"/>
        <v/>
      </c>
      <c r="BM686" s="282" t="str">
        <f t="shared" si="237"/>
        <v/>
      </c>
      <c r="BN686" s="282" t="s">
        <v>30</v>
      </c>
      <c r="BO686" s="282" t="str">
        <f t="shared" si="238"/>
        <v/>
      </c>
      <c r="BP686" s="282" t="str">
        <f t="shared" si="239"/>
        <v/>
      </c>
      <c r="BT686" s="522" t="str">
        <f>IF(AL686="A",MAX($BT$221:BV685)+0.001,"")</f>
        <v/>
      </c>
      <c r="BU686" s="522"/>
      <c r="BV686" s="522"/>
      <c r="BW686" s="282">
        <v>1.4650000000000001</v>
      </c>
      <c r="BY686" s="454" t="s">
        <v>28</v>
      </c>
      <c r="BZ686" s="282" t="str">
        <f t="shared" si="241"/>
        <v/>
      </c>
      <c r="CB686" s="282">
        <f t="shared" si="242"/>
        <v>0</v>
      </c>
      <c r="CC686" s="282">
        <f t="shared" si="243"/>
        <v>0</v>
      </c>
      <c r="CD686" s="282">
        <f t="shared" si="244"/>
        <v>0</v>
      </c>
      <c r="CE686" s="282">
        <f t="shared" si="245"/>
        <v>0</v>
      </c>
      <c r="CF686" s="282">
        <f t="shared" si="246"/>
        <v>0</v>
      </c>
      <c r="CG686" s="282">
        <f t="shared" si="247"/>
        <v>0</v>
      </c>
      <c r="CH686" s="282">
        <f t="shared" si="248"/>
        <v>0</v>
      </c>
      <c r="CI686" s="282">
        <f t="shared" si="249"/>
        <v>0</v>
      </c>
      <c r="CJ686" s="282">
        <f t="shared" si="250"/>
        <v>0</v>
      </c>
      <c r="CK686" s="282">
        <f t="shared" si="251"/>
        <v>0</v>
      </c>
      <c r="CL686" s="282">
        <f t="shared" si="252"/>
        <v>0</v>
      </c>
      <c r="CM686" s="282">
        <f t="shared" si="253"/>
        <v>0</v>
      </c>
    </row>
    <row r="687" spans="4:91" ht="15" x14ac:dyDescent="0.25">
      <c r="D687" s="455" t="str">
        <f>IF(DATA10!$C$24="","",U687&amp;":"&amp;V687)</f>
        <v/>
      </c>
      <c r="E687" s="523" t="str">
        <f>IF(DATA10!$D$24="","",W687&amp;":"&amp;X687)</f>
        <v/>
      </c>
      <c r="F687" s="523"/>
      <c r="G687" s="523"/>
      <c r="H687" s="524" t="e">
        <f t="shared" si="228"/>
        <v>#VALUE!</v>
      </c>
      <c r="I687" s="524"/>
      <c r="J687" s="524"/>
      <c r="K687" s="522" t="e">
        <f t="shared" si="232"/>
        <v>#VALUE!</v>
      </c>
      <c r="L687" s="522"/>
      <c r="M687" s="522"/>
      <c r="N687" s="525" t="e">
        <f t="shared" si="229"/>
        <v>#VALUE!</v>
      </c>
      <c r="O687" s="525"/>
      <c r="P687" s="525"/>
      <c r="Q687" s="523" t="e">
        <f t="shared" si="230"/>
        <v>#VALUE!</v>
      </c>
      <c r="R687" s="523"/>
      <c r="S687" s="523"/>
      <c r="T687" s="283">
        <v>16</v>
      </c>
      <c r="U687" s="456">
        <f>IF(HOUR(DATA10!$C$24)&lt;=6,HOUR(DATA10!$C$24)+12,HOUR(DATA10!$C$24))</f>
        <v>12</v>
      </c>
      <c r="V687" s="457" t="str">
        <f>IF(MINUTE(DATA10!$C$24)&lt;10,"0"&amp;MINUTE(DATA10!$C$24),MINUTE(DATA10!$C$24))</f>
        <v>00</v>
      </c>
      <c r="W687" s="456">
        <f>IF(HOUR(DATA10!$D$24)&lt;=6,HOUR(DATA10!$D$24)+12,HOUR(DATA10!$D$24))</f>
        <v>12</v>
      </c>
      <c r="X687" s="457" t="str">
        <f>IF(MINUTE(DATA10!$D$24)&lt;10,"0"&amp;MINUTE(DATA10!$D$24),MINUTE(DATA10!$D$24))</f>
        <v>00</v>
      </c>
      <c r="Y687" s="526" t="b">
        <f t="shared" si="226"/>
        <v>0</v>
      </c>
      <c r="Z687" s="526"/>
      <c r="AA687" s="520" t="b">
        <f t="shared" si="227"/>
        <v>0</v>
      </c>
      <c r="AB687" s="520"/>
      <c r="AC687" s="521" t="str">
        <f t="shared" si="231"/>
        <v/>
      </c>
      <c r="AD687" s="521"/>
      <c r="AE687" s="520" t="b">
        <f t="shared" si="225"/>
        <v>0</v>
      </c>
      <c r="AF687" s="520"/>
      <c r="AH687" s="422">
        <f>DATA10!$G$24</f>
        <v>0</v>
      </c>
      <c r="AI687" s="422">
        <f>DATA10!$L$24</f>
        <v>0</v>
      </c>
      <c r="AJ687" s="458">
        <f>DATA10!$Q$24</f>
        <v>0</v>
      </c>
      <c r="AK687" s="422">
        <f>DATA10!$V$24</f>
        <v>0</v>
      </c>
      <c r="AL687" s="422">
        <f>DATA10!$AA$24</f>
        <v>0</v>
      </c>
      <c r="AN687" s="522" t="str">
        <f>IF(AJ687="A",MAX($AN$221:AP686)+0.001,"")</f>
        <v/>
      </c>
      <c r="AO687" s="522"/>
      <c r="AP687" s="522"/>
      <c r="AQ687" s="282">
        <v>1.466</v>
      </c>
      <c r="AR687" s="282" t="str">
        <f>IF($AQ$687&gt;$AN$973,"",LOOKUP($AQ$687,$AN$222:$AP$971,$AH$222:$AH$971))</f>
        <v/>
      </c>
      <c r="AS687" s="282" t="str">
        <f>IF($AQ$687&gt;$AN$973,"",LOOKUP($AQ$687,$AN$222:$AP$971,$AI$222:$AI$971))</f>
        <v/>
      </c>
      <c r="AT687" s="282" t="s">
        <v>28</v>
      </c>
      <c r="AU687" s="282" t="str">
        <f>IF($AQ$687&gt;$AN$973,"",LOOKUP($AQ$687,$AN$222:$AP$971,$AK$222:$AK$971))</f>
        <v/>
      </c>
      <c r="AV687" s="282" t="str">
        <f>IF($AQ$687&gt;$AN$973,"",LOOKUP($AQ$687,$AN$222:$AP$971,$AL$222:$AL$971))</f>
        <v/>
      </c>
      <c r="AX687" s="522" t="str">
        <f>IF(AJ687="B",MAX($AX$221:AX686)+0.001,"")</f>
        <v/>
      </c>
      <c r="AY687" s="522"/>
      <c r="AZ687" s="522"/>
      <c r="BA687" s="282">
        <v>1.466</v>
      </c>
      <c r="BB687" s="282" t="str">
        <f t="shared" si="240"/>
        <v/>
      </c>
      <c r="BC687" s="282" t="str">
        <f t="shared" si="233"/>
        <v/>
      </c>
      <c r="BD687" s="282" t="s">
        <v>29</v>
      </c>
      <c r="BE687" s="282" t="str">
        <f t="shared" si="234"/>
        <v/>
      </c>
      <c r="BF687" s="282" t="str">
        <f t="shared" si="235"/>
        <v/>
      </c>
      <c r="BH687" s="522" t="str">
        <f>IF(AJ687="C",MAX($BH$221:BH686)+0.001,"")</f>
        <v/>
      </c>
      <c r="BI687" s="522"/>
      <c r="BJ687" s="522"/>
      <c r="BK687" s="282">
        <v>1.466</v>
      </c>
      <c r="BL687" s="282" t="str">
        <f t="shared" si="236"/>
        <v/>
      </c>
      <c r="BM687" s="282" t="str">
        <f t="shared" si="237"/>
        <v/>
      </c>
      <c r="BN687" s="282" t="s">
        <v>30</v>
      </c>
      <c r="BO687" s="282" t="str">
        <f t="shared" si="238"/>
        <v/>
      </c>
      <c r="BP687" s="282" t="str">
        <f t="shared" si="239"/>
        <v/>
      </c>
      <c r="BT687" s="522" t="str">
        <f>IF(AL687="A",MAX($BT$221:BV686)+0.001,"")</f>
        <v/>
      </c>
      <c r="BU687" s="522"/>
      <c r="BV687" s="522"/>
      <c r="BW687" s="282">
        <v>1.466</v>
      </c>
      <c r="BY687" s="454" t="s">
        <v>28</v>
      </c>
      <c r="BZ687" s="282" t="str">
        <f t="shared" si="241"/>
        <v/>
      </c>
      <c r="CB687" s="282">
        <f t="shared" si="242"/>
        <v>0</v>
      </c>
      <c r="CC687" s="282">
        <f t="shared" si="243"/>
        <v>0</v>
      </c>
      <c r="CD687" s="282">
        <f t="shared" si="244"/>
        <v>0</v>
      </c>
      <c r="CE687" s="282">
        <f t="shared" si="245"/>
        <v>0</v>
      </c>
      <c r="CF687" s="282">
        <f t="shared" si="246"/>
        <v>0</v>
      </c>
      <c r="CG687" s="282">
        <f t="shared" si="247"/>
        <v>0</v>
      </c>
      <c r="CH687" s="282">
        <f t="shared" si="248"/>
        <v>0</v>
      </c>
      <c r="CI687" s="282">
        <f t="shared" si="249"/>
        <v>0</v>
      </c>
      <c r="CJ687" s="282">
        <f t="shared" si="250"/>
        <v>0</v>
      </c>
      <c r="CK687" s="282">
        <f t="shared" si="251"/>
        <v>0</v>
      </c>
      <c r="CL687" s="282">
        <f t="shared" si="252"/>
        <v>0</v>
      </c>
      <c r="CM687" s="282">
        <f t="shared" si="253"/>
        <v>0</v>
      </c>
    </row>
    <row r="688" spans="4:91" ht="15" x14ac:dyDescent="0.25">
      <c r="D688" s="455" t="str">
        <f>IF(DATA10!$C$25="","",U688&amp;":"&amp;V688)</f>
        <v/>
      </c>
      <c r="E688" s="523" t="str">
        <f>IF(DATA10!$D$25="","",W688&amp;":"&amp;X688)</f>
        <v/>
      </c>
      <c r="F688" s="523"/>
      <c r="G688" s="523"/>
      <c r="H688" s="524" t="e">
        <f t="shared" si="228"/>
        <v>#VALUE!</v>
      </c>
      <c r="I688" s="524"/>
      <c r="J688" s="524"/>
      <c r="K688" s="522" t="e">
        <f t="shared" si="232"/>
        <v>#VALUE!</v>
      </c>
      <c r="L688" s="522"/>
      <c r="M688" s="522"/>
      <c r="N688" s="525" t="e">
        <f t="shared" si="229"/>
        <v>#VALUE!</v>
      </c>
      <c r="O688" s="525"/>
      <c r="P688" s="525"/>
      <c r="Q688" s="523" t="e">
        <f t="shared" si="230"/>
        <v>#VALUE!</v>
      </c>
      <c r="R688" s="523"/>
      <c r="S688" s="523"/>
      <c r="T688" s="283">
        <v>17</v>
      </c>
      <c r="U688" s="456">
        <f>IF(HOUR(DATA10!$C$25)&lt;=6,HOUR(DATA10!$C$25)+12,HOUR(DATA10!$C$25))</f>
        <v>12</v>
      </c>
      <c r="V688" s="457" t="str">
        <f>IF(MINUTE(DATA10!$C$25)&lt;10,"0"&amp;MINUTE(DATA10!$C$25),MINUTE(DATA10!$C$25))</f>
        <v>00</v>
      </c>
      <c r="W688" s="456">
        <f>IF(HOUR(DATA10!$D$25)&lt;=6,HOUR(DATA10!$D$25)+12,HOUR(DATA10!$D$25))</f>
        <v>12</v>
      </c>
      <c r="X688" s="457" t="str">
        <f>IF(MINUTE(DATA10!$D$25)&lt;10,"0"&amp;MINUTE(DATA10!$D$25),MINUTE(DATA10!$D$25))</f>
        <v>00</v>
      </c>
      <c r="Y688" s="526" t="b">
        <f t="shared" si="226"/>
        <v>0</v>
      </c>
      <c r="Z688" s="526"/>
      <c r="AA688" s="520" t="b">
        <f t="shared" si="227"/>
        <v>0</v>
      </c>
      <c r="AB688" s="520"/>
      <c r="AC688" s="521" t="str">
        <f t="shared" si="231"/>
        <v/>
      </c>
      <c r="AD688" s="521"/>
      <c r="AE688" s="520" t="b">
        <f t="shared" si="225"/>
        <v>0</v>
      </c>
      <c r="AF688" s="520"/>
      <c r="AH688" s="422">
        <f>DATA10!$G$25</f>
        <v>0</v>
      </c>
      <c r="AI688" s="422">
        <f>DATA10!$L$25</f>
        <v>0</v>
      </c>
      <c r="AJ688" s="458">
        <f>DATA10!$Q$25</f>
        <v>0</v>
      </c>
      <c r="AK688" s="422">
        <f>DATA10!$V$25</f>
        <v>0</v>
      </c>
      <c r="AL688" s="422">
        <f>DATA10!$AA$25</f>
        <v>0</v>
      </c>
      <c r="AN688" s="522" t="str">
        <f>IF(AJ688="A",MAX($AN$221:AP687)+0.001,"")</f>
        <v/>
      </c>
      <c r="AO688" s="522"/>
      <c r="AP688" s="522"/>
      <c r="AQ688" s="282">
        <v>1.4669999999999999</v>
      </c>
      <c r="AR688" s="282" t="str">
        <f>IF($AQ$688&gt;$AN$973,"",LOOKUP($AQ$688,$AN$222:$AP$971,$AH$222:$AH$971))</f>
        <v/>
      </c>
      <c r="AS688" s="282" t="str">
        <f>IF($AQ$688&gt;$AN$973,"",LOOKUP($AQ$688,$AN$222:$AP$971,$AI$222:$AI$971))</f>
        <v/>
      </c>
      <c r="AT688" s="282" t="s">
        <v>28</v>
      </c>
      <c r="AU688" s="282" t="str">
        <f>IF($AQ$688&gt;$AN$973,"",LOOKUP($AQ$688,$AN$222:$AP$971,$AK$222:$AK$971))</f>
        <v/>
      </c>
      <c r="AV688" s="282" t="str">
        <f>IF($AQ$688&gt;$AN$973,"",LOOKUP($AQ$688,$AN$222:$AP$971,$AL$222:$AL$971))</f>
        <v/>
      </c>
      <c r="AX688" s="522" t="str">
        <f>IF(AJ688="B",MAX($AX$221:AX687)+0.001,"")</f>
        <v/>
      </c>
      <c r="AY688" s="522"/>
      <c r="AZ688" s="522"/>
      <c r="BA688" s="282">
        <v>1.4669999999999999</v>
      </c>
      <c r="BB688" s="282" t="str">
        <f t="shared" si="240"/>
        <v/>
      </c>
      <c r="BC688" s="282" t="str">
        <f t="shared" si="233"/>
        <v/>
      </c>
      <c r="BD688" s="282" t="s">
        <v>29</v>
      </c>
      <c r="BE688" s="282" t="str">
        <f t="shared" si="234"/>
        <v/>
      </c>
      <c r="BF688" s="282" t="str">
        <f t="shared" si="235"/>
        <v/>
      </c>
      <c r="BH688" s="522" t="str">
        <f>IF(AJ688="C",MAX($BH$221:BH687)+0.001,"")</f>
        <v/>
      </c>
      <c r="BI688" s="522"/>
      <c r="BJ688" s="522"/>
      <c r="BK688" s="282">
        <v>1.4669999999999999</v>
      </c>
      <c r="BL688" s="282" t="str">
        <f t="shared" si="236"/>
        <v/>
      </c>
      <c r="BM688" s="282" t="str">
        <f t="shared" si="237"/>
        <v/>
      </c>
      <c r="BN688" s="282" t="s">
        <v>30</v>
      </c>
      <c r="BO688" s="282" t="str">
        <f t="shared" si="238"/>
        <v/>
      </c>
      <c r="BP688" s="282" t="str">
        <f t="shared" si="239"/>
        <v/>
      </c>
      <c r="BT688" s="522" t="str">
        <f>IF(AL688="A",MAX($BT$221:BV687)+0.001,"")</f>
        <v/>
      </c>
      <c r="BU688" s="522"/>
      <c r="BV688" s="522"/>
      <c r="BW688" s="282">
        <v>1.4669999999999999</v>
      </c>
      <c r="BY688" s="454" t="s">
        <v>28</v>
      </c>
      <c r="BZ688" s="282" t="str">
        <f t="shared" si="241"/>
        <v/>
      </c>
      <c r="CB688" s="282">
        <f t="shared" si="242"/>
        <v>0</v>
      </c>
      <c r="CC688" s="282">
        <f t="shared" si="243"/>
        <v>0</v>
      </c>
      <c r="CD688" s="282">
        <f t="shared" si="244"/>
        <v>0</v>
      </c>
      <c r="CE688" s="282">
        <f t="shared" si="245"/>
        <v>0</v>
      </c>
      <c r="CF688" s="282">
        <f t="shared" si="246"/>
        <v>0</v>
      </c>
      <c r="CG688" s="282">
        <f t="shared" si="247"/>
        <v>0</v>
      </c>
      <c r="CH688" s="282">
        <f t="shared" si="248"/>
        <v>0</v>
      </c>
      <c r="CI688" s="282">
        <f t="shared" si="249"/>
        <v>0</v>
      </c>
      <c r="CJ688" s="282">
        <f t="shared" si="250"/>
        <v>0</v>
      </c>
      <c r="CK688" s="282">
        <f t="shared" si="251"/>
        <v>0</v>
      </c>
      <c r="CL688" s="282">
        <f t="shared" si="252"/>
        <v>0</v>
      </c>
      <c r="CM688" s="282">
        <f t="shared" si="253"/>
        <v>0</v>
      </c>
    </row>
    <row r="689" spans="4:91" ht="15" x14ac:dyDescent="0.25">
      <c r="D689" s="455" t="str">
        <f>IF(DATA10!$C$26="","",U689&amp;":"&amp;V689)</f>
        <v/>
      </c>
      <c r="E689" s="523" t="str">
        <f>IF(DATA10!$D$26="","",W689&amp;":"&amp;X689)</f>
        <v/>
      </c>
      <c r="F689" s="523"/>
      <c r="G689" s="523"/>
      <c r="H689" s="524" t="e">
        <f t="shared" si="228"/>
        <v>#VALUE!</v>
      </c>
      <c r="I689" s="524"/>
      <c r="J689" s="524"/>
      <c r="K689" s="522" t="e">
        <f t="shared" si="232"/>
        <v>#VALUE!</v>
      </c>
      <c r="L689" s="522"/>
      <c r="M689" s="522"/>
      <c r="N689" s="525" t="e">
        <f t="shared" si="229"/>
        <v>#VALUE!</v>
      </c>
      <c r="O689" s="525"/>
      <c r="P689" s="525"/>
      <c r="Q689" s="523" t="e">
        <f t="shared" si="230"/>
        <v>#VALUE!</v>
      </c>
      <c r="R689" s="523"/>
      <c r="S689" s="523"/>
      <c r="T689" s="283">
        <v>18</v>
      </c>
      <c r="U689" s="456">
        <f>IF(HOUR(DATA10!$C$26)&lt;=6,HOUR(DATA10!$C$26)+12,HOUR(DATA10!$C$26))</f>
        <v>12</v>
      </c>
      <c r="V689" s="457" t="str">
        <f>IF(MINUTE(DATA10!$C$26)&lt;10,"0"&amp;MINUTE(DATA10!$C$26),MINUTE(DATA10!$C$26))</f>
        <v>00</v>
      </c>
      <c r="W689" s="456">
        <f>IF(HOUR(DATA10!$D$26)&lt;=6,HOUR(DATA10!$D$26)+12,HOUR(DATA10!$D$26))</f>
        <v>12</v>
      </c>
      <c r="X689" s="457" t="str">
        <f>IF(MINUTE(DATA10!$D$26)&lt;10,"0"&amp;MINUTE(DATA10!$D$26),MINUTE(DATA10!$D$26))</f>
        <v>00</v>
      </c>
      <c r="Y689" s="526" t="b">
        <f t="shared" si="226"/>
        <v>0</v>
      </c>
      <c r="Z689" s="526"/>
      <c r="AA689" s="520" t="b">
        <f t="shared" si="227"/>
        <v>0</v>
      </c>
      <c r="AB689" s="520"/>
      <c r="AC689" s="521" t="str">
        <f t="shared" si="231"/>
        <v/>
      </c>
      <c r="AD689" s="521"/>
      <c r="AE689" s="520" t="b">
        <f t="shared" si="225"/>
        <v>0</v>
      </c>
      <c r="AF689" s="520"/>
      <c r="AH689" s="422">
        <f>DATA10!$G$26</f>
        <v>0</v>
      </c>
      <c r="AI689" s="422">
        <f>DATA10!$L$26</f>
        <v>0</v>
      </c>
      <c r="AJ689" s="458">
        <f>DATA10!$Q$26</f>
        <v>0</v>
      </c>
      <c r="AK689" s="422">
        <f>DATA10!$V$26</f>
        <v>0</v>
      </c>
      <c r="AL689" s="422">
        <f>DATA10!$AA$26</f>
        <v>0</v>
      </c>
      <c r="AN689" s="522" t="str">
        <f>IF(AJ689="A",MAX($AN$221:AP688)+0.001,"")</f>
        <v/>
      </c>
      <c r="AO689" s="522"/>
      <c r="AP689" s="522"/>
      <c r="AQ689" s="282">
        <v>1.468</v>
      </c>
      <c r="AR689" s="282" t="str">
        <f>IF($AQ$689&gt;$AN$973,"",LOOKUP($AQ$689,$AN$222:$AP$971,$AH$222:$AH$971))</f>
        <v/>
      </c>
      <c r="AS689" s="282" t="str">
        <f>IF($AQ$689&gt;$AN$973,"",LOOKUP($AQ$689,$AN$222:$AP$971,$AI$222:$AI$971))</f>
        <v/>
      </c>
      <c r="AT689" s="282" t="s">
        <v>28</v>
      </c>
      <c r="AU689" s="282" t="str">
        <f>IF($AQ$689&gt;$AN$973,"",LOOKUP($AQ$689,$AN$222:$AP$971,$AK$222:$AK$971))</f>
        <v/>
      </c>
      <c r="AV689" s="282" t="str">
        <f>IF($AQ$689&gt;$AN$973,"",LOOKUP($AQ$689,$AN$222:$AP$971,$AL$222:$AL$971))</f>
        <v/>
      </c>
      <c r="AX689" s="522" t="str">
        <f>IF(AJ689="B",MAX($AX$221:AX688)+0.001,"")</f>
        <v/>
      </c>
      <c r="AY689" s="522"/>
      <c r="AZ689" s="522"/>
      <c r="BA689" s="282">
        <v>1.468</v>
      </c>
      <c r="BB689" s="282" t="str">
        <f t="shared" si="240"/>
        <v/>
      </c>
      <c r="BC689" s="282" t="str">
        <f t="shared" si="233"/>
        <v/>
      </c>
      <c r="BD689" s="282" t="s">
        <v>29</v>
      </c>
      <c r="BE689" s="282" t="str">
        <f t="shared" si="234"/>
        <v/>
      </c>
      <c r="BF689" s="282" t="str">
        <f t="shared" si="235"/>
        <v/>
      </c>
      <c r="BH689" s="522" t="str">
        <f>IF(AJ689="C",MAX($BH$221:BH688)+0.001,"")</f>
        <v/>
      </c>
      <c r="BI689" s="522"/>
      <c r="BJ689" s="522"/>
      <c r="BK689" s="282">
        <v>1.468</v>
      </c>
      <c r="BL689" s="282" t="str">
        <f t="shared" si="236"/>
        <v/>
      </c>
      <c r="BM689" s="282" t="str">
        <f t="shared" si="237"/>
        <v/>
      </c>
      <c r="BN689" s="282" t="s">
        <v>30</v>
      </c>
      <c r="BO689" s="282" t="str">
        <f t="shared" si="238"/>
        <v/>
      </c>
      <c r="BP689" s="282" t="str">
        <f t="shared" si="239"/>
        <v/>
      </c>
      <c r="BT689" s="522" t="str">
        <f>IF(AL689="A",MAX($BT$221:BV688)+0.001,"")</f>
        <v/>
      </c>
      <c r="BU689" s="522"/>
      <c r="BV689" s="522"/>
      <c r="BW689" s="282">
        <v>1.468</v>
      </c>
      <c r="BY689" s="454" t="s">
        <v>28</v>
      </c>
      <c r="BZ689" s="282" t="str">
        <f t="shared" si="241"/>
        <v/>
      </c>
      <c r="CB689" s="282">
        <f t="shared" si="242"/>
        <v>0</v>
      </c>
      <c r="CC689" s="282">
        <f t="shared" si="243"/>
        <v>0</v>
      </c>
      <c r="CD689" s="282">
        <f t="shared" si="244"/>
        <v>0</v>
      </c>
      <c r="CE689" s="282">
        <f t="shared" si="245"/>
        <v>0</v>
      </c>
      <c r="CF689" s="282">
        <f t="shared" si="246"/>
        <v>0</v>
      </c>
      <c r="CG689" s="282">
        <f t="shared" si="247"/>
        <v>0</v>
      </c>
      <c r="CH689" s="282">
        <f t="shared" si="248"/>
        <v>0</v>
      </c>
      <c r="CI689" s="282">
        <f t="shared" si="249"/>
        <v>0</v>
      </c>
      <c r="CJ689" s="282">
        <f t="shared" si="250"/>
        <v>0</v>
      </c>
      <c r="CK689" s="282">
        <f t="shared" si="251"/>
        <v>0</v>
      </c>
      <c r="CL689" s="282">
        <f t="shared" si="252"/>
        <v>0</v>
      </c>
      <c r="CM689" s="282">
        <f t="shared" si="253"/>
        <v>0</v>
      </c>
    </row>
    <row r="690" spans="4:91" ht="15" x14ac:dyDescent="0.25">
      <c r="D690" s="455" t="str">
        <f>IF(DATA10!$C$27="","",U690&amp;":"&amp;V690)</f>
        <v/>
      </c>
      <c r="E690" s="523" t="str">
        <f>IF(DATA10!$D$27="","",W690&amp;":"&amp;X690)</f>
        <v/>
      </c>
      <c r="F690" s="523"/>
      <c r="G690" s="523"/>
      <c r="H690" s="524" t="e">
        <f t="shared" si="228"/>
        <v>#VALUE!</v>
      </c>
      <c r="I690" s="524"/>
      <c r="J690" s="524"/>
      <c r="K690" s="522" t="e">
        <f t="shared" si="232"/>
        <v>#VALUE!</v>
      </c>
      <c r="L690" s="522"/>
      <c r="M690" s="522"/>
      <c r="N690" s="525" t="e">
        <f t="shared" si="229"/>
        <v>#VALUE!</v>
      </c>
      <c r="O690" s="525"/>
      <c r="P690" s="525"/>
      <c r="Q690" s="523" t="e">
        <f t="shared" si="230"/>
        <v>#VALUE!</v>
      </c>
      <c r="R690" s="523"/>
      <c r="S690" s="523"/>
      <c r="T690" s="283">
        <v>19</v>
      </c>
      <c r="U690" s="456">
        <f>IF(HOUR(DATA10!$C$27)&lt;=6,HOUR(DATA10!$C$27)+12,HOUR(DATA10!$C$27))</f>
        <v>12</v>
      </c>
      <c r="V690" s="457" t="str">
        <f>IF(MINUTE(DATA10!$C$27)&lt;10,"0"&amp;MINUTE(DATA10!$C$27),MINUTE(DATA10!$C$27))</f>
        <v>00</v>
      </c>
      <c r="W690" s="456">
        <f>IF(HOUR(DATA10!$D$27)&lt;=6,HOUR(DATA10!$D$27)+12,HOUR(DATA10!$D$27))</f>
        <v>12</v>
      </c>
      <c r="X690" s="457" t="str">
        <f>IF(MINUTE(DATA10!$D$27)&lt;10,"0"&amp;MINUTE(DATA10!$D$27),MINUTE(DATA10!$D$27))</f>
        <v>00</v>
      </c>
      <c r="Y690" s="526" t="b">
        <f t="shared" si="226"/>
        <v>0</v>
      </c>
      <c r="Z690" s="526"/>
      <c r="AA690" s="520" t="b">
        <f t="shared" si="227"/>
        <v>0</v>
      </c>
      <c r="AB690" s="520"/>
      <c r="AC690" s="521" t="str">
        <f t="shared" si="231"/>
        <v/>
      </c>
      <c r="AD690" s="521"/>
      <c r="AE690" s="520" t="b">
        <f t="shared" si="225"/>
        <v>0</v>
      </c>
      <c r="AF690" s="520"/>
      <c r="AH690" s="422">
        <f>DATA10!$G$27</f>
        <v>0</v>
      </c>
      <c r="AI690" s="422">
        <f>DATA10!$L$27</f>
        <v>0</v>
      </c>
      <c r="AJ690" s="458">
        <f>DATA10!$Q$27</f>
        <v>0</v>
      </c>
      <c r="AK690" s="422">
        <f>DATA10!$V$27</f>
        <v>0</v>
      </c>
      <c r="AL690" s="422">
        <f>DATA10!$AA$27</f>
        <v>0</v>
      </c>
      <c r="AN690" s="522" t="str">
        <f>IF(AJ690="A",MAX($AN$221:AP689)+0.001,"")</f>
        <v/>
      </c>
      <c r="AO690" s="522"/>
      <c r="AP690" s="522"/>
      <c r="AQ690" s="282">
        <v>1.4689999999999999</v>
      </c>
      <c r="AR690" s="282" t="str">
        <f>IF($AQ$690&gt;$AN$973,"",LOOKUP($AQ$690,$AN$222:$AP$971,$AH$222:$AH$971))</f>
        <v/>
      </c>
      <c r="AS690" s="282" t="str">
        <f>IF($AQ$690&gt;$AN$973,"",LOOKUP($AQ$690,$AN$222:$AP$971,$AI$222:$AI$971))</f>
        <v/>
      </c>
      <c r="AT690" s="282" t="s">
        <v>28</v>
      </c>
      <c r="AU690" s="282" t="str">
        <f>IF($AQ$690&gt;$AN$973,"",LOOKUP($AQ$690,$AN$222:$AP$971,$AK$222:$AK$971))</f>
        <v/>
      </c>
      <c r="AV690" s="282" t="str">
        <f>IF($AQ$690&gt;$AN$973,"",LOOKUP($AQ$690,$AN$222:$AP$971,$AL$222:$AL$971))</f>
        <v/>
      </c>
      <c r="AX690" s="522" t="str">
        <f>IF(AJ690="B",MAX($AX$221:AX689)+0.001,"")</f>
        <v/>
      </c>
      <c r="AY690" s="522"/>
      <c r="AZ690" s="522"/>
      <c r="BA690" s="282">
        <v>1.4689999999999999</v>
      </c>
      <c r="BB690" s="282" t="str">
        <f t="shared" si="240"/>
        <v/>
      </c>
      <c r="BC690" s="282" t="str">
        <f t="shared" si="233"/>
        <v/>
      </c>
      <c r="BD690" s="282" t="s">
        <v>29</v>
      </c>
      <c r="BE690" s="282" t="str">
        <f t="shared" si="234"/>
        <v/>
      </c>
      <c r="BF690" s="282" t="str">
        <f t="shared" si="235"/>
        <v/>
      </c>
      <c r="BH690" s="522" t="str">
        <f>IF(AJ690="C",MAX($BH$221:BH689)+0.001,"")</f>
        <v/>
      </c>
      <c r="BI690" s="522"/>
      <c r="BJ690" s="522"/>
      <c r="BK690" s="282">
        <v>1.4689999999999999</v>
      </c>
      <c r="BL690" s="282" t="str">
        <f t="shared" si="236"/>
        <v/>
      </c>
      <c r="BM690" s="282" t="str">
        <f t="shared" si="237"/>
        <v/>
      </c>
      <c r="BN690" s="282" t="s">
        <v>30</v>
      </c>
      <c r="BO690" s="282" t="str">
        <f t="shared" si="238"/>
        <v/>
      </c>
      <c r="BP690" s="282" t="str">
        <f t="shared" si="239"/>
        <v/>
      </c>
      <c r="BT690" s="522" t="str">
        <f>IF(AL690="A",MAX($BT$221:BV689)+0.001,"")</f>
        <v/>
      </c>
      <c r="BU690" s="522"/>
      <c r="BV690" s="522"/>
      <c r="BW690" s="282">
        <v>1.4689999999999999</v>
      </c>
      <c r="BY690" s="454" t="s">
        <v>28</v>
      </c>
      <c r="BZ690" s="282" t="str">
        <f t="shared" si="241"/>
        <v/>
      </c>
      <c r="CB690" s="282">
        <f t="shared" si="242"/>
        <v>0</v>
      </c>
      <c r="CC690" s="282">
        <f t="shared" si="243"/>
        <v>0</v>
      </c>
      <c r="CD690" s="282">
        <f t="shared" si="244"/>
        <v>0</v>
      </c>
      <c r="CE690" s="282">
        <f t="shared" si="245"/>
        <v>0</v>
      </c>
      <c r="CF690" s="282">
        <f t="shared" si="246"/>
        <v>0</v>
      </c>
      <c r="CG690" s="282">
        <f t="shared" si="247"/>
        <v>0</v>
      </c>
      <c r="CH690" s="282">
        <f t="shared" si="248"/>
        <v>0</v>
      </c>
      <c r="CI690" s="282">
        <f t="shared" si="249"/>
        <v>0</v>
      </c>
      <c r="CJ690" s="282">
        <f t="shared" si="250"/>
        <v>0</v>
      </c>
      <c r="CK690" s="282">
        <f t="shared" si="251"/>
        <v>0</v>
      </c>
      <c r="CL690" s="282">
        <f t="shared" si="252"/>
        <v>0</v>
      </c>
      <c r="CM690" s="282">
        <f t="shared" si="253"/>
        <v>0</v>
      </c>
    </row>
    <row r="691" spans="4:91" ht="15" x14ac:dyDescent="0.25">
      <c r="D691" s="455" t="str">
        <f>IF(DATA10!$C$28="","",U691&amp;":"&amp;V691)</f>
        <v/>
      </c>
      <c r="E691" s="523" t="str">
        <f>IF(DATA10!$D$28="","",W691&amp;":"&amp;X691)</f>
        <v/>
      </c>
      <c r="F691" s="523"/>
      <c r="G691" s="523"/>
      <c r="H691" s="524" t="e">
        <f t="shared" si="228"/>
        <v>#VALUE!</v>
      </c>
      <c r="I691" s="524"/>
      <c r="J691" s="524"/>
      <c r="K691" s="522" t="e">
        <f t="shared" si="232"/>
        <v>#VALUE!</v>
      </c>
      <c r="L691" s="522"/>
      <c r="M691" s="522"/>
      <c r="N691" s="525" t="e">
        <f t="shared" si="229"/>
        <v>#VALUE!</v>
      </c>
      <c r="O691" s="525"/>
      <c r="P691" s="525"/>
      <c r="Q691" s="523" t="e">
        <f t="shared" si="230"/>
        <v>#VALUE!</v>
      </c>
      <c r="R691" s="523"/>
      <c r="S691" s="523"/>
      <c r="T691" s="283">
        <v>20</v>
      </c>
      <c r="U691" s="456">
        <f>IF(HOUR(DATA10!$C$28)&lt;=6,HOUR(DATA10!$C$28)+12,HOUR(DATA10!$C$28))</f>
        <v>12</v>
      </c>
      <c r="V691" s="457" t="str">
        <f>IF(MINUTE(DATA10!$C$28)&lt;10,"0"&amp;MINUTE(DATA10!$C$28),MINUTE(DATA10!$C$28))</f>
        <v>00</v>
      </c>
      <c r="W691" s="456">
        <f>IF(HOUR(DATA10!$D$28)&lt;=6,HOUR(DATA10!$D$28)+12,HOUR(DATA10!$D$28))</f>
        <v>12</v>
      </c>
      <c r="X691" s="457" t="str">
        <f>IF(MINUTE(DATA10!$D$28)&lt;10,"0"&amp;MINUTE(DATA10!$D$28),MINUTE(DATA10!$D$28))</f>
        <v>00</v>
      </c>
      <c r="Y691" s="526" t="b">
        <f t="shared" si="226"/>
        <v>0</v>
      </c>
      <c r="Z691" s="526"/>
      <c r="AA691" s="520" t="b">
        <f t="shared" si="227"/>
        <v>0</v>
      </c>
      <c r="AB691" s="520"/>
      <c r="AC691" s="521" t="str">
        <f t="shared" si="231"/>
        <v/>
      </c>
      <c r="AD691" s="521"/>
      <c r="AE691" s="520" t="b">
        <f t="shared" si="225"/>
        <v>0</v>
      </c>
      <c r="AF691" s="520"/>
      <c r="AH691" s="422">
        <f>DATA10!$G$28</f>
        <v>0</v>
      </c>
      <c r="AI691" s="422">
        <f>DATA10!$L$28</f>
        <v>0</v>
      </c>
      <c r="AJ691" s="458">
        <f>DATA10!$Q$28</f>
        <v>0</v>
      </c>
      <c r="AK691" s="422">
        <f>DATA10!$V$28</f>
        <v>0</v>
      </c>
      <c r="AL691" s="422">
        <f>DATA10!$AA$28</f>
        <v>0</v>
      </c>
      <c r="AN691" s="522" t="str">
        <f>IF(AJ691="A",MAX($AN$221:AP690)+0.001,"")</f>
        <v/>
      </c>
      <c r="AO691" s="522"/>
      <c r="AP691" s="522"/>
      <c r="AQ691" s="282">
        <v>1.47</v>
      </c>
      <c r="AR691" s="282" t="str">
        <f>IF($AQ$691&gt;$AN$973,"",LOOKUP($AQ$691,$AN$222:$AP$971,$AH$222:$AH$971))</f>
        <v/>
      </c>
      <c r="AS691" s="282" t="str">
        <f>IF($AQ$691&gt;$AN$973,"",LOOKUP($AQ$691,$AN$222:$AP$971,$AI$222:$AI$971))</f>
        <v/>
      </c>
      <c r="AT691" s="282" t="s">
        <v>28</v>
      </c>
      <c r="AU691" s="282" t="str">
        <f>IF($AQ$691&gt;$AN$973,"",LOOKUP($AQ$691,$AN$222:$AP$971,$AK$222:$AK$971))</f>
        <v/>
      </c>
      <c r="AV691" s="282" t="str">
        <f>IF($AQ$691&gt;$AN$973,"",LOOKUP($AQ$691,$AN$222:$AP$971,$AL$222:$AL$971))</f>
        <v/>
      </c>
      <c r="AX691" s="522" t="str">
        <f>IF(AJ691="B",MAX($AX$221:AX690)+0.001,"")</f>
        <v/>
      </c>
      <c r="AY691" s="522"/>
      <c r="AZ691" s="522"/>
      <c r="BA691" s="282">
        <v>1.47</v>
      </c>
      <c r="BB691" s="282" t="str">
        <f t="shared" si="240"/>
        <v/>
      </c>
      <c r="BC691" s="282" t="str">
        <f t="shared" si="233"/>
        <v/>
      </c>
      <c r="BD691" s="282" t="s">
        <v>29</v>
      </c>
      <c r="BE691" s="282" t="str">
        <f t="shared" si="234"/>
        <v/>
      </c>
      <c r="BF691" s="282" t="str">
        <f t="shared" si="235"/>
        <v/>
      </c>
      <c r="BH691" s="522" t="str">
        <f>IF(AJ691="C",MAX($BH$221:BH690)+0.001,"")</f>
        <v/>
      </c>
      <c r="BI691" s="522"/>
      <c r="BJ691" s="522"/>
      <c r="BK691" s="282">
        <v>1.47</v>
      </c>
      <c r="BL691" s="282" t="str">
        <f t="shared" si="236"/>
        <v/>
      </c>
      <c r="BM691" s="282" t="str">
        <f t="shared" si="237"/>
        <v/>
      </c>
      <c r="BN691" s="282" t="s">
        <v>30</v>
      </c>
      <c r="BO691" s="282" t="str">
        <f t="shared" si="238"/>
        <v/>
      </c>
      <c r="BP691" s="282" t="str">
        <f t="shared" si="239"/>
        <v/>
      </c>
      <c r="BT691" s="522" t="str">
        <f>IF(AL691="A",MAX($BT$221:BV690)+0.001,"")</f>
        <v/>
      </c>
      <c r="BU691" s="522"/>
      <c r="BV691" s="522"/>
      <c r="BW691" s="282">
        <v>1.47</v>
      </c>
      <c r="BY691" s="454" t="s">
        <v>28</v>
      </c>
      <c r="BZ691" s="282" t="str">
        <f t="shared" si="241"/>
        <v/>
      </c>
      <c r="CB691" s="282">
        <f t="shared" si="242"/>
        <v>0</v>
      </c>
      <c r="CC691" s="282">
        <f t="shared" si="243"/>
        <v>0</v>
      </c>
      <c r="CD691" s="282">
        <f t="shared" si="244"/>
        <v>0</v>
      </c>
      <c r="CE691" s="282">
        <f t="shared" si="245"/>
        <v>0</v>
      </c>
      <c r="CF691" s="282">
        <f t="shared" si="246"/>
        <v>0</v>
      </c>
      <c r="CG691" s="282">
        <f t="shared" si="247"/>
        <v>0</v>
      </c>
      <c r="CH691" s="282">
        <f t="shared" si="248"/>
        <v>0</v>
      </c>
      <c r="CI691" s="282">
        <f t="shared" si="249"/>
        <v>0</v>
      </c>
      <c r="CJ691" s="282">
        <f t="shared" si="250"/>
        <v>0</v>
      </c>
      <c r="CK691" s="282">
        <f t="shared" si="251"/>
        <v>0</v>
      </c>
      <c r="CL691" s="282">
        <f t="shared" si="252"/>
        <v>0</v>
      </c>
      <c r="CM691" s="282">
        <f t="shared" si="253"/>
        <v>0</v>
      </c>
    </row>
    <row r="692" spans="4:91" ht="15" x14ac:dyDescent="0.25">
      <c r="D692" s="455" t="str">
        <f>IF(DATA10!$C$29="","",U692&amp;":"&amp;V692)</f>
        <v/>
      </c>
      <c r="E692" s="523" t="str">
        <f>IF(DATA10!$D$29="","",W692&amp;":"&amp;X692)</f>
        <v/>
      </c>
      <c r="F692" s="523"/>
      <c r="G692" s="523"/>
      <c r="H692" s="524" t="e">
        <f t="shared" si="228"/>
        <v>#VALUE!</v>
      </c>
      <c r="I692" s="524"/>
      <c r="J692" s="524"/>
      <c r="K692" s="522" t="e">
        <f t="shared" si="232"/>
        <v>#VALUE!</v>
      </c>
      <c r="L692" s="522"/>
      <c r="M692" s="522"/>
      <c r="N692" s="525" t="e">
        <f t="shared" si="229"/>
        <v>#VALUE!</v>
      </c>
      <c r="O692" s="525"/>
      <c r="P692" s="525"/>
      <c r="Q692" s="523" t="e">
        <f t="shared" si="230"/>
        <v>#VALUE!</v>
      </c>
      <c r="R692" s="523"/>
      <c r="S692" s="523"/>
      <c r="T692" s="283">
        <v>21</v>
      </c>
      <c r="U692" s="456">
        <f>IF(HOUR(DATA10!$C$29)&lt;=6,HOUR(DATA10!$C$29)+12,HOUR(DATA10!$C$29))</f>
        <v>12</v>
      </c>
      <c r="V692" s="457" t="str">
        <f>IF(MINUTE(DATA10!$C$29)&lt;10,"0"&amp;MINUTE(DATA10!$C$29),MINUTE(DATA10!$C$29))</f>
        <v>00</v>
      </c>
      <c r="W692" s="456">
        <f>IF(HOUR(DATA10!$D$29)&lt;=6,HOUR(DATA10!$D$29)+12,HOUR(DATA10!$D$29))</f>
        <v>12</v>
      </c>
      <c r="X692" s="457" t="str">
        <f>IF(MINUTE(DATA10!$D$29)&lt;10,"0"&amp;MINUTE(DATA10!$D$29),MINUTE(DATA10!$D$29))</f>
        <v>00</v>
      </c>
      <c r="Y692" s="526" t="b">
        <f t="shared" si="226"/>
        <v>0</v>
      </c>
      <c r="Z692" s="526"/>
      <c r="AA692" s="520" t="b">
        <f t="shared" si="227"/>
        <v>0</v>
      </c>
      <c r="AB692" s="520"/>
      <c r="AC692" s="521" t="str">
        <f t="shared" si="231"/>
        <v/>
      </c>
      <c r="AD692" s="521"/>
      <c r="AE692" s="520" t="b">
        <f t="shared" si="225"/>
        <v>0</v>
      </c>
      <c r="AF692" s="520"/>
      <c r="AH692" s="422">
        <f>DATA10!$G$29</f>
        <v>0</v>
      </c>
      <c r="AI692" s="422">
        <f>DATA10!$L$29</f>
        <v>0</v>
      </c>
      <c r="AJ692" s="458">
        <f>DATA10!$Q$29</f>
        <v>0</v>
      </c>
      <c r="AK692" s="422">
        <f>DATA10!$V$29</f>
        <v>0</v>
      </c>
      <c r="AL692" s="422">
        <f>DATA10!$AA$29</f>
        <v>0</v>
      </c>
      <c r="AN692" s="522" t="str">
        <f>IF(AJ692="A",MAX($AN$221:AP691)+0.001,"")</f>
        <v/>
      </c>
      <c r="AO692" s="522"/>
      <c r="AP692" s="522"/>
      <c r="AQ692" s="282">
        <v>1.4709999999999999</v>
      </c>
      <c r="AR692" s="282" t="str">
        <f>IF($AQ$692&gt;$AN$973,"",LOOKUP($AQ$692,$AN$222:$AP$971,$AH$222:$AH$971))</f>
        <v/>
      </c>
      <c r="AS692" s="282" t="str">
        <f>IF($AQ$692&gt;$AN$973,"",LOOKUP($AQ$692,$AN$222:$AP$971,$AI$222:$AI$971))</f>
        <v/>
      </c>
      <c r="AT692" s="282" t="s">
        <v>28</v>
      </c>
      <c r="AU692" s="282" t="str">
        <f>IF($AQ$692&gt;$AN$973,"",LOOKUP($AQ$692,$AN$222:$AP$971,$AK$222:$AK$971))</f>
        <v/>
      </c>
      <c r="AV692" s="282" t="str">
        <f>IF($AQ$692&gt;$AN$973,"",LOOKUP($AQ$692,$AN$222:$AP$971,$AL$222:$AL$971))</f>
        <v/>
      </c>
      <c r="AX692" s="522" t="str">
        <f>IF(AJ692="B",MAX($AX$221:AX691)+0.001,"")</f>
        <v/>
      </c>
      <c r="AY692" s="522"/>
      <c r="AZ692" s="522"/>
      <c r="BA692" s="282">
        <v>1.4709999999999999</v>
      </c>
      <c r="BB692" s="282" t="str">
        <f t="shared" si="240"/>
        <v/>
      </c>
      <c r="BC692" s="282" t="str">
        <f t="shared" si="233"/>
        <v/>
      </c>
      <c r="BD692" s="282" t="s">
        <v>29</v>
      </c>
      <c r="BE692" s="282" t="str">
        <f t="shared" si="234"/>
        <v/>
      </c>
      <c r="BF692" s="282" t="str">
        <f t="shared" si="235"/>
        <v/>
      </c>
      <c r="BH692" s="522" t="str">
        <f>IF(AJ692="C",MAX($BH$221:BH691)+0.001,"")</f>
        <v/>
      </c>
      <c r="BI692" s="522"/>
      <c r="BJ692" s="522"/>
      <c r="BK692" s="282">
        <v>1.4709999999999999</v>
      </c>
      <c r="BL692" s="282" t="str">
        <f t="shared" si="236"/>
        <v/>
      </c>
      <c r="BM692" s="282" t="str">
        <f t="shared" si="237"/>
        <v/>
      </c>
      <c r="BN692" s="282" t="s">
        <v>30</v>
      </c>
      <c r="BO692" s="282" t="str">
        <f t="shared" si="238"/>
        <v/>
      </c>
      <c r="BP692" s="282" t="str">
        <f t="shared" si="239"/>
        <v/>
      </c>
      <c r="BT692" s="522" t="str">
        <f>IF(AL692="A",MAX($BT$221:BV691)+0.001,"")</f>
        <v/>
      </c>
      <c r="BU692" s="522"/>
      <c r="BV692" s="522"/>
      <c r="BW692" s="282">
        <v>1.4709999999999999</v>
      </c>
      <c r="BY692" s="454" t="s">
        <v>28</v>
      </c>
      <c r="BZ692" s="282" t="str">
        <f t="shared" si="241"/>
        <v/>
      </c>
      <c r="CB692" s="282">
        <f t="shared" si="242"/>
        <v>0</v>
      </c>
      <c r="CC692" s="282">
        <f t="shared" si="243"/>
        <v>0</v>
      </c>
      <c r="CD692" s="282">
        <f t="shared" si="244"/>
        <v>0</v>
      </c>
      <c r="CE692" s="282">
        <f t="shared" si="245"/>
        <v>0</v>
      </c>
      <c r="CF692" s="282">
        <f t="shared" si="246"/>
        <v>0</v>
      </c>
      <c r="CG692" s="282">
        <f t="shared" si="247"/>
        <v>0</v>
      </c>
      <c r="CH692" s="282">
        <f t="shared" si="248"/>
        <v>0</v>
      </c>
      <c r="CI692" s="282">
        <f t="shared" si="249"/>
        <v>0</v>
      </c>
      <c r="CJ692" s="282">
        <f t="shared" si="250"/>
        <v>0</v>
      </c>
      <c r="CK692" s="282">
        <f t="shared" si="251"/>
        <v>0</v>
      </c>
      <c r="CL692" s="282">
        <f t="shared" si="252"/>
        <v>0</v>
      </c>
      <c r="CM692" s="282">
        <f t="shared" si="253"/>
        <v>0</v>
      </c>
    </row>
    <row r="693" spans="4:91" ht="15" x14ac:dyDescent="0.25">
      <c r="D693" s="455" t="str">
        <f>IF(DATA10!$C$30="","",U693&amp;":"&amp;V693)</f>
        <v/>
      </c>
      <c r="E693" s="523" t="str">
        <f>IF(DATA10!$D$30="","",W693&amp;":"&amp;X693)</f>
        <v/>
      </c>
      <c r="F693" s="523"/>
      <c r="G693" s="523"/>
      <c r="H693" s="524" t="e">
        <f t="shared" si="228"/>
        <v>#VALUE!</v>
      </c>
      <c r="I693" s="524"/>
      <c r="J693" s="524"/>
      <c r="K693" s="522" t="e">
        <f t="shared" si="232"/>
        <v>#VALUE!</v>
      </c>
      <c r="L693" s="522"/>
      <c r="M693" s="522"/>
      <c r="N693" s="525" t="e">
        <f t="shared" si="229"/>
        <v>#VALUE!</v>
      </c>
      <c r="O693" s="525"/>
      <c r="P693" s="525"/>
      <c r="Q693" s="523" t="e">
        <f t="shared" si="230"/>
        <v>#VALUE!</v>
      </c>
      <c r="R693" s="523"/>
      <c r="S693" s="523"/>
      <c r="T693" s="283">
        <v>22</v>
      </c>
      <c r="U693" s="456">
        <f>IF(HOUR(DATA10!$C$30)&lt;=6,HOUR(DATA10!$C$30)+12,HOUR(DATA10!$C$30))</f>
        <v>12</v>
      </c>
      <c r="V693" s="457" t="str">
        <f>IF(MINUTE(DATA10!$C$30)&lt;10,"0"&amp;MINUTE(DATA10!$C$30),MINUTE(DATA10!$C$30))</f>
        <v>00</v>
      </c>
      <c r="W693" s="456">
        <f>IF(HOUR(DATA10!$D$30)&lt;=6,HOUR(DATA10!$D$30)+12,HOUR(DATA10!$D$30))</f>
        <v>12</v>
      </c>
      <c r="X693" s="457" t="str">
        <f>IF(MINUTE(DATA10!$D$30)&lt;10,"0"&amp;MINUTE(DATA10!$D$30),MINUTE(DATA10!$D$30))</f>
        <v>00</v>
      </c>
      <c r="Y693" s="526" t="b">
        <f t="shared" si="226"/>
        <v>0</v>
      </c>
      <c r="Z693" s="526"/>
      <c r="AA693" s="520" t="b">
        <f t="shared" si="227"/>
        <v>0</v>
      </c>
      <c r="AB693" s="520"/>
      <c r="AC693" s="521" t="str">
        <f t="shared" si="231"/>
        <v/>
      </c>
      <c r="AD693" s="521"/>
      <c r="AE693" s="520" t="b">
        <f t="shared" si="225"/>
        <v>0</v>
      </c>
      <c r="AF693" s="520"/>
      <c r="AH693" s="422">
        <f>DATA10!$G$30</f>
        <v>0</v>
      </c>
      <c r="AI693" s="422">
        <f>DATA10!$L$30</f>
        <v>0</v>
      </c>
      <c r="AJ693" s="458">
        <f>DATA10!$Q$30</f>
        <v>0</v>
      </c>
      <c r="AK693" s="422">
        <f>DATA10!$V$30</f>
        <v>0</v>
      </c>
      <c r="AL693" s="422">
        <f>DATA10!$AA$30</f>
        <v>0</v>
      </c>
      <c r="AN693" s="522" t="str">
        <f>IF(AJ693="A",MAX($AN$221:AP692)+0.001,"")</f>
        <v/>
      </c>
      <c r="AO693" s="522"/>
      <c r="AP693" s="522"/>
      <c r="AQ693" s="282">
        <v>1.472</v>
      </c>
      <c r="AR693" s="282" t="str">
        <f>IF($AQ$693&gt;$AN$973,"",LOOKUP($AQ$693,$AN$222:$AP$971,$AH$222:$AH$971))</f>
        <v/>
      </c>
      <c r="AS693" s="282" t="str">
        <f>IF($AQ$693&gt;$AN$973,"",LOOKUP($AQ$693,$AN$222:$AP$971,$AI$222:$AI$971))</f>
        <v/>
      </c>
      <c r="AT693" s="282" t="s">
        <v>28</v>
      </c>
      <c r="AU693" s="282" t="str">
        <f>IF($AQ$693&gt;$AN$973,"",LOOKUP($AQ$693,$AN$222:$AP$971,$AK$222:$AK$971))</f>
        <v/>
      </c>
      <c r="AV693" s="282" t="str">
        <f>IF($AQ$693&gt;$AN$973,"",LOOKUP($AQ$693,$AN$222:$AP$971,$AL$222:$AL$971))</f>
        <v/>
      </c>
      <c r="AX693" s="522" t="str">
        <f>IF(AJ693="B",MAX($AX$221:AX692)+0.001,"")</f>
        <v/>
      </c>
      <c r="AY693" s="522"/>
      <c r="AZ693" s="522"/>
      <c r="BA693" s="282">
        <v>1.472</v>
      </c>
      <c r="BB693" s="282" t="str">
        <f t="shared" si="240"/>
        <v/>
      </c>
      <c r="BC693" s="282" t="str">
        <f t="shared" si="233"/>
        <v/>
      </c>
      <c r="BD693" s="282" t="s">
        <v>29</v>
      </c>
      <c r="BE693" s="282" t="str">
        <f t="shared" si="234"/>
        <v/>
      </c>
      <c r="BF693" s="282" t="str">
        <f t="shared" si="235"/>
        <v/>
      </c>
      <c r="BH693" s="522" t="str">
        <f>IF(AJ693="C",MAX($BH$221:BH692)+0.001,"")</f>
        <v/>
      </c>
      <c r="BI693" s="522"/>
      <c r="BJ693" s="522"/>
      <c r="BK693" s="282">
        <v>1.472</v>
      </c>
      <c r="BL693" s="282" t="str">
        <f t="shared" si="236"/>
        <v/>
      </c>
      <c r="BM693" s="282" t="str">
        <f t="shared" si="237"/>
        <v/>
      </c>
      <c r="BN693" s="282" t="s">
        <v>30</v>
      </c>
      <c r="BO693" s="282" t="str">
        <f t="shared" si="238"/>
        <v/>
      </c>
      <c r="BP693" s="282" t="str">
        <f t="shared" si="239"/>
        <v/>
      </c>
      <c r="BT693" s="522" t="str">
        <f>IF(AL693="A",MAX($BT$221:BV692)+0.001,"")</f>
        <v/>
      </c>
      <c r="BU693" s="522"/>
      <c r="BV693" s="522"/>
      <c r="BW693" s="282">
        <v>1.472</v>
      </c>
      <c r="BY693" s="454" t="s">
        <v>28</v>
      </c>
      <c r="BZ693" s="282" t="str">
        <f t="shared" si="241"/>
        <v/>
      </c>
      <c r="CB693" s="282">
        <f t="shared" si="242"/>
        <v>0</v>
      </c>
      <c r="CC693" s="282">
        <f t="shared" si="243"/>
        <v>0</v>
      </c>
      <c r="CD693" s="282">
        <f t="shared" si="244"/>
        <v>0</v>
      </c>
      <c r="CE693" s="282">
        <f t="shared" si="245"/>
        <v>0</v>
      </c>
      <c r="CF693" s="282">
        <f t="shared" si="246"/>
        <v>0</v>
      </c>
      <c r="CG693" s="282">
        <f t="shared" si="247"/>
        <v>0</v>
      </c>
      <c r="CH693" s="282">
        <f t="shared" si="248"/>
        <v>0</v>
      </c>
      <c r="CI693" s="282">
        <f t="shared" si="249"/>
        <v>0</v>
      </c>
      <c r="CJ693" s="282">
        <f t="shared" si="250"/>
        <v>0</v>
      </c>
      <c r="CK693" s="282">
        <f t="shared" si="251"/>
        <v>0</v>
      </c>
      <c r="CL693" s="282">
        <f t="shared" si="252"/>
        <v>0</v>
      </c>
      <c r="CM693" s="282">
        <f t="shared" si="253"/>
        <v>0</v>
      </c>
    </row>
    <row r="694" spans="4:91" ht="15" x14ac:dyDescent="0.25">
      <c r="D694" s="455" t="str">
        <f>IF(DATA10!$C$31="","",U694&amp;":"&amp;V694)</f>
        <v/>
      </c>
      <c r="E694" s="523" t="str">
        <f>IF(DATA10!$D$31="","",W694&amp;":"&amp;X694)</f>
        <v/>
      </c>
      <c r="F694" s="523"/>
      <c r="G694" s="523"/>
      <c r="H694" s="524" t="e">
        <f t="shared" si="228"/>
        <v>#VALUE!</v>
      </c>
      <c r="I694" s="524"/>
      <c r="J694" s="524"/>
      <c r="K694" s="522" t="e">
        <f t="shared" si="232"/>
        <v>#VALUE!</v>
      </c>
      <c r="L694" s="522"/>
      <c r="M694" s="522"/>
      <c r="N694" s="525" t="e">
        <f t="shared" si="229"/>
        <v>#VALUE!</v>
      </c>
      <c r="O694" s="525"/>
      <c r="P694" s="525"/>
      <c r="Q694" s="523" t="e">
        <f t="shared" si="230"/>
        <v>#VALUE!</v>
      </c>
      <c r="R694" s="523"/>
      <c r="S694" s="523"/>
      <c r="T694" s="283">
        <v>23</v>
      </c>
      <c r="U694" s="456">
        <f>IF(HOUR(DATA10!$C$31)&lt;=6,HOUR(DATA10!$C$31)+12,HOUR(DATA10!$C$31))</f>
        <v>12</v>
      </c>
      <c r="V694" s="457" t="str">
        <f>IF(MINUTE(DATA10!$C$31)&lt;10,"0"&amp;MINUTE(DATA10!$C$31),MINUTE(DATA10!$C$31))</f>
        <v>00</v>
      </c>
      <c r="W694" s="456">
        <f>IF(HOUR(DATA10!$D$31)&lt;=6,HOUR(DATA10!$D$31)+12,HOUR(DATA10!$D$31))</f>
        <v>12</v>
      </c>
      <c r="X694" s="457" t="str">
        <f>IF(MINUTE(DATA10!$D$31)&lt;10,"0"&amp;MINUTE(DATA10!$D$31),MINUTE(DATA10!$D$31))</f>
        <v>00</v>
      </c>
      <c r="Y694" s="526" t="b">
        <f t="shared" si="226"/>
        <v>0</v>
      </c>
      <c r="Z694" s="526"/>
      <c r="AA694" s="520" t="b">
        <f t="shared" si="227"/>
        <v>0</v>
      </c>
      <c r="AB694" s="520"/>
      <c r="AC694" s="521" t="str">
        <f t="shared" si="231"/>
        <v/>
      </c>
      <c r="AD694" s="521"/>
      <c r="AE694" s="520" t="b">
        <f t="shared" si="225"/>
        <v>0</v>
      </c>
      <c r="AF694" s="520"/>
      <c r="AH694" s="422">
        <f>DATA10!$G$31</f>
        <v>0</v>
      </c>
      <c r="AI694" s="422">
        <f>DATA10!$L$31</f>
        <v>0</v>
      </c>
      <c r="AJ694" s="458">
        <f>DATA10!$Q$31</f>
        <v>0</v>
      </c>
      <c r="AK694" s="422">
        <f>DATA10!$V$31</f>
        <v>0</v>
      </c>
      <c r="AL694" s="422">
        <f>DATA10!$AA$31</f>
        <v>0</v>
      </c>
      <c r="AN694" s="522" t="str">
        <f>IF(AJ694="A",MAX($AN$221:AP693)+0.001,"")</f>
        <v/>
      </c>
      <c r="AO694" s="522"/>
      <c r="AP694" s="522"/>
      <c r="AQ694" s="282">
        <v>1.4729999999999999</v>
      </c>
      <c r="AR694" s="282" t="str">
        <f>IF($AQ$694&gt;$AN$973,"",LOOKUP($AQ$694,$AN$222:$AP$971,$AH$222:$AH$971))</f>
        <v/>
      </c>
      <c r="AS694" s="282" t="str">
        <f>IF($AQ$694&gt;$AN$973,"",LOOKUP($AQ$694,$AN$222:$AP$971,$AI$222:$AI$971))</f>
        <v/>
      </c>
      <c r="AT694" s="282" t="s">
        <v>28</v>
      </c>
      <c r="AU694" s="282" t="str">
        <f>IF($AQ$694&gt;$AN$973,"",LOOKUP($AQ$694,$AN$222:$AP$971,$AK$222:$AK$971))</f>
        <v/>
      </c>
      <c r="AV694" s="282" t="str">
        <f>IF($AQ$694&gt;$AN$973,"",LOOKUP($AQ$694,$AN$222:$AP$971,$AL$222:$AL$971))</f>
        <v/>
      </c>
      <c r="AX694" s="522" t="str">
        <f>IF(AJ694="B",MAX($AX$221:AX693)+0.001,"")</f>
        <v/>
      </c>
      <c r="AY694" s="522"/>
      <c r="AZ694" s="522"/>
      <c r="BA694" s="282">
        <v>1.4729999999999999</v>
      </c>
      <c r="BB694" s="282" t="str">
        <f t="shared" si="240"/>
        <v/>
      </c>
      <c r="BC694" s="282" t="str">
        <f t="shared" si="233"/>
        <v/>
      </c>
      <c r="BD694" s="282" t="s">
        <v>29</v>
      </c>
      <c r="BE694" s="282" t="str">
        <f t="shared" si="234"/>
        <v/>
      </c>
      <c r="BF694" s="282" t="str">
        <f t="shared" si="235"/>
        <v/>
      </c>
      <c r="BH694" s="522" t="str">
        <f>IF(AJ694="C",MAX($BH$221:BH693)+0.001,"")</f>
        <v/>
      </c>
      <c r="BI694" s="522"/>
      <c r="BJ694" s="522"/>
      <c r="BK694" s="282">
        <v>1.4729999999999999</v>
      </c>
      <c r="BL694" s="282" t="str">
        <f t="shared" si="236"/>
        <v/>
      </c>
      <c r="BM694" s="282" t="str">
        <f t="shared" si="237"/>
        <v/>
      </c>
      <c r="BN694" s="282" t="s">
        <v>30</v>
      </c>
      <c r="BO694" s="282" t="str">
        <f t="shared" si="238"/>
        <v/>
      </c>
      <c r="BP694" s="282" t="str">
        <f t="shared" si="239"/>
        <v/>
      </c>
      <c r="BT694" s="522" t="str">
        <f>IF(AL694="A",MAX($BT$221:BV693)+0.001,"")</f>
        <v/>
      </c>
      <c r="BU694" s="522"/>
      <c r="BV694" s="522"/>
      <c r="BW694" s="282">
        <v>1.4729999999999999</v>
      </c>
      <c r="BY694" s="454" t="s">
        <v>28</v>
      </c>
      <c r="BZ694" s="282" t="str">
        <f t="shared" si="241"/>
        <v/>
      </c>
      <c r="CB694" s="282">
        <f t="shared" si="242"/>
        <v>0</v>
      </c>
      <c r="CC694" s="282">
        <f t="shared" si="243"/>
        <v>0</v>
      </c>
      <c r="CD694" s="282">
        <f t="shared" si="244"/>
        <v>0</v>
      </c>
      <c r="CE694" s="282">
        <f t="shared" si="245"/>
        <v>0</v>
      </c>
      <c r="CF694" s="282">
        <f t="shared" si="246"/>
        <v>0</v>
      </c>
      <c r="CG694" s="282">
        <f t="shared" si="247"/>
        <v>0</v>
      </c>
      <c r="CH694" s="282">
        <f t="shared" si="248"/>
        <v>0</v>
      </c>
      <c r="CI694" s="282">
        <f t="shared" si="249"/>
        <v>0</v>
      </c>
      <c r="CJ694" s="282">
        <f t="shared" si="250"/>
        <v>0</v>
      </c>
      <c r="CK694" s="282">
        <f t="shared" si="251"/>
        <v>0</v>
      </c>
      <c r="CL694" s="282">
        <f t="shared" si="252"/>
        <v>0</v>
      </c>
      <c r="CM694" s="282">
        <f t="shared" si="253"/>
        <v>0</v>
      </c>
    </row>
    <row r="695" spans="4:91" ht="15" x14ac:dyDescent="0.25">
      <c r="D695" s="455" t="str">
        <f>IF(DATA10!$C$32="","",U695&amp;":"&amp;V695)</f>
        <v/>
      </c>
      <c r="E695" s="523" t="str">
        <f>IF(DATA10!$D$32="","",W695&amp;":"&amp;X695)</f>
        <v/>
      </c>
      <c r="F695" s="523"/>
      <c r="G695" s="523"/>
      <c r="H695" s="524" t="e">
        <f t="shared" si="228"/>
        <v>#VALUE!</v>
      </c>
      <c r="I695" s="524"/>
      <c r="J695" s="524"/>
      <c r="K695" s="522" t="e">
        <f t="shared" si="232"/>
        <v>#VALUE!</v>
      </c>
      <c r="L695" s="522"/>
      <c r="M695" s="522"/>
      <c r="N695" s="525" t="e">
        <f t="shared" si="229"/>
        <v>#VALUE!</v>
      </c>
      <c r="O695" s="525"/>
      <c r="P695" s="525"/>
      <c r="Q695" s="523" t="e">
        <f t="shared" si="230"/>
        <v>#VALUE!</v>
      </c>
      <c r="R695" s="523"/>
      <c r="S695" s="523"/>
      <c r="T695" s="283">
        <v>24</v>
      </c>
      <c r="U695" s="456">
        <f>IF(HOUR(DATA10!$C$32)&lt;=6,HOUR(DATA10!$C$32)+12,HOUR(DATA10!$C$32))</f>
        <v>12</v>
      </c>
      <c r="V695" s="457" t="str">
        <f>IF(MINUTE(DATA10!$C$32)&lt;10,"0"&amp;MINUTE(DATA10!$C$32),MINUTE(DATA10!$C$32))</f>
        <v>00</v>
      </c>
      <c r="W695" s="456">
        <f>IF(HOUR(DATA10!$D$32)&lt;=6,HOUR(DATA10!$D$32)+12,HOUR(DATA10!$D$32))</f>
        <v>12</v>
      </c>
      <c r="X695" s="457" t="str">
        <f>IF(MINUTE(DATA10!$D$32)&lt;10,"0"&amp;MINUTE(DATA10!$D$32),MINUTE(DATA10!$D$32))</f>
        <v>00</v>
      </c>
      <c r="Y695" s="526" t="b">
        <f t="shared" si="226"/>
        <v>0</v>
      </c>
      <c r="Z695" s="526"/>
      <c r="AA695" s="520" t="b">
        <f t="shared" si="227"/>
        <v>0</v>
      </c>
      <c r="AB695" s="520"/>
      <c r="AC695" s="521" t="str">
        <f t="shared" si="231"/>
        <v/>
      </c>
      <c r="AD695" s="521"/>
      <c r="AE695" s="520" t="b">
        <f t="shared" si="225"/>
        <v>0</v>
      </c>
      <c r="AF695" s="520"/>
      <c r="AH695" s="422">
        <f>DATA10!$G$32</f>
        <v>0</v>
      </c>
      <c r="AI695" s="422">
        <f>DATA10!$L$32</f>
        <v>0</v>
      </c>
      <c r="AJ695" s="458">
        <f>DATA10!$Q$32</f>
        <v>0</v>
      </c>
      <c r="AK695" s="422">
        <f>DATA10!$V$32</f>
        <v>0</v>
      </c>
      <c r="AL695" s="422">
        <f>DATA10!$AA$32</f>
        <v>0</v>
      </c>
      <c r="AN695" s="522" t="str">
        <f>IF(AJ695="A",MAX($AN$221:AP694)+0.001,"")</f>
        <v/>
      </c>
      <c r="AO695" s="522"/>
      <c r="AP695" s="522"/>
      <c r="AQ695" s="282">
        <v>1.474</v>
      </c>
      <c r="AR695" s="282" t="str">
        <f>IF($AQ$695&gt;$AN$973,"",LOOKUP($AQ$695,$AN$222:$AP$971,$AH$222:$AH$971))</f>
        <v/>
      </c>
      <c r="AS695" s="282" t="str">
        <f>IF($AQ$695&gt;$AN$973,"",LOOKUP($AQ$695,$AN$222:$AP$971,$AI$222:$AI$971))</f>
        <v/>
      </c>
      <c r="AT695" s="282" t="s">
        <v>28</v>
      </c>
      <c r="AU695" s="282" t="str">
        <f>IF($AQ$695&gt;$AN$973,"",LOOKUP($AQ$695,$AN$222:$AP$971,$AK$222:$AK$971))</f>
        <v/>
      </c>
      <c r="AV695" s="282" t="str">
        <f>IF($AQ$695&gt;$AN$973,"",LOOKUP($AQ$695,$AN$222:$AP$971,$AL$222:$AL$971))</f>
        <v/>
      </c>
      <c r="AX695" s="522" t="str">
        <f>IF(AJ695="B",MAX($AX$221:AX694)+0.001,"")</f>
        <v/>
      </c>
      <c r="AY695" s="522"/>
      <c r="AZ695" s="522"/>
      <c r="BA695" s="282">
        <v>1.474</v>
      </c>
      <c r="BB695" s="282" t="str">
        <f t="shared" si="240"/>
        <v/>
      </c>
      <c r="BC695" s="282" t="str">
        <f t="shared" si="233"/>
        <v/>
      </c>
      <c r="BD695" s="282" t="s">
        <v>29</v>
      </c>
      <c r="BE695" s="282" t="str">
        <f t="shared" si="234"/>
        <v/>
      </c>
      <c r="BF695" s="282" t="str">
        <f t="shared" si="235"/>
        <v/>
      </c>
      <c r="BH695" s="522" t="str">
        <f>IF(AJ695="C",MAX($BH$221:BH694)+0.001,"")</f>
        <v/>
      </c>
      <c r="BI695" s="522"/>
      <c r="BJ695" s="522"/>
      <c r="BK695" s="282">
        <v>1.474</v>
      </c>
      <c r="BL695" s="282" t="str">
        <f t="shared" si="236"/>
        <v/>
      </c>
      <c r="BM695" s="282" t="str">
        <f t="shared" si="237"/>
        <v/>
      </c>
      <c r="BN695" s="282" t="s">
        <v>30</v>
      </c>
      <c r="BO695" s="282" t="str">
        <f t="shared" si="238"/>
        <v/>
      </c>
      <c r="BP695" s="282" t="str">
        <f t="shared" si="239"/>
        <v/>
      </c>
      <c r="BT695" s="522" t="str">
        <f>IF(AL695="A",MAX($BT$221:BV694)+0.001,"")</f>
        <v/>
      </c>
      <c r="BU695" s="522"/>
      <c r="BV695" s="522"/>
      <c r="BW695" s="282">
        <v>1.474</v>
      </c>
      <c r="BY695" s="454" t="s">
        <v>28</v>
      </c>
      <c r="BZ695" s="282" t="str">
        <f t="shared" si="241"/>
        <v/>
      </c>
      <c r="CB695" s="282">
        <f t="shared" si="242"/>
        <v>0</v>
      </c>
      <c r="CC695" s="282">
        <f t="shared" si="243"/>
        <v>0</v>
      </c>
      <c r="CD695" s="282">
        <f t="shared" si="244"/>
        <v>0</v>
      </c>
      <c r="CE695" s="282">
        <f t="shared" si="245"/>
        <v>0</v>
      </c>
      <c r="CF695" s="282">
        <f t="shared" si="246"/>
        <v>0</v>
      </c>
      <c r="CG695" s="282">
        <f t="shared" si="247"/>
        <v>0</v>
      </c>
      <c r="CH695" s="282">
        <f t="shared" si="248"/>
        <v>0</v>
      </c>
      <c r="CI695" s="282">
        <f t="shared" si="249"/>
        <v>0</v>
      </c>
      <c r="CJ695" s="282">
        <f t="shared" si="250"/>
        <v>0</v>
      </c>
      <c r="CK695" s="282">
        <f t="shared" si="251"/>
        <v>0</v>
      </c>
      <c r="CL695" s="282">
        <f t="shared" si="252"/>
        <v>0</v>
      </c>
      <c r="CM695" s="282">
        <f t="shared" si="253"/>
        <v>0</v>
      </c>
    </row>
    <row r="696" spans="4:91" ht="15" x14ac:dyDescent="0.25">
      <c r="D696" s="455" t="str">
        <f>IF(DATA10!$C$33="","",U696&amp;":"&amp;V696)</f>
        <v/>
      </c>
      <c r="E696" s="523" t="str">
        <f>IF(DATA10!$D$33="","",W696&amp;":"&amp;X696)</f>
        <v/>
      </c>
      <c r="F696" s="523"/>
      <c r="G696" s="523"/>
      <c r="H696" s="524" t="e">
        <f t="shared" si="228"/>
        <v>#VALUE!</v>
      </c>
      <c r="I696" s="524"/>
      <c r="J696" s="524"/>
      <c r="K696" s="522" t="e">
        <f t="shared" si="232"/>
        <v>#VALUE!</v>
      </c>
      <c r="L696" s="522"/>
      <c r="M696" s="522"/>
      <c r="N696" s="525" t="e">
        <f t="shared" si="229"/>
        <v>#VALUE!</v>
      </c>
      <c r="O696" s="525"/>
      <c r="P696" s="525"/>
      <c r="Q696" s="523" t="e">
        <f t="shared" si="230"/>
        <v>#VALUE!</v>
      </c>
      <c r="R696" s="523"/>
      <c r="S696" s="523"/>
      <c r="T696" s="283">
        <v>25</v>
      </c>
      <c r="U696" s="456">
        <f>IF(HOUR(DATA10!$C$33)&lt;=6,HOUR(DATA10!$C$33)+12,HOUR(DATA10!$C$33))</f>
        <v>12</v>
      </c>
      <c r="V696" s="457" t="str">
        <f>IF(MINUTE(DATA10!$C$33)&lt;10,"0"&amp;MINUTE(DATA10!$C$33),MINUTE(DATA10!$C$33))</f>
        <v>00</v>
      </c>
      <c r="W696" s="456">
        <f>IF(HOUR(DATA10!$D$33)&lt;=6,HOUR(DATA10!$D$33)+12,HOUR(DATA10!$D$33))</f>
        <v>12</v>
      </c>
      <c r="X696" s="457" t="str">
        <f>IF(MINUTE(DATA10!$D$33)&lt;10,"0"&amp;MINUTE(DATA10!$D$33),MINUTE(DATA10!$D$33))</f>
        <v>00</v>
      </c>
      <c r="Y696" s="526" t="b">
        <f t="shared" si="226"/>
        <v>0</v>
      </c>
      <c r="Z696" s="526"/>
      <c r="AA696" s="520" t="b">
        <f t="shared" si="227"/>
        <v>0</v>
      </c>
      <c r="AB696" s="520"/>
      <c r="AC696" s="521" t="str">
        <f t="shared" si="231"/>
        <v/>
      </c>
      <c r="AD696" s="521"/>
      <c r="AE696" s="520" t="b">
        <f t="shared" si="225"/>
        <v>0</v>
      </c>
      <c r="AF696" s="520"/>
      <c r="AH696" s="422">
        <f>DATA10!$G$33</f>
        <v>0</v>
      </c>
      <c r="AI696" s="422">
        <f>DATA10!$L$33</f>
        <v>0</v>
      </c>
      <c r="AJ696" s="458">
        <f>DATA10!$Q$33</f>
        <v>0</v>
      </c>
      <c r="AK696" s="422">
        <f>DATA10!$V$33</f>
        <v>0</v>
      </c>
      <c r="AL696" s="422">
        <f>DATA10!$AA$33</f>
        <v>0</v>
      </c>
      <c r="AN696" s="522" t="str">
        <f>IF(AJ696="A",MAX($AN$221:AP695)+0.001,"")</f>
        <v/>
      </c>
      <c r="AO696" s="522"/>
      <c r="AP696" s="522"/>
      <c r="AQ696" s="282">
        <v>1.4750000000000001</v>
      </c>
      <c r="AR696" s="282" t="str">
        <f>IF($AQ$696&gt;$AN$973,"",LOOKUP($AQ$696,$AN$222:$AP$971,$AH$222:$AH$971))</f>
        <v/>
      </c>
      <c r="AS696" s="282" t="str">
        <f>IF($AQ$696&gt;$AN$973,"",LOOKUP($AQ$696,$AN$222:$AP$971,$AI$222:$AI$971))</f>
        <v/>
      </c>
      <c r="AT696" s="282" t="s">
        <v>28</v>
      </c>
      <c r="AU696" s="282" t="str">
        <f>IF($AQ$696&gt;$AN$973,"",LOOKUP($AQ$696,$AN$222:$AP$971,$AK$222:$AK$971))</f>
        <v/>
      </c>
      <c r="AV696" s="282" t="str">
        <f>IF($AQ$696&gt;$AN$973,"",LOOKUP($AQ$696,$AN$222:$AP$971,$AL$222:$AL$971))</f>
        <v/>
      </c>
      <c r="AX696" s="522" t="str">
        <f>IF(AJ696="B",MAX($AX$221:AX695)+0.001,"")</f>
        <v/>
      </c>
      <c r="AY696" s="522"/>
      <c r="AZ696" s="522"/>
      <c r="BA696" s="282">
        <v>1.4750000000000001</v>
      </c>
      <c r="BB696" s="282" t="str">
        <f t="shared" si="240"/>
        <v/>
      </c>
      <c r="BC696" s="282" t="str">
        <f t="shared" si="233"/>
        <v/>
      </c>
      <c r="BD696" s="282" t="s">
        <v>29</v>
      </c>
      <c r="BE696" s="282" t="str">
        <f t="shared" si="234"/>
        <v/>
      </c>
      <c r="BF696" s="282" t="str">
        <f t="shared" si="235"/>
        <v/>
      </c>
      <c r="BH696" s="522" t="str">
        <f>IF(AJ696="C",MAX($BH$221:BH695)+0.001,"")</f>
        <v/>
      </c>
      <c r="BI696" s="522"/>
      <c r="BJ696" s="522"/>
      <c r="BK696" s="282">
        <v>1.4750000000000001</v>
      </c>
      <c r="BL696" s="282" t="str">
        <f t="shared" si="236"/>
        <v/>
      </c>
      <c r="BM696" s="282" t="str">
        <f t="shared" si="237"/>
        <v/>
      </c>
      <c r="BN696" s="282" t="s">
        <v>30</v>
      </c>
      <c r="BO696" s="282" t="str">
        <f t="shared" si="238"/>
        <v/>
      </c>
      <c r="BP696" s="282" t="str">
        <f t="shared" si="239"/>
        <v/>
      </c>
      <c r="BT696" s="522" t="str">
        <f>IF(AL696="A",MAX($BT$221:BV695)+0.001,"")</f>
        <v/>
      </c>
      <c r="BU696" s="522"/>
      <c r="BV696" s="522"/>
      <c r="BW696" s="282">
        <v>1.4750000000000001</v>
      </c>
      <c r="BY696" s="454" t="s">
        <v>28</v>
      </c>
      <c r="BZ696" s="282" t="str">
        <f t="shared" si="241"/>
        <v/>
      </c>
      <c r="CB696" s="282">
        <f t="shared" si="242"/>
        <v>0</v>
      </c>
      <c r="CC696" s="282">
        <f t="shared" si="243"/>
        <v>0</v>
      </c>
      <c r="CD696" s="282">
        <f t="shared" si="244"/>
        <v>0</v>
      </c>
      <c r="CE696" s="282">
        <f t="shared" si="245"/>
        <v>0</v>
      </c>
      <c r="CF696" s="282">
        <f t="shared" si="246"/>
        <v>0</v>
      </c>
      <c r="CG696" s="282">
        <f t="shared" si="247"/>
        <v>0</v>
      </c>
      <c r="CH696" s="282">
        <f t="shared" si="248"/>
        <v>0</v>
      </c>
      <c r="CI696" s="282">
        <f t="shared" si="249"/>
        <v>0</v>
      </c>
      <c r="CJ696" s="282">
        <f t="shared" si="250"/>
        <v>0</v>
      </c>
      <c r="CK696" s="282">
        <f t="shared" si="251"/>
        <v>0</v>
      </c>
      <c r="CL696" s="282">
        <f t="shared" si="252"/>
        <v>0</v>
      </c>
      <c r="CM696" s="282">
        <f t="shared" si="253"/>
        <v>0</v>
      </c>
    </row>
    <row r="697" spans="4:91" ht="15" x14ac:dyDescent="0.25">
      <c r="D697" s="455" t="str">
        <f>IF(DATA10!$C$34="","",U697&amp;":"&amp;V697)</f>
        <v/>
      </c>
      <c r="E697" s="523" t="str">
        <f>IF(DATA10!$D$34="","",W697&amp;":"&amp;X697)</f>
        <v/>
      </c>
      <c r="F697" s="523"/>
      <c r="G697" s="523"/>
      <c r="H697" s="524" t="e">
        <f t="shared" si="228"/>
        <v>#VALUE!</v>
      </c>
      <c r="I697" s="524"/>
      <c r="J697" s="524"/>
      <c r="K697" s="522" t="e">
        <f t="shared" si="232"/>
        <v>#VALUE!</v>
      </c>
      <c r="L697" s="522"/>
      <c r="M697" s="522"/>
      <c r="N697" s="525" t="e">
        <f t="shared" si="229"/>
        <v>#VALUE!</v>
      </c>
      <c r="O697" s="525"/>
      <c r="P697" s="525"/>
      <c r="Q697" s="523" t="e">
        <f t="shared" si="230"/>
        <v>#VALUE!</v>
      </c>
      <c r="R697" s="523"/>
      <c r="S697" s="523"/>
      <c r="T697" s="283">
        <v>26</v>
      </c>
      <c r="U697" s="456">
        <f>IF(HOUR(DATA10!$C$34)&lt;=6,HOUR(DATA10!$C$34)+12,HOUR(DATA10!$C$34))</f>
        <v>12</v>
      </c>
      <c r="V697" s="457" t="str">
        <f>IF(MINUTE(DATA10!$C$34)&lt;10,"0"&amp;MINUTE(DATA10!$C$34),MINUTE(DATA10!$C$34))</f>
        <v>00</v>
      </c>
      <c r="W697" s="456">
        <f>IF(HOUR(DATA10!$D$34)&lt;=6,HOUR(DATA10!$D$34)+12,HOUR(DATA10!$D$34))</f>
        <v>12</v>
      </c>
      <c r="X697" s="457" t="str">
        <f>IF(MINUTE(DATA10!$D$34)&lt;10,"0"&amp;MINUTE(DATA10!$D$34),MINUTE(DATA10!$D$34))</f>
        <v>00</v>
      </c>
      <c r="Y697" s="526" t="b">
        <f t="shared" si="226"/>
        <v>0</v>
      </c>
      <c r="Z697" s="526"/>
      <c r="AA697" s="520" t="b">
        <f t="shared" si="227"/>
        <v>0</v>
      </c>
      <c r="AB697" s="520"/>
      <c r="AC697" s="521" t="str">
        <f t="shared" si="231"/>
        <v/>
      </c>
      <c r="AD697" s="521"/>
      <c r="AE697" s="520" t="b">
        <f t="shared" si="225"/>
        <v>0</v>
      </c>
      <c r="AF697" s="520"/>
      <c r="AH697" s="422">
        <f>DATA10!$G$34</f>
        <v>0</v>
      </c>
      <c r="AI697" s="422">
        <f>DATA10!$L$34</f>
        <v>0</v>
      </c>
      <c r="AJ697" s="458">
        <f>DATA10!$Q$34</f>
        <v>0</v>
      </c>
      <c r="AK697" s="422">
        <f>DATA10!$V$34</f>
        <v>0</v>
      </c>
      <c r="AL697" s="422">
        <f>DATA10!$AA$34</f>
        <v>0</v>
      </c>
      <c r="AN697" s="522" t="str">
        <f>IF(AJ697="A",MAX($AN$221:AP696)+0.001,"")</f>
        <v/>
      </c>
      <c r="AO697" s="522"/>
      <c r="AP697" s="522"/>
      <c r="AQ697" s="282">
        <v>1.476</v>
      </c>
      <c r="AR697" s="282" t="str">
        <f>IF($AQ$697&gt;$AN$973,"",LOOKUP($AQ$697,$AN$222:$AP$971,$AH$222:$AH$971))</f>
        <v/>
      </c>
      <c r="AS697" s="282" t="str">
        <f>IF($AQ$697&gt;$AN$973,"",LOOKUP($AQ$697,$AN$222:$AP$971,$AI$222:$AI$971))</f>
        <v/>
      </c>
      <c r="AT697" s="282" t="s">
        <v>28</v>
      </c>
      <c r="AU697" s="282" t="str">
        <f>IF($AQ$697&gt;$AN$973,"",LOOKUP($AQ$697,$AN$222:$AP$971,$AK$222:$AK$971))</f>
        <v/>
      </c>
      <c r="AV697" s="282" t="str">
        <f>IF($AQ$697&gt;$AN$973,"",LOOKUP($AQ$697,$AN$222:$AP$971,$AL$222:$AL$971))</f>
        <v/>
      </c>
      <c r="AX697" s="522" t="str">
        <f>IF(AJ697="B",MAX($AX$221:AX696)+0.001,"")</f>
        <v/>
      </c>
      <c r="AY697" s="522"/>
      <c r="AZ697" s="522"/>
      <c r="BA697" s="282">
        <v>1.476</v>
      </c>
      <c r="BB697" s="282" t="str">
        <f t="shared" si="240"/>
        <v/>
      </c>
      <c r="BC697" s="282" t="str">
        <f t="shared" si="233"/>
        <v/>
      </c>
      <c r="BD697" s="282" t="s">
        <v>29</v>
      </c>
      <c r="BE697" s="282" t="str">
        <f t="shared" si="234"/>
        <v/>
      </c>
      <c r="BF697" s="282" t="str">
        <f t="shared" si="235"/>
        <v/>
      </c>
      <c r="BH697" s="522" t="str">
        <f>IF(AJ697="C",MAX($BH$221:BH696)+0.001,"")</f>
        <v/>
      </c>
      <c r="BI697" s="522"/>
      <c r="BJ697" s="522"/>
      <c r="BK697" s="282">
        <v>1.476</v>
      </c>
      <c r="BL697" s="282" t="str">
        <f t="shared" si="236"/>
        <v/>
      </c>
      <c r="BM697" s="282" t="str">
        <f t="shared" si="237"/>
        <v/>
      </c>
      <c r="BN697" s="282" t="s">
        <v>30</v>
      </c>
      <c r="BO697" s="282" t="str">
        <f t="shared" si="238"/>
        <v/>
      </c>
      <c r="BP697" s="282" t="str">
        <f t="shared" si="239"/>
        <v/>
      </c>
      <c r="BT697" s="522" t="str">
        <f>IF(AL697="A",MAX($BT$221:BV696)+0.001,"")</f>
        <v/>
      </c>
      <c r="BU697" s="522"/>
      <c r="BV697" s="522"/>
      <c r="BW697" s="282">
        <v>1.476</v>
      </c>
      <c r="BY697" s="454" t="s">
        <v>28</v>
      </c>
      <c r="BZ697" s="282" t="str">
        <f t="shared" si="241"/>
        <v/>
      </c>
      <c r="CB697" s="282">
        <f t="shared" si="242"/>
        <v>0</v>
      </c>
      <c r="CC697" s="282">
        <f t="shared" si="243"/>
        <v>0</v>
      </c>
      <c r="CD697" s="282">
        <f t="shared" si="244"/>
        <v>0</v>
      </c>
      <c r="CE697" s="282">
        <f t="shared" si="245"/>
        <v>0</v>
      </c>
      <c r="CF697" s="282">
        <f t="shared" si="246"/>
        <v>0</v>
      </c>
      <c r="CG697" s="282">
        <f t="shared" si="247"/>
        <v>0</v>
      </c>
      <c r="CH697" s="282">
        <f t="shared" si="248"/>
        <v>0</v>
      </c>
      <c r="CI697" s="282">
        <f t="shared" si="249"/>
        <v>0</v>
      </c>
      <c r="CJ697" s="282">
        <f t="shared" si="250"/>
        <v>0</v>
      </c>
      <c r="CK697" s="282">
        <f t="shared" si="251"/>
        <v>0</v>
      </c>
      <c r="CL697" s="282">
        <f t="shared" si="252"/>
        <v>0</v>
      </c>
      <c r="CM697" s="282">
        <f t="shared" si="253"/>
        <v>0</v>
      </c>
    </row>
    <row r="698" spans="4:91" ht="15" x14ac:dyDescent="0.25">
      <c r="D698" s="455" t="str">
        <f>IF(DATA10!$C$35="","",U698&amp;":"&amp;V698)</f>
        <v/>
      </c>
      <c r="E698" s="523" t="str">
        <f>IF(DATA10!$D$35="","",W698&amp;":"&amp;X698)</f>
        <v/>
      </c>
      <c r="F698" s="523"/>
      <c r="G698" s="523"/>
      <c r="H698" s="524" t="e">
        <f t="shared" si="228"/>
        <v>#VALUE!</v>
      </c>
      <c r="I698" s="524"/>
      <c r="J698" s="524"/>
      <c r="K698" s="522" t="e">
        <f t="shared" si="232"/>
        <v>#VALUE!</v>
      </c>
      <c r="L698" s="522"/>
      <c r="M698" s="522"/>
      <c r="N698" s="525" t="e">
        <f t="shared" si="229"/>
        <v>#VALUE!</v>
      </c>
      <c r="O698" s="525"/>
      <c r="P698" s="525"/>
      <c r="Q698" s="523" t="e">
        <f t="shared" si="230"/>
        <v>#VALUE!</v>
      </c>
      <c r="R698" s="523"/>
      <c r="S698" s="523"/>
      <c r="T698" s="283">
        <v>27</v>
      </c>
      <c r="U698" s="456">
        <f>IF(HOUR(DATA10!$C$35)&lt;=6,HOUR(DATA10!$C$35)+12,HOUR(DATA10!$C$35))</f>
        <v>12</v>
      </c>
      <c r="V698" s="457" t="str">
        <f>IF(MINUTE(DATA10!$C$35)&lt;10,"0"&amp;MINUTE(DATA10!$C$35),MINUTE(DATA10!$C$35))</f>
        <v>00</v>
      </c>
      <c r="W698" s="456">
        <f>IF(HOUR(DATA10!$D$35)&lt;=6,HOUR(DATA10!$D$35)+12,HOUR(DATA10!$D$35))</f>
        <v>12</v>
      </c>
      <c r="X698" s="457" t="str">
        <f>IF(MINUTE(DATA10!$D$35)&lt;10,"0"&amp;MINUTE(DATA10!$D$35),MINUTE(DATA10!$D$35))</f>
        <v>00</v>
      </c>
      <c r="Y698" s="526" t="b">
        <f t="shared" si="226"/>
        <v>0</v>
      </c>
      <c r="Z698" s="526"/>
      <c r="AA698" s="520" t="b">
        <f t="shared" si="227"/>
        <v>0</v>
      </c>
      <c r="AB698" s="520"/>
      <c r="AC698" s="521" t="str">
        <f t="shared" si="231"/>
        <v/>
      </c>
      <c r="AD698" s="521"/>
      <c r="AE698" s="520" t="b">
        <f t="shared" si="225"/>
        <v>0</v>
      </c>
      <c r="AF698" s="520"/>
      <c r="AH698" s="422">
        <f>DATA10!$G$35</f>
        <v>0</v>
      </c>
      <c r="AI698" s="422">
        <f>DATA10!$L$35</f>
        <v>0</v>
      </c>
      <c r="AJ698" s="458">
        <f>DATA10!$Q$35</f>
        <v>0</v>
      </c>
      <c r="AK698" s="422">
        <f>DATA10!$V$35</f>
        <v>0</v>
      </c>
      <c r="AL698" s="422">
        <f>DATA10!$AA$35</f>
        <v>0</v>
      </c>
      <c r="AN698" s="522" t="str">
        <f>IF(AJ698="A",MAX($AN$221:AP697)+0.001,"")</f>
        <v/>
      </c>
      <c r="AO698" s="522"/>
      <c r="AP698" s="522"/>
      <c r="AQ698" s="282">
        <v>1.4769999999999999</v>
      </c>
      <c r="AR698" s="282" t="str">
        <f>IF($AQ$698&gt;$AN$973,"",LOOKUP($AQ$698,$AN$222:$AP$971,$AH$222:$AH$971))</f>
        <v/>
      </c>
      <c r="AS698" s="282" t="str">
        <f>IF($AQ$698&gt;$AN$973,"",LOOKUP($AQ$698,$AN$222:$AP$971,$AI$222:$AI$971))</f>
        <v/>
      </c>
      <c r="AT698" s="282" t="s">
        <v>28</v>
      </c>
      <c r="AU698" s="282" t="str">
        <f>IF($AQ$698&gt;$AN$973,"",LOOKUP($AQ$698,$AN$222:$AP$971,$AK$222:$AK$971))</f>
        <v/>
      </c>
      <c r="AV698" s="282" t="str">
        <f>IF($AQ$698&gt;$AN$973,"",LOOKUP($AQ$698,$AN$222:$AP$971,$AL$222:$AL$971))</f>
        <v/>
      </c>
      <c r="AX698" s="522" t="str">
        <f>IF(AJ698="B",MAX($AX$221:AX697)+0.001,"")</f>
        <v/>
      </c>
      <c r="AY698" s="522"/>
      <c r="AZ698" s="522"/>
      <c r="BA698" s="282">
        <v>1.4769999999999999</v>
      </c>
      <c r="BB698" s="282" t="str">
        <f t="shared" si="240"/>
        <v/>
      </c>
      <c r="BC698" s="282" t="str">
        <f t="shared" si="233"/>
        <v/>
      </c>
      <c r="BD698" s="282" t="s">
        <v>29</v>
      </c>
      <c r="BE698" s="282" t="str">
        <f t="shared" si="234"/>
        <v/>
      </c>
      <c r="BF698" s="282" t="str">
        <f t="shared" si="235"/>
        <v/>
      </c>
      <c r="BH698" s="522" t="str">
        <f>IF(AJ698="C",MAX($BH$221:BH697)+0.001,"")</f>
        <v/>
      </c>
      <c r="BI698" s="522"/>
      <c r="BJ698" s="522"/>
      <c r="BK698" s="282">
        <v>1.4769999999999999</v>
      </c>
      <c r="BL698" s="282" t="str">
        <f t="shared" si="236"/>
        <v/>
      </c>
      <c r="BM698" s="282" t="str">
        <f t="shared" si="237"/>
        <v/>
      </c>
      <c r="BN698" s="282" t="s">
        <v>30</v>
      </c>
      <c r="BO698" s="282" t="str">
        <f t="shared" si="238"/>
        <v/>
      </c>
      <c r="BP698" s="282" t="str">
        <f t="shared" si="239"/>
        <v/>
      </c>
      <c r="BT698" s="522" t="str">
        <f>IF(AL698="A",MAX($BT$221:BV697)+0.001,"")</f>
        <v/>
      </c>
      <c r="BU698" s="522"/>
      <c r="BV698" s="522"/>
      <c r="BW698" s="282">
        <v>1.4769999999999999</v>
      </c>
      <c r="BY698" s="454" t="s">
        <v>28</v>
      </c>
      <c r="BZ698" s="282" t="str">
        <f t="shared" si="241"/>
        <v/>
      </c>
      <c r="CB698" s="282">
        <f t="shared" si="242"/>
        <v>0</v>
      </c>
      <c r="CC698" s="282">
        <f t="shared" si="243"/>
        <v>0</v>
      </c>
      <c r="CD698" s="282">
        <f t="shared" si="244"/>
        <v>0</v>
      </c>
      <c r="CE698" s="282">
        <f t="shared" si="245"/>
        <v>0</v>
      </c>
      <c r="CF698" s="282">
        <f t="shared" si="246"/>
        <v>0</v>
      </c>
      <c r="CG698" s="282">
        <f t="shared" si="247"/>
        <v>0</v>
      </c>
      <c r="CH698" s="282">
        <f t="shared" si="248"/>
        <v>0</v>
      </c>
      <c r="CI698" s="282">
        <f t="shared" si="249"/>
        <v>0</v>
      </c>
      <c r="CJ698" s="282">
        <f t="shared" si="250"/>
        <v>0</v>
      </c>
      <c r="CK698" s="282">
        <f t="shared" si="251"/>
        <v>0</v>
      </c>
      <c r="CL698" s="282">
        <f t="shared" si="252"/>
        <v>0</v>
      </c>
      <c r="CM698" s="282">
        <f t="shared" si="253"/>
        <v>0</v>
      </c>
    </row>
    <row r="699" spans="4:91" ht="15" x14ac:dyDescent="0.25">
      <c r="D699" s="455" t="str">
        <f>IF(DATA10!$C$36="","",U699&amp;":"&amp;V699)</f>
        <v/>
      </c>
      <c r="E699" s="523" t="str">
        <f>IF(DATA10!$D$36="","",W699&amp;":"&amp;X699)</f>
        <v/>
      </c>
      <c r="F699" s="523"/>
      <c r="G699" s="523"/>
      <c r="H699" s="524" t="e">
        <f t="shared" si="228"/>
        <v>#VALUE!</v>
      </c>
      <c r="I699" s="524"/>
      <c r="J699" s="524"/>
      <c r="K699" s="522" t="e">
        <f t="shared" si="232"/>
        <v>#VALUE!</v>
      </c>
      <c r="L699" s="522"/>
      <c r="M699" s="522"/>
      <c r="N699" s="525" t="e">
        <f t="shared" si="229"/>
        <v>#VALUE!</v>
      </c>
      <c r="O699" s="525"/>
      <c r="P699" s="525"/>
      <c r="Q699" s="523" t="e">
        <f t="shared" si="230"/>
        <v>#VALUE!</v>
      </c>
      <c r="R699" s="523"/>
      <c r="S699" s="523"/>
      <c r="T699" s="283">
        <v>28</v>
      </c>
      <c r="U699" s="456">
        <f>IF(HOUR(DATA10!$C$36)&lt;=6,HOUR(DATA10!$C$36)+12,HOUR(DATA10!$C$36))</f>
        <v>12</v>
      </c>
      <c r="V699" s="457" t="str">
        <f>IF(MINUTE(DATA10!$C$36)&lt;10,"0"&amp;MINUTE(DATA10!$C$36),MINUTE(DATA10!$C$36))</f>
        <v>00</v>
      </c>
      <c r="W699" s="456">
        <f>IF(HOUR(DATA10!$D$36)&lt;=6,HOUR(DATA10!$D$36)+12,HOUR(DATA10!$D$36))</f>
        <v>12</v>
      </c>
      <c r="X699" s="457" t="str">
        <f>IF(MINUTE(DATA10!$D$36)&lt;10,"0"&amp;MINUTE(DATA10!$D$36),MINUTE(DATA10!$D$36))</f>
        <v>00</v>
      </c>
      <c r="Y699" s="526" t="b">
        <f t="shared" si="226"/>
        <v>0</v>
      </c>
      <c r="Z699" s="526"/>
      <c r="AA699" s="520" t="b">
        <f t="shared" si="227"/>
        <v>0</v>
      </c>
      <c r="AB699" s="520"/>
      <c r="AC699" s="521" t="str">
        <f t="shared" si="231"/>
        <v/>
      </c>
      <c r="AD699" s="521"/>
      <c r="AE699" s="520" t="b">
        <f t="shared" si="225"/>
        <v>0</v>
      </c>
      <c r="AF699" s="520"/>
      <c r="AH699" s="422">
        <f>DATA10!$G$36</f>
        <v>0</v>
      </c>
      <c r="AI699" s="422">
        <f>DATA10!$L$36</f>
        <v>0</v>
      </c>
      <c r="AJ699" s="458">
        <f>DATA10!$Q$36</f>
        <v>0</v>
      </c>
      <c r="AK699" s="422">
        <f>DATA10!$V$36</f>
        <v>0</v>
      </c>
      <c r="AL699" s="422">
        <f>DATA10!$AA$36</f>
        <v>0</v>
      </c>
      <c r="AN699" s="522" t="str">
        <f>IF(AJ699="A",MAX($AN$221:AP698)+0.001,"")</f>
        <v/>
      </c>
      <c r="AO699" s="522"/>
      <c r="AP699" s="522"/>
      <c r="AQ699" s="282">
        <v>1.478</v>
      </c>
      <c r="AR699" s="282" t="str">
        <f>IF($AQ$699&gt;$AN$973,"",LOOKUP($AQ$699,$AN$222:$AP$971,$AH$222:$AH$971))</f>
        <v/>
      </c>
      <c r="AS699" s="282" t="str">
        <f>IF($AQ$699&gt;$AN$973,"",LOOKUP($AQ$699,$AN$222:$AP$971,$AI$222:$AI$971))</f>
        <v/>
      </c>
      <c r="AT699" s="282" t="s">
        <v>28</v>
      </c>
      <c r="AU699" s="282" t="str">
        <f>IF($AQ$699&gt;$AN$973,"",LOOKUP($AQ$699,$AN$222:$AP$971,$AK$222:$AK$971))</f>
        <v/>
      </c>
      <c r="AV699" s="282" t="str">
        <f>IF($AQ$699&gt;$AN$973,"",LOOKUP($AQ$699,$AN$222:$AP$971,$AL$222:$AL$971))</f>
        <v/>
      </c>
      <c r="AX699" s="522" t="str">
        <f>IF(AJ699="B",MAX($AX$221:AX698)+0.001,"")</f>
        <v/>
      </c>
      <c r="AY699" s="522"/>
      <c r="AZ699" s="522"/>
      <c r="BA699" s="282">
        <v>1.478</v>
      </c>
      <c r="BB699" s="282" t="str">
        <f t="shared" si="240"/>
        <v/>
      </c>
      <c r="BC699" s="282" t="str">
        <f t="shared" si="233"/>
        <v/>
      </c>
      <c r="BD699" s="282" t="s">
        <v>29</v>
      </c>
      <c r="BE699" s="282" t="str">
        <f t="shared" si="234"/>
        <v/>
      </c>
      <c r="BF699" s="282" t="str">
        <f t="shared" si="235"/>
        <v/>
      </c>
      <c r="BH699" s="522" t="str">
        <f>IF(AJ699="C",MAX($BH$221:BH698)+0.001,"")</f>
        <v/>
      </c>
      <c r="BI699" s="522"/>
      <c r="BJ699" s="522"/>
      <c r="BK699" s="282">
        <v>1.478</v>
      </c>
      <c r="BL699" s="282" t="str">
        <f t="shared" si="236"/>
        <v/>
      </c>
      <c r="BM699" s="282" t="str">
        <f t="shared" si="237"/>
        <v/>
      </c>
      <c r="BN699" s="282" t="s">
        <v>30</v>
      </c>
      <c r="BO699" s="282" t="str">
        <f t="shared" si="238"/>
        <v/>
      </c>
      <c r="BP699" s="282" t="str">
        <f t="shared" si="239"/>
        <v/>
      </c>
      <c r="BT699" s="522" t="str">
        <f>IF(AL699="A",MAX($BT$221:BV698)+0.001,"")</f>
        <v/>
      </c>
      <c r="BU699" s="522"/>
      <c r="BV699" s="522"/>
      <c r="BW699" s="282">
        <v>1.478</v>
      </c>
      <c r="BY699" s="454" t="s">
        <v>28</v>
      </c>
      <c r="BZ699" s="282" t="str">
        <f t="shared" si="241"/>
        <v/>
      </c>
      <c r="CB699" s="282">
        <f t="shared" si="242"/>
        <v>0</v>
      </c>
      <c r="CC699" s="282">
        <f t="shared" si="243"/>
        <v>0</v>
      </c>
      <c r="CD699" s="282">
        <f t="shared" si="244"/>
        <v>0</v>
      </c>
      <c r="CE699" s="282">
        <f t="shared" si="245"/>
        <v>0</v>
      </c>
      <c r="CF699" s="282">
        <f t="shared" si="246"/>
        <v>0</v>
      </c>
      <c r="CG699" s="282">
        <f t="shared" si="247"/>
        <v>0</v>
      </c>
      <c r="CH699" s="282">
        <f t="shared" si="248"/>
        <v>0</v>
      </c>
      <c r="CI699" s="282">
        <f t="shared" si="249"/>
        <v>0</v>
      </c>
      <c r="CJ699" s="282">
        <f t="shared" si="250"/>
        <v>0</v>
      </c>
      <c r="CK699" s="282">
        <f t="shared" si="251"/>
        <v>0</v>
      </c>
      <c r="CL699" s="282">
        <f t="shared" si="252"/>
        <v>0</v>
      </c>
      <c r="CM699" s="282">
        <f t="shared" si="253"/>
        <v>0</v>
      </c>
    </row>
    <row r="700" spans="4:91" ht="15" x14ac:dyDescent="0.25">
      <c r="D700" s="455" t="str">
        <f>IF(DATA10!$C$37="","",U700&amp;":"&amp;V700)</f>
        <v/>
      </c>
      <c r="E700" s="523" t="str">
        <f>IF(DATA10!$D$37="","",W700&amp;":"&amp;X700)</f>
        <v/>
      </c>
      <c r="F700" s="523"/>
      <c r="G700" s="523"/>
      <c r="H700" s="524" t="e">
        <f t="shared" si="228"/>
        <v>#VALUE!</v>
      </c>
      <c r="I700" s="524"/>
      <c r="J700" s="524"/>
      <c r="K700" s="522" t="e">
        <f t="shared" si="232"/>
        <v>#VALUE!</v>
      </c>
      <c r="L700" s="522"/>
      <c r="M700" s="522"/>
      <c r="N700" s="525" t="e">
        <f t="shared" si="229"/>
        <v>#VALUE!</v>
      </c>
      <c r="O700" s="525"/>
      <c r="P700" s="525"/>
      <c r="Q700" s="523" t="e">
        <f t="shared" si="230"/>
        <v>#VALUE!</v>
      </c>
      <c r="R700" s="523"/>
      <c r="S700" s="523"/>
      <c r="T700" s="283">
        <v>29</v>
      </c>
      <c r="U700" s="456">
        <f>IF(HOUR(DATA10!$C$37)&lt;=6,HOUR(DATA10!$C$37)+12,HOUR(DATA10!$C$37))</f>
        <v>12</v>
      </c>
      <c r="V700" s="457" t="str">
        <f>IF(MINUTE(DATA10!$C$37)&lt;10,"0"&amp;MINUTE(DATA10!$C$37),MINUTE(DATA10!$C$37))</f>
        <v>00</v>
      </c>
      <c r="W700" s="456">
        <f>IF(HOUR(DATA10!$D$37)&lt;=6,HOUR(DATA10!$D$37)+12,HOUR(DATA10!$D$37))</f>
        <v>12</v>
      </c>
      <c r="X700" s="457" t="str">
        <f>IF(MINUTE(DATA10!$D$37)&lt;10,"0"&amp;MINUTE(DATA10!$D$37),MINUTE(DATA10!$D$37))</f>
        <v>00</v>
      </c>
      <c r="Y700" s="526" t="b">
        <f t="shared" si="226"/>
        <v>0</v>
      </c>
      <c r="Z700" s="526"/>
      <c r="AA700" s="520" t="b">
        <f t="shared" si="227"/>
        <v>0</v>
      </c>
      <c r="AB700" s="520"/>
      <c r="AC700" s="521" t="str">
        <f t="shared" si="231"/>
        <v/>
      </c>
      <c r="AD700" s="521"/>
      <c r="AE700" s="520" t="b">
        <f t="shared" si="225"/>
        <v>0</v>
      </c>
      <c r="AF700" s="520"/>
      <c r="AH700" s="422">
        <f>DATA10!$G$37</f>
        <v>0</v>
      </c>
      <c r="AI700" s="422">
        <f>DATA10!$L$37</f>
        <v>0</v>
      </c>
      <c r="AJ700" s="458">
        <f>DATA10!$Q$37</f>
        <v>0</v>
      </c>
      <c r="AK700" s="422">
        <f>DATA10!$V$37</f>
        <v>0</v>
      </c>
      <c r="AL700" s="422">
        <f>DATA10!$AA$37</f>
        <v>0</v>
      </c>
      <c r="AN700" s="522" t="str">
        <f>IF(AJ700="A",MAX($AN$221:AP699)+0.001,"")</f>
        <v/>
      </c>
      <c r="AO700" s="522"/>
      <c r="AP700" s="522"/>
      <c r="AQ700" s="282">
        <v>1.4789999999999999</v>
      </c>
      <c r="AR700" s="282" t="str">
        <f>IF($AQ$700&gt;$AN$973,"",LOOKUP($AQ$700,$AN$222:$AP$971,$AH$222:$AH$971))</f>
        <v/>
      </c>
      <c r="AS700" s="282" t="str">
        <f>IF($AQ$700&gt;$AN$973,"",LOOKUP($AQ$700,$AN$222:$AP$971,$AI$222:$AI$971))</f>
        <v/>
      </c>
      <c r="AT700" s="282" t="s">
        <v>28</v>
      </c>
      <c r="AU700" s="282" t="str">
        <f>IF($AQ$700&gt;$AN$973,"",LOOKUP($AQ$700,$AN$222:$AP$971,$AK$222:$AK$971))</f>
        <v/>
      </c>
      <c r="AV700" s="282" t="str">
        <f>IF($AQ$700&gt;$AN$973,"",LOOKUP($AQ$700,$AN$222:$AP$971,$AL$222:$AL$971))</f>
        <v/>
      </c>
      <c r="AX700" s="522" t="str">
        <f>IF(AJ700="B",MAX($AX$221:AX699)+0.001,"")</f>
        <v/>
      </c>
      <c r="AY700" s="522"/>
      <c r="AZ700" s="522"/>
      <c r="BA700" s="282">
        <v>1.4789999999999999</v>
      </c>
      <c r="BB700" s="282" t="str">
        <f t="shared" si="240"/>
        <v/>
      </c>
      <c r="BC700" s="282" t="str">
        <f t="shared" si="233"/>
        <v/>
      </c>
      <c r="BD700" s="282" t="s">
        <v>29</v>
      </c>
      <c r="BE700" s="282" t="str">
        <f t="shared" si="234"/>
        <v/>
      </c>
      <c r="BF700" s="282" t="str">
        <f t="shared" si="235"/>
        <v/>
      </c>
      <c r="BH700" s="522" t="str">
        <f>IF(AJ700="C",MAX($BH$221:BH699)+0.001,"")</f>
        <v/>
      </c>
      <c r="BI700" s="522"/>
      <c r="BJ700" s="522"/>
      <c r="BK700" s="282">
        <v>1.4789999999999999</v>
      </c>
      <c r="BL700" s="282" t="str">
        <f t="shared" si="236"/>
        <v/>
      </c>
      <c r="BM700" s="282" t="str">
        <f t="shared" si="237"/>
        <v/>
      </c>
      <c r="BN700" s="282" t="s">
        <v>30</v>
      </c>
      <c r="BO700" s="282" t="str">
        <f t="shared" si="238"/>
        <v/>
      </c>
      <c r="BP700" s="282" t="str">
        <f t="shared" si="239"/>
        <v/>
      </c>
      <c r="BT700" s="522" t="str">
        <f>IF(AL700="A",MAX($BT$221:BV699)+0.001,"")</f>
        <v/>
      </c>
      <c r="BU700" s="522"/>
      <c r="BV700" s="522"/>
      <c r="BW700" s="282">
        <v>1.4789999999999999</v>
      </c>
      <c r="BY700" s="454" t="s">
        <v>28</v>
      </c>
      <c r="BZ700" s="282" t="str">
        <f t="shared" si="241"/>
        <v/>
      </c>
      <c r="CB700" s="282">
        <f t="shared" si="242"/>
        <v>0</v>
      </c>
      <c r="CC700" s="282">
        <f t="shared" si="243"/>
        <v>0</v>
      </c>
      <c r="CD700" s="282">
        <f t="shared" si="244"/>
        <v>0</v>
      </c>
      <c r="CE700" s="282">
        <f t="shared" si="245"/>
        <v>0</v>
      </c>
      <c r="CF700" s="282">
        <f t="shared" si="246"/>
        <v>0</v>
      </c>
      <c r="CG700" s="282">
        <f t="shared" si="247"/>
        <v>0</v>
      </c>
      <c r="CH700" s="282">
        <f t="shared" si="248"/>
        <v>0</v>
      </c>
      <c r="CI700" s="282">
        <f t="shared" si="249"/>
        <v>0</v>
      </c>
      <c r="CJ700" s="282">
        <f t="shared" si="250"/>
        <v>0</v>
      </c>
      <c r="CK700" s="282">
        <f t="shared" si="251"/>
        <v>0</v>
      </c>
      <c r="CL700" s="282">
        <f t="shared" si="252"/>
        <v>0</v>
      </c>
      <c r="CM700" s="282">
        <f t="shared" si="253"/>
        <v>0</v>
      </c>
    </row>
    <row r="701" spans="4:91" ht="15" x14ac:dyDescent="0.25">
      <c r="D701" s="455" t="str">
        <f>IF(DATA10!$C$38="","",U701&amp;":"&amp;V701)</f>
        <v/>
      </c>
      <c r="E701" s="523" t="str">
        <f>IF(DATA10!$D$38="","",W701&amp;":"&amp;X701)</f>
        <v/>
      </c>
      <c r="F701" s="523"/>
      <c r="G701" s="523"/>
      <c r="H701" s="524" t="e">
        <f t="shared" si="228"/>
        <v>#VALUE!</v>
      </c>
      <c r="I701" s="524"/>
      <c r="J701" s="524"/>
      <c r="K701" s="522" t="e">
        <f t="shared" si="232"/>
        <v>#VALUE!</v>
      </c>
      <c r="L701" s="522"/>
      <c r="M701" s="522"/>
      <c r="N701" s="525" t="e">
        <f t="shared" si="229"/>
        <v>#VALUE!</v>
      </c>
      <c r="O701" s="525"/>
      <c r="P701" s="525"/>
      <c r="Q701" s="523" t="e">
        <f t="shared" si="230"/>
        <v>#VALUE!</v>
      </c>
      <c r="R701" s="523"/>
      <c r="S701" s="523"/>
      <c r="T701" s="283">
        <v>30</v>
      </c>
      <c r="U701" s="456">
        <f>IF(HOUR(DATA10!$C$38)&lt;=6,HOUR(DATA10!$C$38)+12,HOUR(DATA10!$C$38))</f>
        <v>12</v>
      </c>
      <c r="V701" s="457" t="str">
        <f>IF(MINUTE(DATA10!$C$38)&lt;10,"0"&amp;MINUTE(DATA10!$C$38),MINUTE(DATA10!$C$38))</f>
        <v>00</v>
      </c>
      <c r="W701" s="456">
        <f>IF(HOUR(DATA10!$D$38)&lt;=6,HOUR(DATA10!$D$38)+12,HOUR(DATA10!$D$38))</f>
        <v>12</v>
      </c>
      <c r="X701" s="457" t="str">
        <f>IF(MINUTE(DATA10!$D$38)&lt;10,"0"&amp;MINUTE(DATA10!$D$38),MINUTE(DATA10!$D$38))</f>
        <v>00</v>
      </c>
      <c r="Y701" s="526" t="b">
        <f t="shared" si="226"/>
        <v>0</v>
      </c>
      <c r="Z701" s="526"/>
      <c r="AA701" s="520" t="b">
        <f t="shared" si="227"/>
        <v>0</v>
      </c>
      <c r="AB701" s="520"/>
      <c r="AC701" s="521" t="str">
        <f t="shared" si="231"/>
        <v/>
      </c>
      <c r="AD701" s="521"/>
      <c r="AE701" s="520" t="b">
        <f t="shared" si="225"/>
        <v>0</v>
      </c>
      <c r="AF701" s="520"/>
      <c r="AH701" s="422">
        <f>DATA10!$G$38</f>
        <v>0</v>
      </c>
      <c r="AI701" s="422">
        <f>DATA10!$L$38</f>
        <v>0</v>
      </c>
      <c r="AJ701" s="458">
        <f>DATA10!$Q$38</f>
        <v>0</v>
      </c>
      <c r="AK701" s="422">
        <f>DATA10!$V$38</f>
        <v>0</v>
      </c>
      <c r="AL701" s="422">
        <f>DATA10!$AA$38</f>
        <v>0</v>
      </c>
      <c r="AN701" s="522" t="str">
        <f>IF(AJ701="A",MAX($AN$221:AP700)+0.001,"")</f>
        <v/>
      </c>
      <c r="AO701" s="522"/>
      <c r="AP701" s="522"/>
      <c r="AQ701" s="282">
        <v>1.48</v>
      </c>
      <c r="AR701" s="282" t="str">
        <f>IF($AQ$701&gt;$AN$973,"",LOOKUP($AQ$701,$AN$222:$AP$971,$AH$222:$AH$971))</f>
        <v/>
      </c>
      <c r="AS701" s="282" t="str">
        <f>IF($AQ$701&gt;$AN$973,"",LOOKUP($AQ$701,$AN$222:$AP$971,$AI$222:$AI$971))</f>
        <v/>
      </c>
      <c r="AT701" s="282" t="s">
        <v>28</v>
      </c>
      <c r="AU701" s="282" t="str">
        <f>IF($AQ$701&gt;$AN$973,"",LOOKUP($AQ$701,$AN$222:$AP$971,$AK$222:$AK$971))</f>
        <v/>
      </c>
      <c r="AV701" s="282" t="str">
        <f>IF($AQ$701&gt;$AN$973,"",LOOKUP($AQ$701,$AN$222:$AP$971,$AL$222:$AL$971))</f>
        <v/>
      </c>
      <c r="AX701" s="522" t="str">
        <f>IF(AJ701="B",MAX($AX$221:AX700)+0.001,"")</f>
        <v/>
      </c>
      <c r="AY701" s="522"/>
      <c r="AZ701" s="522"/>
      <c r="BA701" s="282">
        <v>1.48</v>
      </c>
      <c r="BB701" s="282" t="str">
        <f t="shared" si="240"/>
        <v/>
      </c>
      <c r="BC701" s="282" t="str">
        <f t="shared" si="233"/>
        <v/>
      </c>
      <c r="BD701" s="282" t="s">
        <v>29</v>
      </c>
      <c r="BE701" s="282" t="str">
        <f t="shared" si="234"/>
        <v/>
      </c>
      <c r="BF701" s="282" t="str">
        <f t="shared" si="235"/>
        <v/>
      </c>
      <c r="BH701" s="522" t="str">
        <f>IF(AJ701="C",MAX($BH$221:BH700)+0.001,"")</f>
        <v/>
      </c>
      <c r="BI701" s="522"/>
      <c r="BJ701" s="522"/>
      <c r="BK701" s="282">
        <v>1.48</v>
      </c>
      <c r="BL701" s="282" t="str">
        <f t="shared" si="236"/>
        <v/>
      </c>
      <c r="BM701" s="282" t="str">
        <f t="shared" si="237"/>
        <v/>
      </c>
      <c r="BN701" s="282" t="s">
        <v>30</v>
      </c>
      <c r="BO701" s="282" t="str">
        <f t="shared" si="238"/>
        <v/>
      </c>
      <c r="BP701" s="282" t="str">
        <f t="shared" si="239"/>
        <v/>
      </c>
      <c r="BT701" s="522" t="str">
        <f>IF(AL701="A",MAX($BT$221:BV700)+0.001,"")</f>
        <v/>
      </c>
      <c r="BU701" s="522"/>
      <c r="BV701" s="522"/>
      <c r="BW701" s="282">
        <v>1.48</v>
      </c>
      <c r="BY701" s="454" t="s">
        <v>28</v>
      </c>
      <c r="BZ701" s="282" t="str">
        <f t="shared" si="241"/>
        <v/>
      </c>
      <c r="CB701" s="282">
        <f t="shared" si="242"/>
        <v>0</v>
      </c>
      <c r="CC701" s="282">
        <f t="shared" si="243"/>
        <v>0</v>
      </c>
      <c r="CD701" s="282">
        <f t="shared" si="244"/>
        <v>0</v>
      </c>
      <c r="CE701" s="282">
        <f t="shared" si="245"/>
        <v>0</v>
      </c>
      <c r="CF701" s="282">
        <f t="shared" si="246"/>
        <v>0</v>
      </c>
      <c r="CG701" s="282">
        <f t="shared" si="247"/>
        <v>0</v>
      </c>
      <c r="CH701" s="282">
        <f t="shared" si="248"/>
        <v>0</v>
      </c>
      <c r="CI701" s="282">
        <f t="shared" si="249"/>
        <v>0</v>
      </c>
      <c r="CJ701" s="282">
        <f t="shared" si="250"/>
        <v>0</v>
      </c>
      <c r="CK701" s="282">
        <f t="shared" si="251"/>
        <v>0</v>
      </c>
      <c r="CL701" s="282">
        <f t="shared" si="252"/>
        <v>0</v>
      </c>
      <c r="CM701" s="282">
        <f t="shared" si="253"/>
        <v>0</v>
      </c>
    </row>
    <row r="702" spans="4:91" ht="15" x14ac:dyDescent="0.25">
      <c r="D702" s="455" t="str">
        <f>IF(DATA10!$C$39="","",U702&amp;":"&amp;V702)</f>
        <v/>
      </c>
      <c r="E702" s="523" t="str">
        <f>IF(DATA10!$D$39="","",W702&amp;":"&amp;X702)</f>
        <v/>
      </c>
      <c r="F702" s="523"/>
      <c r="G702" s="523"/>
      <c r="H702" s="524" t="e">
        <f t="shared" si="228"/>
        <v>#VALUE!</v>
      </c>
      <c r="I702" s="524"/>
      <c r="J702" s="524"/>
      <c r="K702" s="522" t="e">
        <f t="shared" si="232"/>
        <v>#VALUE!</v>
      </c>
      <c r="L702" s="522"/>
      <c r="M702" s="522"/>
      <c r="N702" s="525" t="e">
        <f t="shared" si="229"/>
        <v>#VALUE!</v>
      </c>
      <c r="O702" s="525"/>
      <c r="P702" s="525"/>
      <c r="Q702" s="523" t="e">
        <f t="shared" si="230"/>
        <v>#VALUE!</v>
      </c>
      <c r="R702" s="523"/>
      <c r="S702" s="523"/>
      <c r="T702" s="283">
        <v>31</v>
      </c>
      <c r="U702" s="456">
        <f>IF(HOUR(DATA10!$C$39)&lt;=6,HOUR(DATA10!$C$39)+12,HOUR(DATA10!$C$39))</f>
        <v>12</v>
      </c>
      <c r="V702" s="457" t="str">
        <f>IF(MINUTE(DATA10!$C$39)&lt;10,"0"&amp;MINUTE(DATA10!$C$39),MINUTE(DATA10!$C$39))</f>
        <v>00</v>
      </c>
      <c r="W702" s="456">
        <f>IF(HOUR(DATA10!$D$39)&lt;=6,HOUR(DATA10!$D$39)+12,HOUR(DATA10!$D$39))</f>
        <v>12</v>
      </c>
      <c r="X702" s="457" t="str">
        <f>IF(MINUTE(DATA10!$D$39)&lt;10,"0"&amp;MINUTE(DATA10!$D$39),MINUTE(DATA10!$D$39))</f>
        <v>00</v>
      </c>
      <c r="Y702" s="526" t="b">
        <f t="shared" si="226"/>
        <v>0</v>
      </c>
      <c r="Z702" s="526"/>
      <c r="AA702" s="520" t="b">
        <f t="shared" si="227"/>
        <v>0</v>
      </c>
      <c r="AB702" s="520"/>
      <c r="AC702" s="521" t="str">
        <f t="shared" si="231"/>
        <v/>
      </c>
      <c r="AD702" s="521"/>
      <c r="AE702" s="520" t="b">
        <f t="shared" si="225"/>
        <v>0</v>
      </c>
      <c r="AF702" s="520"/>
      <c r="AH702" s="422">
        <f>DATA10!$G$39</f>
        <v>0</v>
      </c>
      <c r="AI702" s="422">
        <f>DATA10!$L$39</f>
        <v>0</v>
      </c>
      <c r="AJ702" s="458">
        <f>DATA10!$Q$39</f>
        <v>0</v>
      </c>
      <c r="AK702" s="422">
        <f>DATA10!$V$39</f>
        <v>0</v>
      </c>
      <c r="AL702" s="422">
        <f>DATA10!$AA$39</f>
        <v>0</v>
      </c>
      <c r="AN702" s="522" t="str">
        <f>IF(AJ702="A",MAX($AN$221:AP701)+0.001,"")</f>
        <v/>
      </c>
      <c r="AO702" s="522"/>
      <c r="AP702" s="522"/>
      <c r="AQ702" s="282">
        <v>1.4809999999999999</v>
      </c>
      <c r="AR702" s="282" t="str">
        <f>IF($AQ$702&gt;$AN$973,"",LOOKUP($AQ$702,$AN$222:$AP$971,$AH$222:$AH$971))</f>
        <v/>
      </c>
      <c r="AS702" s="282" t="str">
        <f>IF($AQ$702&gt;$AN$973,"",LOOKUP($AQ$702,$AN$222:$AP$971,$AI$222:$AI$971))</f>
        <v/>
      </c>
      <c r="AT702" s="282" t="s">
        <v>28</v>
      </c>
      <c r="AU702" s="282" t="str">
        <f>IF($AQ$702&gt;$AN$973,"",LOOKUP($AQ$702,$AN$222:$AP$971,$AK$222:$AK$971))</f>
        <v/>
      </c>
      <c r="AV702" s="282" t="str">
        <f>IF($AQ$702&gt;$AN$973,"",LOOKUP($AQ$702,$AN$222:$AP$971,$AL$222:$AL$971))</f>
        <v/>
      </c>
      <c r="AX702" s="522" t="str">
        <f>IF(AJ702="B",MAX($AX$221:AX701)+0.001,"")</f>
        <v/>
      </c>
      <c r="AY702" s="522"/>
      <c r="AZ702" s="522"/>
      <c r="BA702" s="282">
        <v>1.4809999999999999</v>
      </c>
      <c r="BB702" s="282" t="str">
        <f t="shared" si="240"/>
        <v/>
      </c>
      <c r="BC702" s="282" t="str">
        <f t="shared" si="233"/>
        <v/>
      </c>
      <c r="BD702" s="282" t="s">
        <v>29</v>
      </c>
      <c r="BE702" s="282" t="str">
        <f t="shared" si="234"/>
        <v/>
      </c>
      <c r="BF702" s="282" t="str">
        <f t="shared" si="235"/>
        <v/>
      </c>
      <c r="BH702" s="522" t="str">
        <f>IF(AJ702="C",MAX($BH$221:BH701)+0.001,"")</f>
        <v/>
      </c>
      <c r="BI702" s="522"/>
      <c r="BJ702" s="522"/>
      <c r="BK702" s="282">
        <v>1.4809999999999999</v>
      </c>
      <c r="BL702" s="282" t="str">
        <f t="shared" si="236"/>
        <v/>
      </c>
      <c r="BM702" s="282" t="str">
        <f t="shared" si="237"/>
        <v/>
      </c>
      <c r="BN702" s="282" t="s">
        <v>30</v>
      </c>
      <c r="BO702" s="282" t="str">
        <f t="shared" si="238"/>
        <v/>
      </c>
      <c r="BP702" s="282" t="str">
        <f t="shared" si="239"/>
        <v/>
      </c>
      <c r="BT702" s="522" t="str">
        <f>IF(AL702="A",MAX($BT$221:BV701)+0.001,"")</f>
        <v/>
      </c>
      <c r="BU702" s="522"/>
      <c r="BV702" s="522"/>
      <c r="BW702" s="282">
        <v>1.4809999999999999</v>
      </c>
      <c r="BY702" s="454" t="s">
        <v>28</v>
      </c>
      <c r="BZ702" s="282" t="str">
        <f t="shared" si="241"/>
        <v/>
      </c>
      <c r="CB702" s="282">
        <f t="shared" si="242"/>
        <v>0</v>
      </c>
      <c r="CC702" s="282">
        <f t="shared" si="243"/>
        <v>0</v>
      </c>
      <c r="CD702" s="282">
        <f t="shared" si="244"/>
        <v>0</v>
      </c>
      <c r="CE702" s="282">
        <f t="shared" si="245"/>
        <v>0</v>
      </c>
      <c r="CF702" s="282">
        <f t="shared" si="246"/>
        <v>0</v>
      </c>
      <c r="CG702" s="282">
        <f t="shared" si="247"/>
        <v>0</v>
      </c>
      <c r="CH702" s="282">
        <f t="shared" si="248"/>
        <v>0</v>
      </c>
      <c r="CI702" s="282">
        <f t="shared" si="249"/>
        <v>0</v>
      </c>
      <c r="CJ702" s="282">
        <f t="shared" si="250"/>
        <v>0</v>
      </c>
      <c r="CK702" s="282">
        <f t="shared" si="251"/>
        <v>0</v>
      </c>
      <c r="CL702" s="282">
        <f t="shared" si="252"/>
        <v>0</v>
      </c>
      <c r="CM702" s="282">
        <f t="shared" si="253"/>
        <v>0</v>
      </c>
    </row>
    <row r="703" spans="4:91" ht="15" x14ac:dyDescent="0.25">
      <c r="D703" s="455" t="str">
        <f>IF(DATA10!$C$40="","",U703&amp;":"&amp;V703)</f>
        <v/>
      </c>
      <c r="E703" s="523" t="str">
        <f>IF(DATA10!$D$40="","",W703&amp;":"&amp;X703)</f>
        <v/>
      </c>
      <c r="F703" s="523"/>
      <c r="G703" s="523"/>
      <c r="H703" s="524" t="e">
        <f t="shared" si="228"/>
        <v>#VALUE!</v>
      </c>
      <c r="I703" s="524"/>
      <c r="J703" s="524"/>
      <c r="K703" s="522" t="e">
        <f t="shared" si="232"/>
        <v>#VALUE!</v>
      </c>
      <c r="L703" s="522"/>
      <c r="M703" s="522"/>
      <c r="N703" s="525" t="e">
        <f t="shared" si="229"/>
        <v>#VALUE!</v>
      </c>
      <c r="O703" s="525"/>
      <c r="P703" s="525"/>
      <c r="Q703" s="523" t="e">
        <f t="shared" si="230"/>
        <v>#VALUE!</v>
      </c>
      <c r="R703" s="523"/>
      <c r="S703" s="523"/>
      <c r="T703" s="283">
        <v>32</v>
      </c>
      <c r="U703" s="456">
        <f>IF(HOUR(DATA10!$C$40)&lt;=6,HOUR(DATA10!$C$40)+12,HOUR(DATA10!$C$40))</f>
        <v>12</v>
      </c>
      <c r="V703" s="457" t="str">
        <f>IF(MINUTE(DATA10!$C$40)&lt;10,"0"&amp;MINUTE(DATA10!$C$40),MINUTE(DATA10!$C$40))</f>
        <v>00</v>
      </c>
      <c r="W703" s="456">
        <f>IF(HOUR(DATA10!$D$40)&lt;=6,HOUR(DATA10!$D$40)+12,HOUR(DATA10!$D$40))</f>
        <v>12</v>
      </c>
      <c r="X703" s="457" t="str">
        <f>IF(MINUTE(DATA10!$D$40)&lt;10,"0"&amp;MINUTE(DATA10!$D$40),MINUTE(DATA10!$D$40))</f>
        <v>00</v>
      </c>
      <c r="Y703" s="526" t="b">
        <f t="shared" si="226"/>
        <v>0</v>
      </c>
      <c r="Z703" s="526"/>
      <c r="AA703" s="520" t="b">
        <f t="shared" si="227"/>
        <v>0</v>
      </c>
      <c r="AB703" s="520"/>
      <c r="AC703" s="521" t="str">
        <f t="shared" si="231"/>
        <v/>
      </c>
      <c r="AD703" s="521"/>
      <c r="AE703" s="520" t="b">
        <f t="shared" si="225"/>
        <v>0</v>
      </c>
      <c r="AF703" s="520"/>
      <c r="AH703" s="422">
        <f>DATA10!$G$40</f>
        <v>0</v>
      </c>
      <c r="AI703" s="422">
        <f>DATA10!$L$40</f>
        <v>0</v>
      </c>
      <c r="AJ703" s="458">
        <f>DATA10!$Q$40</f>
        <v>0</v>
      </c>
      <c r="AK703" s="422">
        <f>DATA10!$V$40</f>
        <v>0</v>
      </c>
      <c r="AL703" s="422">
        <f>DATA10!$AA$40</f>
        <v>0</v>
      </c>
      <c r="AN703" s="522" t="str">
        <f>IF(AJ703="A",MAX($AN$221:AP702)+0.001,"")</f>
        <v/>
      </c>
      <c r="AO703" s="522"/>
      <c r="AP703" s="522"/>
      <c r="AQ703" s="282">
        <v>1.4819999999999998</v>
      </c>
      <c r="AR703" s="282" t="str">
        <f>IF($AQ$703&gt;$AN$973,"",LOOKUP($AQ$703,$AN$222:$AP$971,$AH$222:$AH$971))</f>
        <v/>
      </c>
      <c r="AS703" s="282" t="str">
        <f>IF($AQ$703&gt;$AN$973,"",LOOKUP($AQ$703,$AN$222:$AP$971,$AI$222:$AI$971))</f>
        <v/>
      </c>
      <c r="AT703" s="282" t="s">
        <v>28</v>
      </c>
      <c r="AU703" s="282" t="str">
        <f>IF($AQ$703&gt;$AN$973,"",LOOKUP($AQ$703,$AN$222:$AP$971,$AK$222:$AK$971))</f>
        <v/>
      </c>
      <c r="AV703" s="282" t="str">
        <f>IF($AQ$703&gt;$AN$973,"",LOOKUP($AQ$703,$AN$222:$AP$971,$AL$222:$AL$971))</f>
        <v/>
      </c>
      <c r="AX703" s="522" t="str">
        <f>IF(AJ703="B",MAX($AX$221:AX702)+0.001,"")</f>
        <v/>
      </c>
      <c r="AY703" s="522"/>
      <c r="AZ703" s="522"/>
      <c r="BA703" s="282">
        <v>1.4819999999999998</v>
      </c>
      <c r="BB703" s="282" t="str">
        <f t="shared" si="240"/>
        <v/>
      </c>
      <c r="BC703" s="282" t="str">
        <f t="shared" si="233"/>
        <v/>
      </c>
      <c r="BD703" s="282" t="s">
        <v>29</v>
      </c>
      <c r="BE703" s="282" t="str">
        <f t="shared" si="234"/>
        <v/>
      </c>
      <c r="BF703" s="282" t="str">
        <f t="shared" si="235"/>
        <v/>
      </c>
      <c r="BH703" s="522" t="str">
        <f>IF(AJ703="C",MAX($BH$221:BH702)+0.001,"")</f>
        <v/>
      </c>
      <c r="BI703" s="522"/>
      <c r="BJ703" s="522"/>
      <c r="BK703" s="282">
        <v>1.4819999999999998</v>
      </c>
      <c r="BL703" s="282" t="str">
        <f t="shared" si="236"/>
        <v/>
      </c>
      <c r="BM703" s="282" t="str">
        <f t="shared" si="237"/>
        <v/>
      </c>
      <c r="BN703" s="282" t="s">
        <v>30</v>
      </c>
      <c r="BO703" s="282" t="str">
        <f t="shared" si="238"/>
        <v/>
      </c>
      <c r="BP703" s="282" t="str">
        <f t="shared" si="239"/>
        <v/>
      </c>
      <c r="BT703" s="522" t="str">
        <f>IF(AL703="A",MAX($BT$221:BV702)+0.001,"")</f>
        <v/>
      </c>
      <c r="BU703" s="522"/>
      <c r="BV703" s="522"/>
      <c r="BW703" s="282">
        <v>1.4819999999999998</v>
      </c>
      <c r="BY703" s="454" t="s">
        <v>28</v>
      </c>
      <c r="BZ703" s="282" t="str">
        <f t="shared" si="241"/>
        <v/>
      </c>
      <c r="CB703" s="282">
        <f t="shared" si="242"/>
        <v>0</v>
      </c>
      <c r="CC703" s="282">
        <f t="shared" si="243"/>
        <v>0</v>
      </c>
      <c r="CD703" s="282">
        <f t="shared" si="244"/>
        <v>0</v>
      </c>
      <c r="CE703" s="282">
        <f t="shared" si="245"/>
        <v>0</v>
      </c>
      <c r="CF703" s="282">
        <f t="shared" si="246"/>
        <v>0</v>
      </c>
      <c r="CG703" s="282">
        <f t="shared" si="247"/>
        <v>0</v>
      </c>
      <c r="CH703" s="282">
        <f t="shared" si="248"/>
        <v>0</v>
      </c>
      <c r="CI703" s="282">
        <f t="shared" si="249"/>
        <v>0</v>
      </c>
      <c r="CJ703" s="282">
        <f t="shared" si="250"/>
        <v>0</v>
      </c>
      <c r="CK703" s="282">
        <f t="shared" si="251"/>
        <v>0</v>
      </c>
      <c r="CL703" s="282">
        <f t="shared" si="252"/>
        <v>0</v>
      </c>
      <c r="CM703" s="282">
        <f t="shared" si="253"/>
        <v>0</v>
      </c>
    </row>
    <row r="704" spans="4:91" ht="15" x14ac:dyDescent="0.25">
      <c r="D704" s="455" t="str">
        <f>IF(DATA10!$C$41="","",U704&amp;":"&amp;V704)</f>
        <v/>
      </c>
      <c r="E704" s="523" t="str">
        <f>IF(DATA10!$D$41="","",W704&amp;":"&amp;X704)</f>
        <v/>
      </c>
      <c r="F704" s="523"/>
      <c r="G704" s="523"/>
      <c r="H704" s="524" t="e">
        <f t="shared" si="228"/>
        <v>#VALUE!</v>
      </c>
      <c r="I704" s="524"/>
      <c r="J704" s="524"/>
      <c r="K704" s="522" t="e">
        <f t="shared" si="232"/>
        <v>#VALUE!</v>
      </c>
      <c r="L704" s="522"/>
      <c r="M704" s="522"/>
      <c r="N704" s="525" t="e">
        <f t="shared" si="229"/>
        <v>#VALUE!</v>
      </c>
      <c r="O704" s="525"/>
      <c r="P704" s="525"/>
      <c r="Q704" s="523" t="e">
        <f t="shared" si="230"/>
        <v>#VALUE!</v>
      </c>
      <c r="R704" s="523"/>
      <c r="S704" s="523"/>
      <c r="T704" s="283">
        <v>33</v>
      </c>
      <c r="U704" s="456">
        <f>IF(HOUR(DATA10!$C$41)&lt;=6,HOUR(DATA10!$C$41)+12,HOUR(DATA10!$C$41))</f>
        <v>12</v>
      </c>
      <c r="V704" s="457" t="str">
        <f>IF(MINUTE(DATA10!$C$41)&lt;10,"0"&amp;MINUTE(DATA10!$C$41),MINUTE(DATA10!$C$41))</f>
        <v>00</v>
      </c>
      <c r="W704" s="456">
        <f>IF(HOUR(DATA10!$D$41)&lt;=6,HOUR(DATA10!$D$41)+12,HOUR(DATA10!$D$41))</f>
        <v>12</v>
      </c>
      <c r="X704" s="457" t="str">
        <f>IF(MINUTE(DATA10!$D$41)&lt;10,"0"&amp;MINUTE(DATA10!$D$41),MINUTE(DATA10!$D$41))</f>
        <v>00</v>
      </c>
      <c r="Y704" s="526" t="b">
        <f t="shared" si="226"/>
        <v>0</v>
      </c>
      <c r="Z704" s="526"/>
      <c r="AA704" s="520" t="b">
        <f t="shared" si="227"/>
        <v>0</v>
      </c>
      <c r="AB704" s="520"/>
      <c r="AC704" s="521" t="str">
        <f t="shared" si="231"/>
        <v/>
      </c>
      <c r="AD704" s="521"/>
      <c r="AE704" s="520" t="b">
        <f t="shared" si="225"/>
        <v>0</v>
      </c>
      <c r="AF704" s="520"/>
      <c r="AH704" s="422">
        <f>DATA10!$G$41</f>
        <v>0</v>
      </c>
      <c r="AI704" s="422">
        <f>DATA10!$L$41</f>
        <v>0</v>
      </c>
      <c r="AJ704" s="458">
        <f>DATA10!$Q$41</f>
        <v>0</v>
      </c>
      <c r="AK704" s="422">
        <f>DATA10!$V$41</f>
        <v>0</v>
      </c>
      <c r="AL704" s="422">
        <f>DATA10!$AA$41</f>
        <v>0</v>
      </c>
      <c r="AN704" s="522" t="str">
        <f>IF(AJ704="A",MAX($AN$221:AP703)+0.001,"")</f>
        <v/>
      </c>
      <c r="AO704" s="522"/>
      <c r="AP704" s="522"/>
      <c r="AQ704" s="282">
        <v>1.4829999999999999</v>
      </c>
      <c r="AR704" s="282" t="str">
        <f>IF($AQ$704&gt;$AN$973,"",LOOKUP($AQ$704,$AN$222:$AP$971,$AH$222:$AH$971))</f>
        <v/>
      </c>
      <c r="AS704" s="282" t="str">
        <f>IF($AQ$704&gt;$AN$973,"",LOOKUP($AQ$704,$AN$222:$AP$971,$AI$222:$AI$971))</f>
        <v/>
      </c>
      <c r="AT704" s="282" t="s">
        <v>28</v>
      </c>
      <c r="AU704" s="282" t="str">
        <f>IF($AQ$704&gt;$AN$973,"",LOOKUP($AQ$704,$AN$222:$AP$971,$AK$222:$AK$971))</f>
        <v/>
      </c>
      <c r="AV704" s="282" t="str">
        <f>IF($AQ$704&gt;$AN$973,"",LOOKUP($AQ$704,$AN$222:$AP$971,$AL$222:$AL$971))</f>
        <v/>
      </c>
      <c r="AX704" s="522" t="str">
        <f>IF(AJ704="B",MAX($AX$221:AX703)+0.001,"")</f>
        <v/>
      </c>
      <c r="AY704" s="522"/>
      <c r="AZ704" s="522"/>
      <c r="BA704" s="282">
        <v>1.4829999999999999</v>
      </c>
      <c r="BB704" s="282" t="str">
        <f t="shared" si="240"/>
        <v/>
      </c>
      <c r="BC704" s="282" t="str">
        <f t="shared" si="233"/>
        <v/>
      </c>
      <c r="BD704" s="282" t="s">
        <v>29</v>
      </c>
      <c r="BE704" s="282" t="str">
        <f t="shared" si="234"/>
        <v/>
      </c>
      <c r="BF704" s="282" t="str">
        <f t="shared" si="235"/>
        <v/>
      </c>
      <c r="BH704" s="522" t="str">
        <f>IF(AJ704="C",MAX($BH$221:BH703)+0.001,"")</f>
        <v/>
      </c>
      <c r="BI704" s="522"/>
      <c r="BJ704" s="522"/>
      <c r="BK704" s="282">
        <v>1.4829999999999999</v>
      </c>
      <c r="BL704" s="282" t="str">
        <f t="shared" si="236"/>
        <v/>
      </c>
      <c r="BM704" s="282" t="str">
        <f t="shared" si="237"/>
        <v/>
      </c>
      <c r="BN704" s="282" t="s">
        <v>30</v>
      </c>
      <c r="BO704" s="282" t="str">
        <f t="shared" si="238"/>
        <v/>
      </c>
      <c r="BP704" s="282" t="str">
        <f t="shared" si="239"/>
        <v/>
      </c>
      <c r="BT704" s="522" t="str">
        <f>IF(AL704="A",MAX($BT$221:BV703)+0.001,"")</f>
        <v/>
      </c>
      <c r="BU704" s="522"/>
      <c r="BV704" s="522"/>
      <c r="BW704" s="282">
        <v>1.4829999999999999</v>
      </c>
      <c r="BY704" s="454" t="s">
        <v>28</v>
      </c>
      <c r="BZ704" s="282" t="str">
        <f t="shared" si="241"/>
        <v/>
      </c>
      <c r="CB704" s="282">
        <f t="shared" si="242"/>
        <v>0</v>
      </c>
      <c r="CC704" s="282">
        <f t="shared" si="243"/>
        <v>0</v>
      </c>
      <c r="CD704" s="282">
        <f t="shared" si="244"/>
        <v>0</v>
      </c>
      <c r="CE704" s="282">
        <f t="shared" si="245"/>
        <v>0</v>
      </c>
      <c r="CF704" s="282">
        <f t="shared" si="246"/>
        <v>0</v>
      </c>
      <c r="CG704" s="282">
        <f t="shared" si="247"/>
        <v>0</v>
      </c>
      <c r="CH704" s="282">
        <f t="shared" si="248"/>
        <v>0</v>
      </c>
      <c r="CI704" s="282">
        <f t="shared" si="249"/>
        <v>0</v>
      </c>
      <c r="CJ704" s="282">
        <f t="shared" si="250"/>
        <v>0</v>
      </c>
      <c r="CK704" s="282">
        <f t="shared" si="251"/>
        <v>0</v>
      </c>
      <c r="CL704" s="282">
        <f t="shared" si="252"/>
        <v>0</v>
      </c>
      <c r="CM704" s="282">
        <f t="shared" si="253"/>
        <v>0</v>
      </c>
    </row>
    <row r="705" spans="4:91" ht="15" x14ac:dyDescent="0.25">
      <c r="D705" s="455" t="str">
        <f>IF(DATA10!$C$42="","",U705&amp;":"&amp;V705)</f>
        <v/>
      </c>
      <c r="E705" s="523" t="str">
        <f>IF(DATA10!$D$42="","",W705&amp;":"&amp;X705)</f>
        <v/>
      </c>
      <c r="F705" s="523"/>
      <c r="G705" s="523"/>
      <c r="H705" s="524" t="e">
        <f t="shared" si="228"/>
        <v>#VALUE!</v>
      </c>
      <c r="I705" s="524"/>
      <c r="J705" s="524"/>
      <c r="K705" s="522" t="e">
        <f t="shared" si="232"/>
        <v>#VALUE!</v>
      </c>
      <c r="L705" s="522"/>
      <c r="M705" s="522"/>
      <c r="N705" s="525" t="e">
        <f t="shared" si="229"/>
        <v>#VALUE!</v>
      </c>
      <c r="O705" s="525"/>
      <c r="P705" s="525"/>
      <c r="Q705" s="523" t="e">
        <f t="shared" si="230"/>
        <v>#VALUE!</v>
      </c>
      <c r="R705" s="523"/>
      <c r="S705" s="523"/>
      <c r="T705" s="283">
        <v>34</v>
      </c>
      <c r="U705" s="456">
        <f>IF(HOUR(DATA10!$C$42)&lt;=6,HOUR(DATA10!$C$42)+12,HOUR(DATA10!$C$42))</f>
        <v>12</v>
      </c>
      <c r="V705" s="457" t="str">
        <f>IF(MINUTE(DATA10!$C$42)&lt;10,"0"&amp;MINUTE(DATA10!$C$42),MINUTE(DATA10!$C$42))</f>
        <v>00</v>
      </c>
      <c r="W705" s="456">
        <f>IF(HOUR(DATA10!$D$42)&lt;=6,HOUR(DATA10!$D$42)+12,HOUR(DATA10!$D$42))</f>
        <v>12</v>
      </c>
      <c r="X705" s="457" t="str">
        <f>IF(MINUTE(DATA10!$D$42)&lt;10,"0"&amp;MINUTE(DATA10!$D$42),MINUTE(DATA10!$D$42))</f>
        <v>00</v>
      </c>
      <c r="Y705" s="526" t="b">
        <f t="shared" si="226"/>
        <v>0</v>
      </c>
      <c r="Z705" s="526"/>
      <c r="AA705" s="520" t="b">
        <f t="shared" si="227"/>
        <v>0</v>
      </c>
      <c r="AB705" s="520"/>
      <c r="AC705" s="521" t="str">
        <f t="shared" si="231"/>
        <v/>
      </c>
      <c r="AD705" s="521"/>
      <c r="AE705" s="520" t="b">
        <f t="shared" si="225"/>
        <v>0</v>
      </c>
      <c r="AF705" s="520"/>
      <c r="AH705" s="422">
        <f>DATA10!$G$42</f>
        <v>0</v>
      </c>
      <c r="AI705" s="422">
        <f>DATA10!$L$42</f>
        <v>0</v>
      </c>
      <c r="AJ705" s="458">
        <f>DATA10!$Q$42</f>
        <v>0</v>
      </c>
      <c r="AK705" s="422">
        <f>DATA10!$V$42</f>
        <v>0</v>
      </c>
      <c r="AL705" s="422">
        <f>DATA10!$AA$42</f>
        <v>0</v>
      </c>
      <c r="AN705" s="522" t="str">
        <f>IF(AJ705="A",MAX($AN$221:AP704)+0.001,"")</f>
        <v/>
      </c>
      <c r="AO705" s="522"/>
      <c r="AP705" s="522"/>
      <c r="AQ705" s="282">
        <v>1.484</v>
      </c>
      <c r="AR705" s="282" t="str">
        <f>IF($AQ$705&gt;$AN$973,"",LOOKUP($AQ$705,$AN$222:$AP$971,$AH$222:$AH$971))</f>
        <v/>
      </c>
      <c r="AS705" s="282" t="str">
        <f>IF($AQ$705&gt;$AN$973,"",LOOKUP($AQ$705,$AN$222:$AP$971,$AI$222:$AI$971))</f>
        <v/>
      </c>
      <c r="AT705" s="282" t="s">
        <v>28</v>
      </c>
      <c r="AU705" s="282" t="str">
        <f>IF($AQ$705&gt;$AN$973,"",LOOKUP($AQ$705,$AN$222:$AP$971,$AK$222:$AK$971))</f>
        <v/>
      </c>
      <c r="AV705" s="282" t="str">
        <f>IF($AQ$705&gt;$AN$973,"",LOOKUP($AQ$705,$AN$222:$AP$971,$AL$222:$AL$971))</f>
        <v/>
      </c>
      <c r="AX705" s="522" t="str">
        <f>IF(AJ705="B",MAX($AX$221:AX704)+0.001,"")</f>
        <v/>
      </c>
      <c r="AY705" s="522"/>
      <c r="AZ705" s="522"/>
      <c r="BA705" s="282">
        <v>1.484</v>
      </c>
      <c r="BB705" s="282" t="str">
        <f t="shared" si="240"/>
        <v/>
      </c>
      <c r="BC705" s="282" t="str">
        <f t="shared" si="233"/>
        <v/>
      </c>
      <c r="BD705" s="282" t="s">
        <v>29</v>
      </c>
      <c r="BE705" s="282" t="str">
        <f t="shared" si="234"/>
        <v/>
      </c>
      <c r="BF705" s="282" t="str">
        <f t="shared" si="235"/>
        <v/>
      </c>
      <c r="BH705" s="522" t="str">
        <f>IF(AJ705="C",MAX($BH$221:BH704)+0.001,"")</f>
        <v/>
      </c>
      <c r="BI705" s="522"/>
      <c r="BJ705" s="522"/>
      <c r="BK705" s="282">
        <v>1.484</v>
      </c>
      <c r="BL705" s="282" t="str">
        <f t="shared" si="236"/>
        <v/>
      </c>
      <c r="BM705" s="282" t="str">
        <f t="shared" si="237"/>
        <v/>
      </c>
      <c r="BN705" s="282" t="s">
        <v>30</v>
      </c>
      <c r="BO705" s="282" t="str">
        <f t="shared" si="238"/>
        <v/>
      </c>
      <c r="BP705" s="282" t="str">
        <f t="shared" si="239"/>
        <v/>
      </c>
      <c r="BT705" s="522" t="str">
        <f>IF(AL705="A",MAX($BT$221:BV704)+0.001,"")</f>
        <v/>
      </c>
      <c r="BU705" s="522"/>
      <c r="BV705" s="522"/>
      <c r="BW705" s="282">
        <v>1.484</v>
      </c>
      <c r="BY705" s="454" t="s">
        <v>28</v>
      </c>
      <c r="BZ705" s="282" t="str">
        <f t="shared" si="241"/>
        <v/>
      </c>
      <c r="CB705" s="282">
        <f t="shared" si="242"/>
        <v>0</v>
      </c>
      <c r="CC705" s="282">
        <f t="shared" si="243"/>
        <v>0</v>
      </c>
      <c r="CD705" s="282">
        <f t="shared" si="244"/>
        <v>0</v>
      </c>
      <c r="CE705" s="282">
        <f t="shared" si="245"/>
        <v>0</v>
      </c>
      <c r="CF705" s="282">
        <f t="shared" si="246"/>
        <v>0</v>
      </c>
      <c r="CG705" s="282">
        <f t="shared" si="247"/>
        <v>0</v>
      </c>
      <c r="CH705" s="282">
        <f t="shared" si="248"/>
        <v>0</v>
      </c>
      <c r="CI705" s="282">
        <f t="shared" si="249"/>
        <v>0</v>
      </c>
      <c r="CJ705" s="282">
        <f t="shared" si="250"/>
        <v>0</v>
      </c>
      <c r="CK705" s="282">
        <f t="shared" si="251"/>
        <v>0</v>
      </c>
      <c r="CL705" s="282">
        <f t="shared" si="252"/>
        <v>0</v>
      </c>
      <c r="CM705" s="282">
        <f t="shared" si="253"/>
        <v>0</v>
      </c>
    </row>
    <row r="706" spans="4:91" ht="15" x14ac:dyDescent="0.25">
      <c r="D706" s="455" t="str">
        <f>IF(DATA10!$C$43="","",U706&amp;":"&amp;V706)</f>
        <v/>
      </c>
      <c r="E706" s="523" t="str">
        <f>IF(DATA10!$D$43="","",W706&amp;":"&amp;X706)</f>
        <v/>
      </c>
      <c r="F706" s="523"/>
      <c r="G706" s="523"/>
      <c r="H706" s="524" t="e">
        <f t="shared" si="228"/>
        <v>#VALUE!</v>
      </c>
      <c r="I706" s="524"/>
      <c r="J706" s="524"/>
      <c r="K706" s="522" t="e">
        <f t="shared" si="232"/>
        <v>#VALUE!</v>
      </c>
      <c r="L706" s="522"/>
      <c r="M706" s="522"/>
      <c r="N706" s="525" t="e">
        <f t="shared" si="229"/>
        <v>#VALUE!</v>
      </c>
      <c r="O706" s="525"/>
      <c r="P706" s="525"/>
      <c r="Q706" s="523" t="e">
        <f t="shared" si="230"/>
        <v>#VALUE!</v>
      </c>
      <c r="R706" s="523"/>
      <c r="S706" s="523"/>
      <c r="T706" s="283">
        <v>35</v>
      </c>
      <c r="U706" s="456">
        <f>IF(HOUR(DATA10!$C$43)&lt;=6,HOUR(DATA10!$C$43)+12,HOUR(DATA10!$C$43))</f>
        <v>12</v>
      </c>
      <c r="V706" s="457" t="str">
        <f>IF(MINUTE(DATA10!$C$43)&lt;10,"0"&amp;MINUTE(DATA10!$C$43),MINUTE(DATA10!$C$43))</f>
        <v>00</v>
      </c>
      <c r="W706" s="456">
        <f>IF(HOUR(DATA10!$D$43)&lt;=6,HOUR(DATA10!$D$43)+12,HOUR(DATA10!$D$43))</f>
        <v>12</v>
      </c>
      <c r="X706" s="457" t="str">
        <f>IF(MINUTE(DATA10!$D$43)&lt;10,"0"&amp;MINUTE(DATA10!$D$43),MINUTE(DATA10!$D$43))</f>
        <v>00</v>
      </c>
      <c r="Y706" s="526" t="b">
        <f t="shared" si="226"/>
        <v>0</v>
      </c>
      <c r="Z706" s="526"/>
      <c r="AA706" s="520" t="b">
        <f t="shared" si="227"/>
        <v>0</v>
      </c>
      <c r="AB706" s="520"/>
      <c r="AC706" s="521" t="str">
        <f t="shared" si="231"/>
        <v/>
      </c>
      <c r="AD706" s="521"/>
      <c r="AE706" s="520" t="b">
        <f t="shared" si="225"/>
        <v>0</v>
      </c>
      <c r="AF706" s="520"/>
      <c r="AH706" s="422">
        <f>DATA10!$G$43</f>
        <v>0</v>
      </c>
      <c r="AI706" s="422">
        <f>DATA10!$L$43</f>
        <v>0</v>
      </c>
      <c r="AJ706" s="458">
        <f>DATA10!$Q$43</f>
        <v>0</v>
      </c>
      <c r="AK706" s="422">
        <f>DATA10!$V$43</f>
        <v>0</v>
      </c>
      <c r="AL706" s="422">
        <f>DATA10!$AA$43</f>
        <v>0</v>
      </c>
      <c r="AN706" s="522" t="str">
        <f>IF(AJ706="A",MAX($AN$221:AP705)+0.001,"")</f>
        <v/>
      </c>
      <c r="AO706" s="522"/>
      <c r="AP706" s="522"/>
      <c r="AQ706" s="282">
        <v>1.4850000000000001</v>
      </c>
      <c r="AR706" s="282" t="str">
        <f>IF($AQ$706&gt;$AN$973,"",LOOKUP($AQ$706,$AN$222:$AP$971,$AH$222:$AH$971))</f>
        <v/>
      </c>
      <c r="AS706" s="282" t="str">
        <f>IF($AQ$706&gt;$AN$973,"",LOOKUP($AQ$706,$AN$222:$AP$971,$AI$222:$AI$971))</f>
        <v/>
      </c>
      <c r="AT706" s="282" t="s">
        <v>28</v>
      </c>
      <c r="AU706" s="282" t="str">
        <f>IF($AQ$706&gt;$AN$973,"",LOOKUP($AQ$706,$AN$222:$AP$971,$AK$222:$AK$971))</f>
        <v/>
      </c>
      <c r="AV706" s="282" t="str">
        <f>IF($AQ$706&gt;$AN$973,"",LOOKUP($AQ$706,$AN$222:$AP$971,$AL$222:$AL$971))</f>
        <v/>
      </c>
      <c r="AX706" s="522" t="str">
        <f>IF(AJ706="B",MAX($AX$221:AX705)+0.001,"")</f>
        <v/>
      </c>
      <c r="AY706" s="522"/>
      <c r="AZ706" s="522"/>
      <c r="BA706" s="282">
        <v>1.4850000000000001</v>
      </c>
      <c r="BB706" s="282" t="str">
        <f t="shared" si="240"/>
        <v/>
      </c>
      <c r="BC706" s="282" t="str">
        <f t="shared" si="233"/>
        <v/>
      </c>
      <c r="BD706" s="282" t="s">
        <v>29</v>
      </c>
      <c r="BE706" s="282" t="str">
        <f t="shared" si="234"/>
        <v/>
      </c>
      <c r="BF706" s="282" t="str">
        <f t="shared" si="235"/>
        <v/>
      </c>
      <c r="BH706" s="522" t="str">
        <f>IF(AJ706="C",MAX($BH$221:BH705)+0.001,"")</f>
        <v/>
      </c>
      <c r="BI706" s="522"/>
      <c r="BJ706" s="522"/>
      <c r="BK706" s="282">
        <v>1.4850000000000001</v>
      </c>
      <c r="BL706" s="282" t="str">
        <f t="shared" si="236"/>
        <v/>
      </c>
      <c r="BM706" s="282" t="str">
        <f t="shared" si="237"/>
        <v/>
      </c>
      <c r="BN706" s="282" t="s">
        <v>30</v>
      </c>
      <c r="BO706" s="282" t="str">
        <f t="shared" si="238"/>
        <v/>
      </c>
      <c r="BP706" s="282" t="str">
        <f t="shared" si="239"/>
        <v/>
      </c>
      <c r="BT706" s="522" t="str">
        <f>IF(AL706="A",MAX($BT$221:BV705)+0.001,"")</f>
        <v/>
      </c>
      <c r="BU706" s="522"/>
      <c r="BV706" s="522"/>
      <c r="BW706" s="282">
        <v>1.4850000000000001</v>
      </c>
      <c r="BY706" s="454" t="s">
        <v>28</v>
      </c>
      <c r="BZ706" s="282" t="str">
        <f t="shared" si="241"/>
        <v/>
      </c>
      <c r="CB706" s="282">
        <f t="shared" si="242"/>
        <v>0</v>
      </c>
      <c r="CC706" s="282">
        <f t="shared" si="243"/>
        <v>0</v>
      </c>
      <c r="CD706" s="282">
        <f t="shared" si="244"/>
        <v>0</v>
      </c>
      <c r="CE706" s="282">
        <f t="shared" si="245"/>
        <v>0</v>
      </c>
      <c r="CF706" s="282">
        <f t="shared" si="246"/>
        <v>0</v>
      </c>
      <c r="CG706" s="282">
        <f t="shared" si="247"/>
        <v>0</v>
      </c>
      <c r="CH706" s="282">
        <f t="shared" si="248"/>
        <v>0</v>
      </c>
      <c r="CI706" s="282">
        <f t="shared" si="249"/>
        <v>0</v>
      </c>
      <c r="CJ706" s="282">
        <f t="shared" si="250"/>
        <v>0</v>
      </c>
      <c r="CK706" s="282">
        <f t="shared" si="251"/>
        <v>0</v>
      </c>
      <c r="CL706" s="282">
        <f t="shared" si="252"/>
        <v>0</v>
      </c>
      <c r="CM706" s="282">
        <f t="shared" si="253"/>
        <v>0</v>
      </c>
    </row>
    <row r="707" spans="4:91" ht="15" x14ac:dyDescent="0.25">
      <c r="D707" s="455" t="str">
        <f>IF(DATA10!$C$44="","",U707&amp;":"&amp;V707)</f>
        <v/>
      </c>
      <c r="E707" s="523" t="str">
        <f>IF(DATA10!$D$44="","",W707&amp;":"&amp;X707)</f>
        <v/>
      </c>
      <c r="F707" s="523"/>
      <c r="G707" s="523"/>
      <c r="H707" s="524" t="e">
        <f t="shared" si="228"/>
        <v>#VALUE!</v>
      </c>
      <c r="I707" s="524"/>
      <c r="J707" s="524"/>
      <c r="K707" s="522" t="e">
        <f t="shared" si="232"/>
        <v>#VALUE!</v>
      </c>
      <c r="L707" s="522"/>
      <c r="M707" s="522"/>
      <c r="N707" s="525" t="e">
        <f t="shared" si="229"/>
        <v>#VALUE!</v>
      </c>
      <c r="O707" s="525"/>
      <c r="P707" s="525"/>
      <c r="Q707" s="523" t="e">
        <f t="shared" si="230"/>
        <v>#VALUE!</v>
      </c>
      <c r="R707" s="523"/>
      <c r="S707" s="523"/>
      <c r="T707" s="283">
        <v>36</v>
      </c>
      <c r="U707" s="456">
        <f>IF(HOUR(DATA10!$C$44)&lt;=6,HOUR(DATA10!$C$44)+12,HOUR(DATA10!$C$44))</f>
        <v>12</v>
      </c>
      <c r="V707" s="457" t="str">
        <f>IF(MINUTE(DATA10!$C$44)&lt;10,"0"&amp;MINUTE(DATA10!$C$44),MINUTE(DATA10!$C$44))</f>
        <v>00</v>
      </c>
      <c r="W707" s="456">
        <f>IF(HOUR(DATA10!$D$44)&lt;=6,HOUR(DATA10!$D$44)+12,HOUR(DATA10!$D$44))</f>
        <v>12</v>
      </c>
      <c r="X707" s="457" t="str">
        <f>IF(MINUTE(DATA10!$D$44)&lt;10,"0"&amp;MINUTE(DATA10!$D$44),MINUTE(DATA10!$D$44))</f>
        <v>00</v>
      </c>
      <c r="Y707" s="526" t="b">
        <f t="shared" si="226"/>
        <v>0</v>
      </c>
      <c r="Z707" s="526"/>
      <c r="AA707" s="520" t="b">
        <f t="shared" si="227"/>
        <v>0</v>
      </c>
      <c r="AB707" s="520"/>
      <c r="AC707" s="521" t="str">
        <f t="shared" si="231"/>
        <v/>
      </c>
      <c r="AD707" s="521"/>
      <c r="AE707" s="520" t="b">
        <f t="shared" si="225"/>
        <v>0</v>
      </c>
      <c r="AF707" s="520"/>
      <c r="AH707" s="422">
        <f>DATA10!$G$44</f>
        <v>0</v>
      </c>
      <c r="AI707" s="422">
        <f>DATA10!$L$44</f>
        <v>0</v>
      </c>
      <c r="AJ707" s="458">
        <f>DATA10!$Q$44</f>
        <v>0</v>
      </c>
      <c r="AK707" s="422">
        <f>DATA10!$V$44</f>
        <v>0</v>
      </c>
      <c r="AL707" s="422">
        <f>DATA10!$AA$44</f>
        <v>0</v>
      </c>
      <c r="AN707" s="522" t="str">
        <f>IF(AJ707="A",MAX($AN$221:AP706)+0.001,"")</f>
        <v/>
      </c>
      <c r="AO707" s="522"/>
      <c r="AP707" s="522"/>
      <c r="AQ707" s="282">
        <v>1.4859999999999998</v>
      </c>
      <c r="AR707" s="282" t="str">
        <f>IF($AQ$707&gt;$AN$973,"",LOOKUP($AQ$707,$AN$222:$AP$971,$AH$222:$AH$971))</f>
        <v/>
      </c>
      <c r="AS707" s="282" t="str">
        <f>IF($AQ$707&gt;$AN$973,"",LOOKUP($AQ$707,$AN$222:$AP$971,$AI$222:$AI$971))</f>
        <v/>
      </c>
      <c r="AT707" s="282" t="s">
        <v>28</v>
      </c>
      <c r="AU707" s="282" t="str">
        <f>IF($AQ$707&gt;$AN$973,"",LOOKUP($AQ$707,$AN$222:$AP$971,$AK$222:$AK$971))</f>
        <v/>
      </c>
      <c r="AV707" s="282" t="str">
        <f>IF($AQ$707&gt;$AN$973,"",LOOKUP($AQ$707,$AN$222:$AP$971,$AL$222:$AL$971))</f>
        <v/>
      </c>
      <c r="AX707" s="522" t="str">
        <f>IF(AJ707="B",MAX($AX$221:AX706)+0.001,"")</f>
        <v/>
      </c>
      <c r="AY707" s="522"/>
      <c r="AZ707" s="522"/>
      <c r="BA707" s="282">
        <v>1.4859999999999998</v>
      </c>
      <c r="BB707" s="282" t="str">
        <f t="shared" si="240"/>
        <v/>
      </c>
      <c r="BC707" s="282" t="str">
        <f t="shared" si="233"/>
        <v/>
      </c>
      <c r="BD707" s="282" t="s">
        <v>29</v>
      </c>
      <c r="BE707" s="282" t="str">
        <f t="shared" si="234"/>
        <v/>
      </c>
      <c r="BF707" s="282" t="str">
        <f t="shared" si="235"/>
        <v/>
      </c>
      <c r="BH707" s="522" t="str">
        <f>IF(AJ707="C",MAX($BH$221:BH706)+0.001,"")</f>
        <v/>
      </c>
      <c r="BI707" s="522"/>
      <c r="BJ707" s="522"/>
      <c r="BK707" s="282">
        <v>1.4859999999999998</v>
      </c>
      <c r="BL707" s="282" t="str">
        <f t="shared" si="236"/>
        <v/>
      </c>
      <c r="BM707" s="282" t="str">
        <f t="shared" si="237"/>
        <v/>
      </c>
      <c r="BN707" s="282" t="s">
        <v>30</v>
      </c>
      <c r="BO707" s="282" t="str">
        <f t="shared" si="238"/>
        <v/>
      </c>
      <c r="BP707" s="282" t="str">
        <f t="shared" si="239"/>
        <v/>
      </c>
      <c r="BT707" s="522" t="str">
        <f>IF(AL707="A",MAX($BT$221:BV706)+0.001,"")</f>
        <v/>
      </c>
      <c r="BU707" s="522"/>
      <c r="BV707" s="522"/>
      <c r="BW707" s="282">
        <v>1.4859999999999998</v>
      </c>
      <c r="BY707" s="454" t="s">
        <v>28</v>
      </c>
      <c r="BZ707" s="282" t="str">
        <f t="shared" si="241"/>
        <v/>
      </c>
      <c r="CB707" s="282">
        <f t="shared" si="242"/>
        <v>0</v>
      </c>
      <c r="CC707" s="282">
        <f t="shared" si="243"/>
        <v>0</v>
      </c>
      <c r="CD707" s="282">
        <f t="shared" si="244"/>
        <v>0</v>
      </c>
      <c r="CE707" s="282">
        <f t="shared" si="245"/>
        <v>0</v>
      </c>
      <c r="CF707" s="282">
        <f t="shared" si="246"/>
        <v>0</v>
      </c>
      <c r="CG707" s="282">
        <f t="shared" si="247"/>
        <v>0</v>
      </c>
      <c r="CH707" s="282">
        <f t="shared" si="248"/>
        <v>0</v>
      </c>
      <c r="CI707" s="282">
        <f t="shared" si="249"/>
        <v>0</v>
      </c>
      <c r="CJ707" s="282">
        <f t="shared" si="250"/>
        <v>0</v>
      </c>
      <c r="CK707" s="282">
        <f t="shared" si="251"/>
        <v>0</v>
      </c>
      <c r="CL707" s="282">
        <f t="shared" si="252"/>
        <v>0</v>
      </c>
      <c r="CM707" s="282">
        <f t="shared" si="253"/>
        <v>0</v>
      </c>
    </row>
    <row r="708" spans="4:91" ht="15" x14ac:dyDescent="0.25">
      <c r="D708" s="455" t="str">
        <f>IF(DATA10!$C$45="","",U708&amp;":"&amp;V708)</f>
        <v/>
      </c>
      <c r="E708" s="523" t="str">
        <f>IF(DATA10!$D$45="","",W708&amp;":"&amp;X708)</f>
        <v/>
      </c>
      <c r="F708" s="523"/>
      <c r="G708" s="523"/>
      <c r="H708" s="524" t="e">
        <f t="shared" si="228"/>
        <v>#VALUE!</v>
      </c>
      <c r="I708" s="524"/>
      <c r="J708" s="524"/>
      <c r="K708" s="522" t="e">
        <f t="shared" si="232"/>
        <v>#VALUE!</v>
      </c>
      <c r="L708" s="522"/>
      <c r="M708" s="522"/>
      <c r="N708" s="525" t="e">
        <f t="shared" si="229"/>
        <v>#VALUE!</v>
      </c>
      <c r="O708" s="525"/>
      <c r="P708" s="525"/>
      <c r="Q708" s="523" t="e">
        <f t="shared" si="230"/>
        <v>#VALUE!</v>
      </c>
      <c r="R708" s="523"/>
      <c r="S708" s="523"/>
      <c r="T708" s="283">
        <v>37</v>
      </c>
      <c r="U708" s="456">
        <f>IF(HOUR(DATA10!$C$45)&lt;=6,HOUR(DATA10!$C$45)+12,HOUR(DATA10!$C$45))</f>
        <v>12</v>
      </c>
      <c r="V708" s="457" t="str">
        <f>IF(MINUTE(DATA10!$C$45)&lt;10,"0"&amp;MINUTE(DATA10!$C$45),MINUTE(DATA10!$C$45))</f>
        <v>00</v>
      </c>
      <c r="W708" s="456">
        <f>IF(HOUR(DATA10!$D$45)&lt;=6,HOUR(DATA10!$D$45)+12,HOUR(DATA10!$D$45))</f>
        <v>12</v>
      </c>
      <c r="X708" s="457" t="str">
        <f>IF(MINUTE(DATA10!$D$45)&lt;10,"0"&amp;MINUTE(DATA10!$D$45),MINUTE(DATA10!$D$45))</f>
        <v>00</v>
      </c>
      <c r="Y708" s="526" t="b">
        <f t="shared" si="226"/>
        <v>0</v>
      </c>
      <c r="Z708" s="526"/>
      <c r="AA708" s="520" t="b">
        <f t="shared" si="227"/>
        <v>0</v>
      </c>
      <c r="AB708" s="520"/>
      <c r="AC708" s="521" t="str">
        <f t="shared" si="231"/>
        <v/>
      </c>
      <c r="AD708" s="521"/>
      <c r="AE708" s="520" t="b">
        <f t="shared" si="225"/>
        <v>0</v>
      </c>
      <c r="AF708" s="520"/>
      <c r="AH708" s="422">
        <f>DATA10!$G$45</f>
        <v>0</v>
      </c>
      <c r="AI708" s="422">
        <f>DATA10!$L$45</f>
        <v>0</v>
      </c>
      <c r="AJ708" s="458">
        <f>DATA10!$Q$45</f>
        <v>0</v>
      </c>
      <c r="AK708" s="422">
        <f>DATA10!$V$45</f>
        <v>0</v>
      </c>
      <c r="AL708" s="422">
        <f>DATA10!$AA$45</f>
        <v>0</v>
      </c>
      <c r="AN708" s="522" t="str">
        <f>IF(AJ708="A",MAX($AN$221:AP707)+0.001,"")</f>
        <v/>
      </c>
      <c r="AO708" s="522"/>
      <c r="AP708" s="522"/>
      <c r="AQ708" s="282">
        <v>1.4869999999999999</v>
      </c>
      <c r="AR708" s="282" t="str">
        <f>IF($AQ$708&gt;$AN$973,"",LOOKUP($AQ$708,$AN$222:$AP$971,$AH$222:$AH$971))</f>
        <v/>
      </c>
      <c r="AS708" s="282" t="str">
        <f>IF($AQ$708&gt;$AN$973,"",LOOKUP($AQ$708,$AN$222:$AP$971,$AI$222:$AI$971))</f>
        <v/>
      </c>
      <c r="AT708" s="282" t="s">
        <v>28</v>
      </c>
      <c r="AU708" s="282" t="str">
        <f>IF($AQ$708&gt;$AN$973,"",LOOKUP($AQ$708,$AN$222:$AP$971,$AK$222:$AK$971))</f>
        <v/>
      </c>
      <c r="AV708" s="282" t="str">
        <f>IF($AQ$708&gt;$AN$973,"",LOOKUP($AQ$708,$AN$222:$AP$971,$AL$222:$AL$971))</f>
        <v/>
      </c>
      <c r="AX708" s="522" t="str">
        <f>IF(AJ708="B",MAX($AX$221:AX707)+0.001,"")</f>
        <v/>
      </c>
      <c r="AY708" s="522"/>
      <c r="AZ708" s="522"/>
      <c r="BA708" s="282">
        <v>1.4869999999999999</v>
      </c>
      <c r="BB708" s="282" t="str">
        <f t="shared" si="240"/>
        <v/>
      </c>
      <c r="BC708" s="282" t="str">
        <f t="shared" si="233"/>
        <v/>
      </c>
      <c r="BD708" s="282" t="s">
        <v>29</v>
      </c>
      <c r="BE708" s="282" t="str">
        <f t="shared" si="234"/>
        <v/>
      </c>
      <c r="BF708" s="282" t="str">
        <f t="shared" si="235"/>
        <v/>
      </c>
      <c r="BH708" s="522" t="str">
        <f>IF(AJ708="C",MAX($BH$221:BH707)+0.001,"")</f>
        <v/>
      </c>
      <c r="BI708" s="522"/>
      <c r="BJ708" s="522"/>
      <c r="BK708" s="282">
        <v>1.4869999999999999</v>
      </c>
      <c r="BL708" s="282" t="str">
        <f t="shared" si="236"/>
        <v/>
      </c>
      <c r="BM708" s="282" t="str">
        <f t="shared" si="237"/>
        <v/>
      </c>
      <c r="BN708" s="282" t="s">
        <v>30</v>
      </c>
      <c r="BO708" s="282" t="str">
        <f t="shared" si="238"/>
        <v/>
      </c>
      <c r="BP708" s="282" t="str">
        <f t="shared" si="239"/>
        <v/>
      </c>
      <c r="BT708" s="522" t="str">
        <f>IF(AL708="A",MAX($BT$221:BV707)+0.001,"")</f>
        <v/>
      </c>
      <c r="BU708" s="522"/>
      <c r="BV708" s="522"/>
      <c r="BW708" s="282">
        <v>1.4869999999999999</v>
      </c>
      <c r="BY708" s="454" t="s">
        <v>28</v>
      </c>
      <c r="BZ708" s="282" t="str">
        <f t="shared" si="241"/>
        <v/>
      </c>
      <c r="CB708" s="282">
        <f t="shared" si="242"/>
        <v>0</v>
      </c>
      <c r="CC708" s="282">
        <f t="shared" si="243"/>
        <v>0</v>
      </c>
      <c r="CD708" s="282">
        <f t="shared" si="244"/>
        <v>0</v>
      </c>
      <c r="CE708" s="282">
        <f t="shared" si="245"/>
        <v>0</v>
      </c>
      <c r="CF708" s="282">
        <f t="shared" si="246"/>
        <v>0</v>
      </c>
      <c r="CG708" s="282">
        <f t="shared" si="247"/>
        <v>0</v>
      </c>
      <c r="CH708" s="282">
        <f t="shared" si="248"/>
        <v>0</v>
      </c>
      <c r="CI708" s="282">
        <f t="shared" si="249"/>
        <v>0</v>
      </c>
      <c r="CJ708" s="282">
        <f t="shared" si="250"/>
        <v>0</v>
      </c>
      <c r="CK708" s="282">
        <f t="shared" si="251"/>
        <v>0</v>
      </c>
      <c r="CL708" s="282">
        <f t="shared" si="252"/>
        <v>0</v>
      </c>
      <c r="CM708" s="282">
        <f t="shared" si="253"/>
        <v>0</v>
      </c>
    </row>
    <row r="709" spans="4:91" ht="15" x14ac:dyDescent="0.25">
      <c r="D709" s="455" t="str">
        <f>IF(DATA10!$C$46="","",U709&amp;":"&amp;V709)</f>
        <v/>
      </c>
      <c r="E709" s="523" t="str">
        <f>IF(DATA10!$D$46="","",W709&amp;":"&amp;X709)</f>
        <v/>
      </c>
      <c r="F709" s="523"/>
      <c r="G709" s="523"/>
      <c r="H709" s="524" t="e">
        <f t="shared" si="228"/>
        <v>#VALUE!</v>
      </c>
      <c r="I709" s="524"/>
      <c r="J709" s="524"/>
      <c r="K709" s="522" t="e">
        <f t="shared" si="232"/>
        <v>#VALUE!</v>
      </c>
      <c r="L709" s="522"/>
      <c r="M709" s="522"/>
      <c r="N709" s="525" t="e">
        <f t="shared" si="229"/>
        <v>#VALUE!</v>
      </c>
      <c r="O709" s="525"/>
      <c r="P709" s="525"/>
      <c r="Q709" s="523" t="e">
        <f t="shared" si="230"/>
        <v>#VALUE!</v>
      </c>
      <c r="R709" s="523"/>
      <c r="S709" s="523"/>
      <c r="T709" s="283">
        <v>38</v>
      </c>
      <c r="U709" s="456">
        <f>IF(HOUR(DATA10!$C$46)&lt;=6,HOUR(DATA10!$C$46)+12,HOUR(DATA10!$C$46))</f>
        <v>12</v>
      </c>
      <c r="V709" s="457" t="str">
        <f>IF(MINUTE(DATA10!$C$46)&lt;10,"0"&amp;MINUTE(DATA10!$C$46),MINUTE(DATA10!$C$46))</f>
        <v>00</v>
      </c>
      <c r="W709" s="456">
        <f>IF(HOUR(DATA10!$D$46)&lt;=6,HOUR(DATA10!$D$46)+12,HOUR(DATA10!$D$46))</f>
        <v>12</v>
      </c>
      <c r="X709" s="457" t="str">
        <f>IF(MINUTE(DATA10!$D$46)&lt;10,"0"&amp;MINUTE(DATA10!$D$46),MINUTE(DATA10!$D$46))</f>
        <v>00</v>
      </c>
      <c r="Y709" s="526" t="b">
        <f t="shared" si="226"/>
        <v>0</v>
      </c>
      <c r="Z709" s="526"/>
      <c r="AA709" s="520" t="b">
        <f t="shared" si="227"/>
        <v>0</v>
      </c>
      <c r="AB709" s="520"/>
      <c r="AC709" s="521" t="str">
        <f t="shared" si="231"/>
        <v/>
      </c>
      <c r="AD709" s="521"/>
      <c r="AE709" s="520" t="b">
        <f t="shared" si="225"/>
        <v>0</v>
      </c>
      <c r="AF709" s="520"/>
      <c r="AH709" s="422">
        <f>DATA10!$G$46</f>
        <v>0</v>
      </c>
      <c r="AI709" s="422">
        <f>DATA10!$L$46</f>
        <v>0</v>
      </c>
      <c r="AJ709" s="458">
        <f>DATA10!$Q$46</f>
        <v>0</v>
      </c>
      <c r="AK709" s="422">
        <f>DATA10!$V$46</f>
        <v>0</v>
      </c>
      <c r="AL709" s="422">
        <f>DATA10!$AA$46</f>
        <v>0</v>
      </c>
      <c r="AN709" s="522" t="str">
        <f>IF(AJ709="A",MAX($AN$221:AP708)+0.001,"")</f>
        <v/>
      </c>
      <c r="AO709" s="522"/>
      <c r="AP709" s="522"/>
      <c r="AQ709" s="282">
        <v>1.488</v>
      </c>
      <c r="AR709" s="282" t="str">
        <f>IF($AQ$709&gt;$AN$973,"",LOOKUP($AQ$709,$AN$222:$AP$971,$AH$222:$AH$971))</f>
        <v/>
      </c>
      <c r="AS709" s="282" t="str">
        <f>IF($AQ$709&gt;$AN$973,"",LOOKUP($AQ$709,$AN$222:$AP$971,$AI$222:$AI$971))</f>
        <v/>
      </c>
      <c r="AT709" s="282" t="s">
        <v>28</v>
      </c>
      <c r="AU709" s="282" t="str">
        <f>IF($AQ$709&gt;$AN$973,"",LOOKUP($AQ$709,$AN$222:$AP$971,$AK$222:$AK$971))</f>
        <v/>
      </c>
      <c r="AV709" s="282" t="str">
        <f>IF($AQ$709&gt;$AN$973,"",LOOKUP($AQ$709,$AN$222:$AP$971,$AL$222:$AL$971))</f>
        <v/>
      </c>
      <c r="AX709" s="522" t="str">
        <f>IF(AJ709="B",MAX($AX$221:AX708)+0.001,"")</f>
        <v/>
      </c>
      <c r="AY709" s="522"/>
      <c r="AZ709" s="522"/>
      <c r="BA709" s="282">
        <v>1.488</v>
      </c>
      <c r="BB709" s="282" t="str">
        <f t="shared" si="240"/>
        <v/>
      </c>
      <c r="BC709" s="282" t="str">
        <f t="shared" si="233"/>
        <v/>
      </c>
      <c r="BD709" s="282" t="s">
        <v>29</v>
      </c>
      <c r="BE709" s="282" t="str">
        <f t="shared" si="234"/>
        <v/>
      </c>
      <c r="BF709" s="282" t="str">
        <f t="shared" si="235"/>
        <v/>
      </c>
      <c r="BH709" s="522" t="str">
        <f>IF(AJ709="C",MAX($BH$221:BH708)+0.001,"")</f>
        <v/>
      </c>
      <c r="BI709" s="522"/>
      <c r="BJ709" s="522"/>
      <c r="BK709" s="282">
        <v>1.488</v>
      </c>
      <c r="BL709" s="282" t="str">
        <f t="shared" si="236"/>
        <v/>
      </c>
      <c r="BM709" s="282" t="str">
        <f t="shared" si="237"/>
        <v/>
      </c>
      <c r="BN709" s="282" t="s">
        <v>30</v>
      </c>
      <c r="BO709" s="282" t="str">
        <f t="shared" si="238"/>
        <v/>
      </c>
      <c r="BP709" s="282" t="str">
        <f t="shared" si="239"/>
        <v/>
      </c>
      <c r="BT709" s="522" t="str">
        <f>IF(AL709="A",MAX($BT$221:BV708)+0.001,"")</f>
        <v/>
      </c>
      <c r="BU709" s="522"/>
      <c r="BV709" s="522"/>
      <c r="BW709" s="282">
        <v>1.488</v>
      </c>
      <c r="BY709" s="454" t="s">
        <v>28</v>
      </c>
      <c r="BZ709" s="282" t="str">
        <f t="shared" si="241"/>
        <v/>
      </c>
      <c r="CB709" s="282">
        <f t="shared" si="242"/>
        <v>0</v>
      </c>
      <c r="CC709" s="282">
        <f t="shared" si="243"/>
        <v>0</v>
      </c>
      <c r="CD709" s="282">
        <f t="shared" si="244"/>
        <v>0</v>
      </c>
      <c r="CE709" s="282">
        <f t="shared" si="245"/>
        <v>0</v>
      </c>
      <c r="CF709" s="282">
        <f t="shared" si="246"/>
        <v>0</v>
      </c>
      <c r="CG709" s="282">
        <f t="shared" si="247"/>
        <v>0</v>
      </c>
      <c r="CH709" s="282">
        <f t="shared" si="248"/>
        <v>0</v>
      </c>
      <c r="CI709" s="282">
        <f t="shared" si="249"/>
        <v>0</v>
      </c>
      <c r="CJ709" s="282">
        <f t="shared" si="250"/>
        <v>0</v>
      </c>
      <c r="CK709" s="282">
        <f t="shared" si="251"/>
        <v>0</v>
      </c>
      <c r="CL709" s="282">
        <f t="shared" si="252"/>
        <v>0</v>
      </c>
      <c r="CM709" s="282">
        <f t="shared" si="253"/>
        <v>0</v>
      </c>
    </row>
    <row r="710" spans="4:91" ht="15" x14ac:dyDescent="0.25">
      <c r="D710" s="455" t="str">
        <f>IF(DATA10!$C$47="","",U710&amp;":"&amp;V710)</f>
        <v/>
      </c>
      <c r="E710" s="523" t="str">
        <f>IF(DATA10!$D$47="","",W710&amp;":"&amp;X710)</f>
        <v/>
      </c>
      <c r="F710" s="523"/>
      <c r="G710" s="523"/>
      <c r="H710" s="524" t="e">
        <f t="shared" si="228"/>
        <v>#VALUE!</v>
      </c>
      <c r="I710" s="524"/>
      <c r="J710" s="524"/>
      <c r="K710" s="522" t="e">
        <f t="shared" si="232"/>
        <v>#VALUE!</v>
      </c>
      <c r="L710" s="522"/>
      <c r="M710" s="522"/>
      <c r="N710" s="525" t="e">
        <f t="shared" si="229"/>
        <v>#VALUE!</v>
      </c>
      <c r="O710" s="525"/>
      <c r="P710" s="525"/>
      <c r="Q710" s="523" t="e">
        <f t="shared" si="230"/>
        <v>#VALUE!</v>
      </c>
      <c r="R710" s="523"/>
      <c r="S710" s="523"/>
      <c r="T710" s="283">
        <v>39</v>
      </c>
      <c r="U710" s="456">
        <f>IF(HOUR(DATA10!$C$47)&lt;=6,HOUR(DATA10!$C$47)+12,HOUR(DATA10!$C$47))</f>
        <v>12</v>
      </c>
      <c r="V710" s="457" t="str">
        <f>IF(MINUTE(DATA10!$C$47)&lt;10,"0"&amp;MINUTE(DATA10!$C$47),MINUTE(DATA10!$C$47))</f>
        <v>00</v>
      </c>
      <c r="W710" s="456">
        <f>IF(HOUR(DATA10!$D$47)&lt;=6,HOUR(DATA10!$D$47)+12,HOUR(DATA10!$D$47))</f>
        <v>12</v>
      </c>
      <c r="X710" s="457" t="str">
        <f>IF(MINUTE(DATA10!$D$47)&lt;10,"0"&amp;MINUTE(DATA10!$D$47),MINUTE(DATA10!$D$47))</f>
        <v>00</v>
      </c>
      <c r="Y710" s="526" t="b">
        <f t="shared" si="226"/>
        <v>0</v>
      </c>
      <c r="Z710" s="526"/>
      <c r="AA710" s="520" t="b">
        <f t="shared" si="227"/>
        <v>0</v>
      </c>
      <c r="AB710" s="520"/>
      <c r="AC710" s="521" t="str">
        <f t="shared" si="231"/>
        <v/>
      </c>
      <c r="AD710" s="521"/>
      <c r="AE710" s="520" t="b">
        <f t="shared" si="225"/>
        <v>0</v>
      </c>
      <c r="AF710" s="520"/>
      <c r="AH710" s="422">
        <f>DATA10!$G$47</f>
        <v>0</v>
      </c>
      <c r="AI710" s="422">
        <f>DATA10!$L$47</f>
        <v>0</v>
      </c>
      <c r="AJ710" s="458">
        <f>DATA10!$Q$47</f>
        <v>0</v>
      </c>
      <c r="AK710" s="422">
        <f>DATA10!$V$47</f>
        <v>0</v>
      </c>
      <c r="AL710" s="422">
        <f>DATA10!$AA$47</f>
        <v>0</v>
      </c>
      <c r="AN710" s="522" t="str">
        <f>IF(AJ710="A",MAX($AN$221:AP709)+0.001,"")</f>
        <v/>
      </c>
      <c r="AO710" s="522"/>
      <c r="AP710" s="522"/>
      <c r="AQ710" s="282">
        <v>1.4889999999999999</v>
      </c>
      <c r="AR710" s="282" t="str">
        <f>IF($AQ$710&gt;$AN$973,"",LOOKUP($AQ$710,$AN$222:$AP$971,$AH$222:$AH$971))</f>
        <v/>
      </c>
      <c r="AS710" s="282" t="str">
        <f>IF($AQ$710&gt;$AN$973,"",LOOKUP($AQ$710,$AN$222:$AP$971,$AI$222:$AI$971))</f>
        <v/>
      </c>
      <c r="AT710" s="282" t="s">
        <v>28</v>
      </c>
      <c r="AU710" s="282" t="str">
        <f>IF($AQ$710&gt;$AN$973,"",LOOKUP($AQ$710,$AN$222:$AP$971,$AK$222:$AK$971))</f>
        <v/>
      </c>
      <c r="AV710" s="282" t="str">
        <f>IF($AQ$710&gt;$AN$973,"",LOOKUP($AQ$710,$AN$222:$AP$971,$AL$222:$AL$971))</f>
        <v/>
      </c>
      <c r="AX710" s="522" t="str">
        <f>IF(AJ710="B",MAX($AX$221:AX709)+0.001,"")</f>
        <v/>
      </c>
      <c r="AY710" s="522"/>
      <c r="AZ710" s="522"/>
      <c r="BA710" s="282">
        <v>1.4889999999999999</v>
      </c>
      <c r="BB710" s="282" t="str">
        <f t="shared" si="240"/>
        <v/>
      </c>
      <c r="BC710" s="282" t="str">
        <f t="shared" si="233"/>
        <v/>
      </c>
      <c r="BD710" s="282" t="s">
        <v>29</v>
      </c>
      <c r="BE710" s="282" t="str">
        <f t="shared" si="234"/>
        <v/>
      </c>
      <c r="BF710" s="282" t="str">
        <f t="shared" si="235"/>
        <v/>
      </c>
      <c r="BH710" s="522" t="str">
        <f>IF(AJ710="C",MAX($BH$221:BH709)+0.001,"")</f>
        <v/>
      </c>
      <c r="BI710" s="522"/>
      <c r="BJ710" s="522"/>
      <c r="BK710" s="282">
        <v>1.4889999999999999</v>
      </c>
      <c r="BL710" s="282" t="str">
        <f t="shared" si="236"/>
        <v/>
      </c>
      <c r="BM710" s="282" t="str">
        <f t="shared" si="237"/>
        <v/>
      </c>
      <c r="BN710" s="282" t="s">
        <v>30</v>
      </c>
      <c r="BO710" s="282" t="str">
        <f t="shared" si="238"/>
        <v/>
      </c>
      <c r="BP710" s="282" t="str">
        <f t="shared" si="239"/>
        <v/>
      </c>
      <c r="BT710" s="522" t="str">
        <f>IF(AL710="A",MAX($BT$221:BV709)+0.001,"")</f>
        <v/>
      </c>
      <c r="BU710" s="522"/>
      <c r="BV710" s="522"/>
      <c r="BW710" s="282">
        <v>1.4889999999999999</v>
      </c>
      <c r="BY710" s="454" t="s">
        <v>28</v>
      </c>
      <c r="BZ710" s="282" t="str">
        <f t="shared" si="241"/>
        <v/>
      </c>
      <c r="CB710" s="282">
        <f t="shared" si="242"/>
        <v>0</v>
      </c>
      <c r="CC710" s="282">
        <f t="shared" si="243"/>
        <v>0</v>
      </c>
      <c r="CD710" s="282">
        <f t="shared" si="244"/>
        <v>0</v>
      </c>
      <c r="CE710" s="282">
        <f t="shared" si="245"/>
        <v>0</v>
      </c>
      <c r="CF710" s="282">
        <f t="shared" si="246"/>
        <v>0</v>
      </c>
      <c r="CG710" s="282">
        <f t="shared" si="247"/>
        <v>0</v>
      </c>
      <c r="CH710" s="282">
        <f t="shared" si="248"/>
        <v>0</v>
      </c>
      <c r="CI710" s="282">
        <f t="shared" si="249"/>
        <v>0</v>
      </c>
      <c r="CJ710" s="282">
        <f t="shared" si="250"/>
        <v>0</v>
      </c>
      <c r="CK710" s="282">
        <f t="shared" si="251"/>
        <v>0</v>
      </c>
      <c r="CL710" s="282">
        <f t="shared" si="252"/>
        <v>0</v>
      </c>
      <c r="CM710" s="282">
        <f t="shared" si="253"/>
        <v>0</v>
      </c>
    </row>
    <row r="711" spans="4:91" ht="15" x14ac:dyDescent="0.25">
      <c r="D711" s="455" t="str">
        <f>IF(DATA10!$C$48="","",U711&amp;":"&amp;V711)</f>
        <v/>
      </c>
      <c r="E711" s="523" t="str">
        <f>IF(DATA10!$D$48="","",W711&amp;":"&amp;X711)</f>
        <v/>
      </c>
      <c r="F711" s="523"/>
      <c r="G711" s="523"/>
      <c r="H711" s="524" t="e">
        <f t="shared" si="228"/>
        <v>#VALUE!</v>
      </c>
      <c r="I711" s="524"/>
      <c r="J711" s="524"/>
      <c r="K711" s="522" t="e">
        <f t="shared" si="232"/>
        <v>#VALUE!</v>
      </c>
      <c r="L711" s="522"/>
      <c r="M711" s="522"/>
      <c r="N711" s="525" t="e">
        <f t="shared" si="229"/>
        <v>#VALUE!</v>
      </c>
      <c r="O711" s="525"/>
      <c r="P711" s="525"/>
      <c r="Q711" s="523" t="e">
        <f t="shared" si="230"/>
        <v>#VALUE!</v>
      </c>
      <c r="R711" s="523"/>
      <c r="S711" s="523"/>
      <c r="T711" s="283">
        <v>40</v>
      </c>
      <c r="U711" s="456">
        <f>IF(HOUR(DATA10!$C$48)&lt;=6,HOUR(DATA10!$C$48)+12,HOUR(DATA10!$C$48))</f>
        <v>12</v>
      </c>
      <c r="V711" s="457" t="str">
        <f>IF(MINUTE(DATA10!$C$48)&lt;10,"0"&amp;MINUTE(DATA10!$C$48),MINUTE(DATA10!$C$48))</f>
        <v>00</v>
      </c>
      <c r="W711" s="456">
        <f>IF(HOUR(DATA10!$D$48)&lt;=6,HOUR(DATA10!$D$48)+12,HOUR(DATA10!$D$48))</f>
        <v>12</v>
      </c>
      <c r="X711" s="457" t="str">
        <f>IF(MINUTE(DATA10!$D$48)&lt;10,"0"&amp;MINUTE(DATA10!$D$48),MINUTE(DATA10!$D$48))</f>
        <v>00</v>
      </c>
      <c r="Y711" s="526" t="b">
        <f t="shared" si="226"/>
        <v>0</v>
      </c>
      <c r="Z711" s="526"/>
      <c r="AA711" s="520" t="b">
        <f t="shared" si="227"/>
        <v>0</v>
      </c>
      <c r="AB711" s="520"/>
      <c r="AC711" s="521" t="str">
        <f t="shared" si="231"/>
        <v/>
      </c>
      <c r="AD711" s="521"/>
      <c r="AE711" s="520" t="b">
        <f t="shared" si="225"/>
        <v>0</v>
      </c>
      <c r="AF711" s="520"/>
      <c r="AH711" s="422">
        <f>DATA10!$G$48</f>
        <v>0</v>
      </c>
      <c r="AI711" s="422">
        <f>DATA10!$L$48</f>
        <v>0</v>
      </c>
      <c r="AJ711" s="458">
        <f>DATA10!$Q$48</f>
        <v>0</v>
      </c>
      <c r="AK711" s="422">
        <f>DATA10!$V$48</f>
        <v>0</v>
      </c>
      <c r="AL711" s="422">
        <f>DATA10!$AA$48</f>
        <v>0</v>
      </c>
      <c r="AN711" s="522" t="str">
        <f>IF(AJ711="A",MAX($AN$221:AP710)+0.001,"")</f>
        <v/>
      </c>
      <c r="AO711" s="522"/>
      <c r="AP711" s="522"/>
      <c r="AQ711" s="282">
        <v>1.49</v>
      </c>
      <c r="AR711" s="282" t="str">
        <f>IF($AQ$711&gt;$AN$973,"",LOOKUP($AQ$711,$AN$222:$AP$971,$AH$222:$AH$971))</f>
        <v/>
      </c>
      <c r="AS711" s="282" t="str">
        <f>IF($AQ$711&gt;$AN$973,"",LOOKUP($AQ$711,$AN$222:$AP$971,$AI$222:$AI$971))</f>
        <v/>
      </c>
      <c r="AT711" s="282" t="s">
        <v>28</v>
      </c>
      <c r="AU711" s="282" t="str">
        <f>IF($AQ$711&gt;$AN$973,"",LOOKUP($AQ$711,$AN$222:$AP$971,$AK$222:$AK$971))</f>
        <v/>
      </c>
      <c r="AV711" s="282" t="str">
        <f>IF($AQ$711&gt;$AN$973,"",LOOKUP($AQ$711,$AN$222:$AP$971,$AL$222:$AL$971))</f>
        <v/>
      </c>
      <c r="AX711" s="522" t="str">
        <f>IF(AJ711="B",MAX($AX$221:AX710)+0.001,"")</f>
        <v/>
      </c>
      <c r="AY711" s="522"/>
      <c r="AZ711" s="522"/>
      <c r="BA711" s="282">
        <v>1.49</v>
      </c>
      <c r="BB711" s="282" t="str">
        <f t="shared" si="240"/>
        <v/>
      </c>
      <c r="BC711" s="282" t="str">
        <f t="shared" si="233"/>
        <v/>
      </c>
      <c r="BD711" s="282" t="s">
        <v>29</v>
      </c>
      <c r="BE711" s="282" t="str">
        <f t="shared" si="234"/>
        <v/>
      </c>
      <c r="BF711" s="282" t="str">
        <f t="shared" si="235"/>
        <v/>
      </c>
      <c r="BH711" s="522" t="str">
        <f>IF(AJ711="C",MAX($BH$221:BH710)+0.001,"")</f>
        <v/>
      </c>
      <c r="BI711" s="522"/>
      <c r="BJ711" s="522"/>
      <c r="BK711" s="282">
        <v>1.49</v>
      </c>
      <c r="BL711" s="282" t="str">
        <f t="shared" si="236"/>
        <v/>
      </c>
      <c r="BM711" s="282" t="str">
        <f t="shared" si="237"/>
        <v/>
      </c>
      <c r="BN711" s="282" t="s">
        <v>30</v>
      </c>
      <c r="BO711" s="282" t="str">
        <f t="shared" si="238"/>
        <v/>
      </c>
      <c r="BP711" s="282" t="str">
        <f t="shared" si="239"/>
        <v/>
      </c>
      <c r="BT711" s="522" t="str">
        <f>IF(AL711="A",MAX($BT$221:BV710)+0.001,"")</f>
        <v/>
      </c>
      <c r="BU711" s="522"/>
      <c r="BV711" s="522"/>
      <c r="BW711" s="282">
        <v>1.49</v>
      </c>
      <c r="BY711" s="454" t="s">
        <v>28</v>
      </c>
      <c r="BZ711" s="282" t="str">
        <f t="shared" si="241"/>
        <v/>
      </c>
      <c r="CB711" s="282">
        <f t="shared" si="242"/>
        <v>0</v>
      </c>
      <c r="CC711" s="282">
        <f t="shared" si="243"/>
        <v>0</v>
      </c>
      <c r="CD711" s="282">
        <f t="shared" si="244"/>
        <v>0</v>
      </c>
      <c r="CE711" s="282">
        <f t="shared" si="245"/>
        <v>0</v>
      </c>
      <c r="CF711" s="282">
        <f t="shared" si="246"/>
        <v>0</v>
      </c>
      <c r="CG711" s="282">
        <f t="shared" si="247"/>
        <v>0</v>
      </c>
      <c r="CH711" s="282">
        <f t="shared" si="248"/>
        <v>0</v>
      </c>
      <c r="CI711" s="282">
        <f t="shared" si="249"/>
        <v>0</v>
      </c>
      <c r="CJ711" s="282">
        <f t="shared" si="250"/>
        <v>0</v>
      </c>
      <c r="CK711" s="282">
        <f t="shared" si="251"/>
        <v>0</v>
      </c>
      <c r="CL711" s="282">
        <f t="shared" si="252"/>
        <v>0</v>
      </c>
      <c r="CM711" s="282">
        <f t="shared" si="253"/>
        <v>0</v>
      </c>
    </row>
    <row r="712" spans="4:91" ht="15" x14ac:dyDescent="0.25">
      <c r="D712" s="455" t="str">
        <f>IF(DATA10!$C$49="","",U712&amp;":"&amp;V712)</f>
        <v/>
      </c>
      <c r="E712" s="523" t="str">
        <f>IF(DATA10!$D$49="","",W712&amp;":"&amp;X712)</f>
        <v/>
      </c>
      <c r="F712" s="523"/>
      <c r="G712" s="523"/>
      <c r="H712" s="524" t="e">
        <f t="shared" si="228"/>
        <v>#VALUE!</v>
      </c>
      <c r="I712" s="524"/>
      <c r="J712" s="524"/>
      <c r="K712" s="522" t="e">
        <f t="shared" si="232"/>
        <v>#VALUE!</v>
      </c>
      <c r="L712" s="522"/>
      <c r="M712" s="522"/>
      <c r="N712" s="525" t="e">
        <f t="shared" si="229"/>
        <v>#VALUE!</v>
      </c>
      <c r="O712" s="525"/>
      <c r="P712" s="525"/>
      <c r="Q712" s="523" t="e">
        <f t="shared" si="230"/>
        <v>#VALUE!</v>
      </c>
      <c r="R712" s="523"/>
      <c r="S712" s="523"/>
      <c r="T712" s="283">
        <v>41</v>
      </c>
      <c r="U712" s="456">
        <f>IF(HOUR(DATA10!$C$49)&lt;=6,HOUR(DATA10!$C$49)+12,HOUR(DATA10!$C$49))</f>
        <v>12</v>
      </c>
      <c r="V712" s="457" t="str">
        <f>IF(MINUTE(DATA10!$C$49)&lt;10,"0"&amp;MINUTE(DATA10!$C$49),MINUTE(DATA10!$C$49))</f>
        <v>00</v>
      </c>
      <c r="W712" s="456">
        <f>IF(HOUR(DATA10!$D$49)&lt;=6,HOUR(DATA10!$D$49)+12,HOUR(DATA10!$D$49))</f>
        <v>12</v>
      </c>
      <c r="X712" s="457" t="str">
        <f>IF(MINUTE(DATA10!$D$49)&lt;10,"0"&amp;MINUTE(DATA10!$D$49),MINUTE(DATA10!$D$49))</f>
        <v>00</v>
      </c>
      <c r="Y712" s="526" t="b">
        <f t="shared" si="226"/>
        <v>0</v>
      </c>
      <c r="Z712" s="526"/>
      <c r="AA712" s="520" t="b">
        <f t="shared" si="227"/>
        <v>0</v>
      </c>
      <c r="AB712" s="520"/>
      <c r="AC712" s="521" t="str">
        <f t="shared" si="231"/>
        <v/>
      </c>
      <c r="AD712" s="521"/>
      <c r="AE712" s="520" t="b">
        <f t="shared" si="225"/>
        <v>0</v>
      </c>
      <c r="AF712" s="520"/>
      <c r="AH712" s="422">
        <f>DATA10!$G$49</f>
        <v>0</v>
      </c>
      <c r="AI712" s="422">
        <f>DATA10!$L$49</f>
        <v>0</v>
      </c>
      <c r="AJ712" s="458">
        <f>DATA10!$Q$49</f>
        <v>0</v>
      </c>
      <c r="AK712" s="422">
        <f>DATA10!$V$49</f>
        <v>0</v>
      </c>
      <c r="AL712" s="422">
        <f>DATA10!$AA$49</f>
        <v>0</v>
      </c>
      <c r="AN712" s="522" t="str">
        <f>IF(AJ712="A",MAX($AN$221:AP711)+0.001,"")</f>
        <v/>
      </c>
      <c r="AO712" s="522"/>
      <c r="AP712" s="522"/>
      <c r="AQ712" s="282">
        <v>1.4909999999999999</v>
      </c>
      <c r="AR712" s="282" t="str">
        <f>IF($AQ$712&gt;$AN$973,"",LOOKUP($AQ$712,$AN$222:$AP$971,$AH$222:$AH$971))</f>
        <v/>
      </c>
      <c r="AS712" s="282" t="str">
        <f>IF($AQ$712&gt;$AN$973,"",LOOKUP($AQ$712,$AN$222:$AP$971,$AI$222:$AI$971))</f>
        <v/>
      </c>
      <c r="AT712" s="282" t="s">
        <v>28</v>
      </c>
      <c r="AU712" s="282" t="str">
        <f>IF($AQ$712&gt;$AN$973,"",LOOKUP($AQ$712,$AN$222:$AP$971,$AK$222:$AK$971))</f>
        <v/>
      </c>
      <c r="AV712" s="282" t="str">
        <f>IF($AQ$712&gt;$AN$973,"",LOOKUP($AQ$712,$AN$222:$AP$971,$AL$222:$AL$971))</f>
        <v/>
      </c>
      <c r="AX712" s="522" t="str">
        <f>IF(AJ712="B",MAX($AX$221:AX711)+0.001,"")</f>
        <v/>
      </c>
      <c r="AY712" s="522"/>
      <c r="AZ712" s="522"/>
      <c r="BA712" s="282">
        <v>1.4909999999999999</v>
      </c>
      <c r="BB712" s="282" t="str">
        <f t="shared" si="240"/>
        <v/>
      </c>
      <c r="BC712" s="282" t="str">
        <f t="shared" si="233"/>
        <v/>
      </c>
      <c r="BD712" s="282" t="s">
        <v>29</v>
      </c>
      <c r="BE712" s="282" t="str">
        <f t="shared" si="234"/>
        <v/>
      </c>
      <c r="BF712" s="282" t="str">
        <f t="shared" si="235"/>
        <v/>
      </c>
      <c r="BH712" s="522" t="str">
        <f>IF(AJ712="C",MAX($BH$221:BH711)+0.001,"")</f>
        <v/>
      </c>
      <c r="BI712" s="522"/>
      <c r="BJ712" s="522"/>
      <c r="BK712" s="282">
        <v>1.4909999999999999</v>
      </c>
      <c r="BL712" s="282" t="str">
        <f t="shared" si="236"/>
        <v/>
      </c>
      <c r="BM712" s="282" t="str">
        <f t="shared" si="237"/>
        <v/>
      </c>
      <c r="BN712" s="282" t="s">
        <v>30</v>
      </c>
      <c r="BO712" s="282" t="str">
        <f t="shared" si="238"/>
        <v/>
      </c>
      <c r="BP712" s="282" t="str">
        <f t="shared" si="239"/>
        <v/>
      </c>
      <c r="BT712" s="522" t="str">
        <f>IF(AL712="A",MAX($BT$221:BV711)+0.001,"")</f>
        <v/>
      </c>
      <c r="BU712" s="522"/>
      <c r="BV712" s="522"/>
      <c r="BW712" s="282">
        <v>1.4909999999999999</v>
      </c>
      <c r="BY712" s="454" t="s">
        <v>28</v>
      </c>
      <c r="BZ712" s="282" t="str">
        <f t="shared" si="241"/>
        <v/>
      </c>
      <c r="CB712" s="282">
        <f t="shared" si="242"/>
        <v>0</v>
      </c>
      <c r="CC712" s="282">
        <f t="shared" si="243"/>
        <v>0</v>
      </c>
      <c r="CD712" s="282">
        <f t="shared" si="244"/>
        <v>0</v>
      </c>
      <c r="CE712" s="282">
        <f t="shared" si="245"/>
        <v>0</v>
      </c>
      <c r="CF712" s="282">
        <f t="shared" si="246"/>
        <v>0</v>
      </c>
      <c r="CG712" s="282">
        <f t="shared" si="247"/>
        <v>0</v>
      </c>
      <c r="CH712" s="282">
        <f t="shared" si="248"/>
        <v>0</v>
      </c>
      <c r="CI712" s="282">
        <f t="shared" si="249"/>
        <v>0</v>
      </c>
      <c r="CJ712" s="282">
        <f t="shared" si="250"/>
        <v>0</v>
      </c>
      <c r="CK712" s="282">
        <f t="shared" si="251"/>
        <v>0</v>
      </c>
      <c r="CL712" s="282">
        <f t="shared" si="252"/>
        <v>0</v>
      </c>
      <c r="CM712" s="282">
        <f t="shared" si="253"/>
        <v>0</v>
      </c>
    </row>
    <row r="713" spans="4:91" ht="15" x14ac:dyDescent="0.25">
      <c r="D713" s="455" t="str">
        <f>IF(DATA10!$C$50="","",U713&amp;":"&amp;V713)</f>
        <v/>
      </c>
      <c r="E713" s="523" t="str">
        <f>IF(DATA10!$D$50="","",W713&amp;":"&amp;X713)</f>
        <v/>
      </c>
      <c r="F713" s="523"/>
      <c r="G713" s="523"/>
      <c r="H713" s="524" t="e">
        <f t="shared" si="228"/>
        <v>#VALUE!</v>
      </c>
      <c r="I713" s="524"/>
      <c r="J713" s="524"/>
      <c r="K713" s="522" t="e">
        <f t="shared" si="232"/>
        <v>#VALUE!</v>
      </c>
      <c r="L713" s="522"/>
      <c r="M713" s="522"/>
      <c r="N713" s="525" t="e">
        <f t="shared" si="229"/>
        <v>#VALUE!</v>
      </c>
      <c r="O713" s="525"/>
      <c r="P713" s="525"/>
      <c r="Q713" s="523" t="e">
        <f t="shared" si="230"/>
        <v>#VALUE!</v>
      </c>
      <c r="R713" s="523"/>
      <c r="S713" s="523"/>
      <c r="T713" s="283">
        <v>42</v>
      </c>
      <c r="U713" s="456">
        <f>IF(HOUR(DATA10!$C$50)&lt;=6,HOUR(DATA10!$C$50)+12,HOUR(DATA10!$C$50))</f>
        <v>12</v>
      </c>
      <c r="V713" s="457" t="str">
        <f>IF(MINUTE(DATA10!$C$50)&lt;10,"0"&amp;MINUTE(DATA10!$C$50),MINUTE(DATA10!$C$50))</f>
        <v>00</v>
      </c>
      <c r="W713" s="456">
        <f>IF(HOUR(DATA10!$D$50)&lt;=6,HOUR(DATA10!$D$50)+12,HOUR(DATA10!$D$50))</f>
        <v>12</v>
      </c>
      <c r="X713" s="457" t="str">
        <f>IF(MINUTE(DATA10!$D$50)&lt;10,"0"&amp;MINUTE(DATA10!$D$50),MINUTE(DATA10!$D$50))</f>
        <v>00</v>
      </c>
      <c r="Y713" s="526" t="b">
        <f t="shared" si="226"/>
        <v>0</v>
      </c>
      <c r="Z713" s="526"/>
      <c r="AA713" s="520" t="b">
        <f t="shared" si="227"/>
        <v>0</v>
      </c>
      <c r="AB713" s="520"/>
      <c r="AC713" s="521" t="str">
        <f t="shared" si="231"/>
        <v/>
      </c>
      <c r="AD713" s="521"/>
      <c r="AE713" s="520" t="b">
        <f t="shared" si="225"/>
        <v>0</v>
      </c>
      <c r="AF713" s="520"/>
      <c r="AH713" s="422">
        <f>DATA10!$G$50</f>
        <v>0</v>
      </c>
      <c r="AI713" s="422">
        <f>DATA10!$L$50</f>
        <v>0</v>
      </c>
      <c r="AJ713" s="458">
        <f>DATA10!$Q$50</f>
        <v>0</v>
      </c>
      <c r="AK713" s="422">
        <f>DATA10!$V$50</f>
        <v>0</v>
      </c>
      <c r="AL713" s="422">
        <f>DATA10!$AA$50</f>
        <v>0</v>
      </c>
      <c r="AN713" s="522" t="str">
        <f>IF(AJ713="A",MAX($AN$221:AP712)+0.001,"")</f>
        <v/>
      </c>
      <c r="AO713" s="522"/>
      <c r="AP713" s="522"/>
      <c r="AQ713" s="282">
        <v>1.492</v>
      </c>
      <c r="AR713" s="282" t="str">
        <f>IF($AQ$713&gt;$AN$973,"",LOOKUP($AQ$713,$AN$222:$AP$971,$AH$222:$AH$971))</f>
        <v/>
      </c>
      <c r="AS713" s="282" t="str">
        <f>IF($AQ$713&gt;$AN$973,"",LOOKUP($AQ$713,$AN$222:$AP$971,$AI$222:$AI$971))</f>
        <v/>
      </c>
      <c r="AT713" s="282" t="s">
        <v>28</v>
      </c>
      <c r="AU713" s="282" t="str">
        <f>IF($AQ$713&gt;$AN$973,"",LOOKUP($AQ$713,$AN$222:$AP$971,$AK$222:$AK$971))</f>
        <v/>
      </c>
      <c r="AV713" s="282" t="str">
        <f>IF($AQ$713&gt;$AN$973,"",LOOKUP($AQ$713,$AN$222:$AP$971,$AL$222:$AL$971))</f>
        <v/>
      </c>
      <c r="AX713" s="522" t="str">
        <f>IF(AJ713="B",MAX($AX$221:AX712)+0.001,"")</f>
        <v/>
      </c>
      <c r="AY713" s="522"/>
      <c r="AZ713" s="522"/>
      <c r="BA713" s="282">
        <v>1.492</v>
      </c>
      <c r="BB713" s="282" t="str">
        <f t="shared" si="240"/>
        <v/>
      </c>
      <c r="BC713" s="282" t="str">
        <f t="shared" si="233"/>
        <v/>
      </c>
      <c r="BD713" s="282" t="s">
        <v>29</v>
      </c>
      <c r="BE713" s="282" t="str">
        <f t="shared" si="234"/>
        <v/>
      </c>
      <c r="BF713" s="282" t="str">
        <f t="shared" si="235"/>
        <v/>
      </c>
      <c r="BH713" s="522" t="str">
        <f>IF(AJ713="C",MAX($BH$221:BH712)+0.001,"")</f>
        <v/>
      </c>
      <c r="BI713" s="522"/>
      <c r="BJ713" s="522"/>
      <c r="BK713" s="282">
        <v>1.492</v>
      </c>
      <c r="BL713" s="282" t="str">
        <f t="shared" si="236"/>
        <v/>
      </c>
      <c r="BM713" s="282" t="str">
        <f t="shared" si="237"/>
        <v/>
      </c>
      <c r="BN713" s="282" t="s">
        <v>30</v>
      </c>
      <c r="BO713" s="282" t="str">
        <f t="shared" si="238"/>
        <v/>
      </c>
      <c r="BP713" s="282" t="str">
        <f t="shared" si="239"/>
        <v/>
      </c>
      <c r="BT713" s="522" t="str">
        <f>IF(AL713="A",MAX($BT$221:BV712)+0.001,"")</f>
        <v/>
      </c>
      <c r="BU713" s="522"/>
      <c r="BV713" s="522"/>
      <c r="BW713" s="282">
        <v>1.492</v>
      </c>
      <c r="BY713" s="454" t="s">
        <v>28</v>
      </c>
      <c r="BZ713" s="282" t="str">
        <f t="shared" si="241"/>
        <v/>
      </c>
      <c r="CB713" s="282">
        <f t="shared" si="242"/>
        <v>0</v>
      </c>
      <c r="CC713" s="282">
        <f t="shared" si="243"/>
        <v>0</v>
      </c>
      <c r="CD713" s="282">
        <f t="shared" si="244"/>
        <v>0</v>
      </c>
      <c r="CE713" s="282">
        <f t="shared" si="245"/>
        <v>0</v>
      </c>
      <c r="CF713" s="282">
        <f t="shared" si="246"/>
        <v>0</v>
      </c>
      <c r="CG713" s="282">
        <f t="shared" si="247"/>
        <v>0</v>
      </c>
      <c r="CH713" s="282">
        <f t="shared" si="248"/>
        <v>0</v>
      </c>
      <c r="CI713" s="282">
        <f t="shared" si="249"/>
        <v>0</v>
      </c>
      <c r="CJ713" s="282">
        <f t="shared" si="250"/>
        <v>0</v>
      </c>
      <c r="CK713" s="282">
        <f t="shared" si="251"/>
        <v>0</v>
      </c>
      <c r="CL713" s="282">
        <f t="shared" si="252"/>
        <v>0</v>
      </c>
      <c r="CM713" s="282">
        <f t="shared" si="253"/>
        <v>0</v>
      </c>
    </row>
    <row r="714" spans="4:91" ht="15" x14ac:dyDescent="0.25">
      <c r="D714" s="455" t="str">
        <f>IF(DATA10!$C$51="","",U714&amp;":"&amp;V714)</f>
        <v/>
      </c>
      <c r="E714" s="523" t="str">
        <f>IF(DATA10!$D$51="","",W714&amp;":"&amp;X714)</f>
        <v/>
      </c>
      <c r="F714" s="523"/>
      <c r="G714" s="523"/>
      <c r="H714" s="524" t="e">
        <f t="shared" si="228"/>
        <v>#VALUE!</v>
      </c>
      <c r="I714" s="524"/>
      <c r="J714" s="524"/>
      <c r="K714" s="522" t="e">
        <f t="shared" si="232"/>
        <v>#VALUE!</v>
      </c>
      <c r="L714" s="522"/>
      <c r="M714" s="522"/>
      <c r="N714" s="525" t="e">
        <f t="shared" si="229"/>
        <v>#VALUE!</v>
      </c>
      <c r="O714" s="525"/>
      <c r="P714" s="525"/>
      <c r="Q714" s="523" t="e">
        <f t="shared" si="230"/>
        <v>#VALUE!</v>
      </c>
      <c r="R714" s="523"/>
      <c r="S714" s="523"/>
      <c r="T714" s="283">
        <v>43</v>
      </c>
      <c r="U714" s="456">
        <f>IF(HOUR(DATA10!$C$51)&lt;=6,HOUR(DATA10!$C$51)+12,HOUR(DATA10!$C$51))</f>
        <v>12</v>
      </c>
      <c r="V714" s="457" t="str">
        <f>IF(MINUTE(DATA10!$C$51)&lt;10,"0"&amp;MINUTE(DATA10!$C$51),MINUTE(DATA10!$C$51))</f>
        <v>00</v>
      </c>
      <c r="W714" s="456">
        <f>IF(HOUR(DATA10!$D$51)&lt;=6,HOUR(DATA10!$D$51)+12,HOUR(DATA10!$D$51))</f>
        <v>12</v>
      </c>
      <c r="X714" s="457" t="str">
        <f>IF(MINUTE(DATA10!$D$51)&lt;10,"0"&amp;MINUTE(DATA10!$D$51),MINUTE(DATA10!$D$51))</f>
        <v>00</v>
      </c>
      <c r="Y714" s="526" t="b">
        <f t="shared" si="226"/>
        <v>0</v>
      </c>
      <c r="Z714" s="526"/>
      <c r="AA714" s="520" t="b">
        <f t="shared" si="227"/>
        <v>0</v>
      </c>
      <c r="AB714" s="520"/>
      <c r="AC714" s="521" t="str">
        <f t="shared" si="231"/>
        <v/>
      </c>
      <c r="AD714" s="521"/>
      <c r="AE714" s="520" t="b">
        <f t="shared" si="225"/>
        <v>0</v>
      </c>
      <c r="AF714" s="520"/>
      <c r="AH714" s="422">
        <f>DATA10!$G$51</f>
        <v>0</v>
      </c>
      <c r="AI714" s="422">
        <f>DATA10!$L$51</f>
        <v>0</v>
      </c>
      <c r="AJ714" s="458">
        <f>DATA10!$Q$51</f>
        <v>0</v>
      </c>
      <c r="AK714" s="422">
        <f>DATA10!$V$51</f>
        <v>0</v>
      </c>
      <c r="AL714" s="422">
        <f>DATA10!$AA$51</f>
        <v>0</v>
      </c>
      <c r="AN714" s="522" t="str">
        <f>IF(AJ714="A",MAX($AN$221:AP713)+0.001,"")</f>
        <v/>
      </c>
      <c r="AO714" s="522"/>
      <c r="AP714" s="522"/>
      <c r="AQ714" s="282">
        <v>1.4929999999999999</v>
      </c>
      <c r="AR714" s="282" t="str">
        <f>IF($AQ$714&gt;$AN$973,"",LOOKUP($AQ$714,$AN$222:$AP$971,$AH$222:$AH$971))</f>
        <v/>
      </c>
      <c r="AS714" s="282" t="str">
        <f>IF($AQ$714&gt;$AN$973,"",LOOKUP($AQ$714,$AN$222:$AP$971,$AI$222:$AI$971))</f>
        <v/>
      </c>
      <c r="AT714" s="282" t="s">
        <v>28</v>
      </c>
      <c r="AU714" s="282" t="str">
        <f>IF($AQ$714&gt;$AN$973,"",LOOKUP($AQ$714,$AN$222:$AP$971,$AK$222:$AK$971))</f>
        <v/>
      </c>
      <c r="AV714" s="282" t="str">
        <f>IF($AQ$714&gt;$AN$973,"",LOOKUP($AQ$714,$AN$222:$AP$971,$AL$222:$AL$971))</f>
        <v/>
      </c>
      <c r="AX714" s="522" t="str">
        <f>IF(AJ714="B",MAX($AX$221:AX713)+0.001,"")</f>
        <v/>
      </c>
      <c r="AY714" s="522"/>
      <c r="AZ714" s="522"/>
      <c r="BA714" s="282">
        <v>1.4929999999999999</v>
      </c>
      <c r="BB714" s="282" t="str">
        <f t="shared" si="240"/>
        <v/>
      </c>
      <c r="BC714" s="282" t="str">
        <f t="shared" si="233"/>
        <v/>
      </c>
      <c r="BD714" s="282" t="s">
        <v>29</v>
      </c>
      <c r="BE714" s="282" t="str">
        <f t="shared" si="234"/>
        <v/>
      </c>
      <c r="BF714" s="282" t="str">
        <f t="shared" si="235"/>
        <v/>
      </c>
      <c r="BH714" s="522" t="str">
        <f>IF(AJ714="C",MAX($BH$221:BH713)+0.001,"")</f>
        <v/>
      </c>
      <c r="BI714" s="522"/>
      <c r="BJ714" s="522"/>
      <c r="BK714" s="282">
        <v>1.4929999999999999</v>
      </c>
      <c r="BL714" s="282" t="str">
        <f t="shared" si="236"/>
        <v/>
      </c>
      <c r="BM714" s="282" t="str">
        <f t="shared" si="237"/>
        <v/>
      </c>
      <c r="BN714" s="282" t="s">
        <v>30</v>
      </c>
      <c r="BO714" s="282" t="str">
        <f t="shared" si="238"/>
        <v/>
      </c>
      <c r="BP714" s="282" t="str">
        <f t="shared" si="239"/>
        <v/>
      </c>
      <c r="BT714" s="522" t="str">
        <f>IF(AL714="A",MAX($BT$221:BV713)+0.001,"")</f>
        <v/>
      </c>
      <c r="BU714" s="522"/>
      <c r="BV714" s="522"/>
      <c r="BW714" s="282">
        <v>1.4929999999999999</v>
      </c>
      <c r="BY714" s="454" t="s">
        <v>28</v>
      </c>
      <c r="BZ714" s="282" t="str">
        <f t="shared" si="241"/>
        <v/>
      </c>
      <c r="CB714" s="282">
        <f t="shared" si="242"/>
        <v>0</v>
      </c>
      <c r="CC714" s="282">
        <f t="shared" si="243"/>
        <v>0</v>
      </c>
      <c r="CD714" s="282">
        <f t="shared" si="244"/>
        <v>0</v>
      </c>
      <c r="CE714" s="282">
        <f t="shared" si="245"/>
        <v>0</v>
      </c>
      <c r="CF714" s="282">
        <f t="shared" si="246"/>
        <v>0</v>
      </c>
      <c r="CG714" s="282">
        <f t="shared" si="247"/>
        <v>0</v>
      </c>
      <c r="CH714" s="282">
        <f t="shared" si="248"/>
        <v>0</v>
      </c>
      <c r="CI714" s="282">
        <f t="shared" si="249"/>
        <v>0</v>
      </c>
      <c r="CJ714" s="282">
        <f t="shared" si="250"/>
        <v>0</v>
      </c>
      <c r="CK714" s="282">
        <f t="shared" si="251"/>
        <v>0</v>
      </c>
      <c r="CL714" s="282">
        <f t="shared" si="252"/>
        <v>0</v>
      </c>
      <c r="CM714" s="282">
        <f t="shared" si="253"/>
        <v>0</v>
      </c>
    </row>
    <row r="715" spans="4:91" ht="15" x14ac:dyDescent="0.25">
      <c r="D715" s="455" t="str">
        <f>IF(DATA10!$C$52="","",U715&amp;":"&amp;V715)</f>
        <v/>
      </c>
      <c r="E715" s="523" t="str">
        <f>IF(DATA10!$D$52="","",W715&amp;":"&amp;X715)</f>
        <v/>
      </c>
      <c r="F715" s="523"/>
      <c r="G715" s="523"/>
      <c r="H715" s="524" t="e">
        <f t="shared" si="228"/>
        <v>#VALUE!</v>
      </c>
      <c r="I715" s="524"/>
      <c r="J715" s="524"/>
      <c r="K715" s="522" t="e">
        <f t="shared" si="232"/>
        <v>#VALUE!</v>
      </c>
      <c r="L715" s="522"/>
      <c r="M715" s="522"/>
      <c r="N715" s="525" t="e">
        <f t="shared" si="229"/>
        <v>#VALUE!</v>
      </c>
      <c r="O715" s="525"/>
      <c r="P715" s="525"/>
      <c r="Q715" s="523" t="e">
        <f t="shared" si="230"/>
        <v>#VALUE!</v>
      </c>
      <c r="R715" s="523"/>
      <c r="S715" s="523"/>
      <c r="T715" s="283">
        <v>44</v>
      </c>
      <c r="U715" s="456">
        <f>IF(HOUR(DATA10!$C$52)&lt;=6,HOUR(DATA10!$C$52)+12,HOUR(DATA10!$C$52))</f>
        <v>12</v>
      </c>
      <c r="V715" s="457" t="str">
        <f>IF(MINUTE(DATA10!$C$52)&lt;10,"0"&amp;MINUTE(DATA10!$C$52),MINUTE(DATA10!$C$52))</f>
        <v>00</v>
      </c>
      <c r="W715" s="456">
        <f>IF(HOUR(DATA10!$D$52)&lt;=6,HOUR(DATA10!$D$52)+12,HOUR(DATA10!$D$52))</f>
        <v>12</v>
      </c>
      <c r="X715" s="457" t="str">
        <f>IF(MINUTE(DATA10!$D$52)&lt;10,"0"&amp;MINUTE(DATA10!$D$52),MINUTE(DATA10!$D$52))</f>
        <v>00</v>
      </c>
      <c r="Y715" s="526" t="b">
        <f t="shared" si="226"/>
        <v>0</v>
      </c>
      <c r="Z715" s="526"/>
      <c r="AA715" s="520" t="b">
        <f t="shared" si="227"/>
        <v>0</v>
      </c>
      <c r="AB715" s="520"/>
      <c r="AC715" s="521" t="str">
        <f t="shared" si="231"/>
        <v/>
      </c>
      <c r="AD715" s="521"/>
      <c r="AE715" s="520" t="b">
        <f t="shared" si="225"/>
        <v>0</v>
      </c>
      <c r="AF715" s="520"/>
      <c r="AH715" s="422">
        <f>DATA10!$G$52</f>
        <v>0</v>
      </c>
      <c r="AI715" s="422">
        <f>DATA10!$L$52</f>
        <v>0</v>
      </c>
      <c r="AJ715" s="458">
        <f>DATA10!$Q$52</f>
        <v>0</v>
      </c>
      <c r="AK715" s="422">
        <f>DATA10!$V$52</f>
        <v>0</v>
      </c>
      <c r="AL715" s="422">
        <f>DATA10!$AA$52</f>
        <v>0</v>
      </c>
      <c r="AN715" s="522" t="str">
        <f>IF(AJ715="A",MAX($AN$221:AP714)+0.001,"")</f>
        <v/>
      </c>
      <c r="AO715" s="522"/>
      <c r="AP715" s="522"/>
      <c r="AQ715" s="282">
        <v>1.4939999999999998</v>
      </c>
      <c r="AR715" s="282" t="str">
        <f>IF($AQ$715&gt;$AN$973,"",LOOKUP($AQ$715,$AN$222:$AP$971,$AH$222:$AH$971))</f>
        <v/>
      </c>
      <c r="AS715" s="282" t="str">
        <f>IF($AQ$715&gt;$AN$973,"",LOOKUP($AQ$715,$AN$222:$AP$971,$AI$222:$AI$971))</f>
        <v/>
      </c>
      <c r="AT715" s="282" t="s">
        <v>28</v>
      </c>
      <c r="AU715" s="282" t="str">
        <f>IF($AQ$715&gt;$AN$973,"",LOOKUP($AQ$715,$AN$222:$AP$971,$AK$222:$AK$971))</f>
        <v/>
      </c>
      <c r="AV715" s="282" t="str">
        <f>IF($AQ$715&gt;$AN$973,"",LOOKUP($AQ$715,$AN$222:$AP$971,$AL$222:$AL$971))</f>
        <v/>
      </c>
      <c r="AX715" s="522" t="str">
        <f>IF(AJ715="B",MAX($AX$221:AX714)+0.001,"")</f>
        <v/>
      </c>
      <c r="AY715" s="522"/>
      <c r="AZ715" s="522"/>
      <c r="BA715" s="282">
        <v>1.4939999999999998</v>
      </c>
      <c r="BB715" s="282" t="str">
        <f t="shared" si="240"/>
        <v/>
      </c>
      <c r="BC715" s="282" t="str">
        <f t="shared" si="233"/>
        <v/>
      </c>
      <c r="BD715" s="282" t="s">
        <v>29</v>
      </c>
      <c r="BE715" s="282" t="str">
        <f t="shared" si="234"/>
        <v/>
      </c>
      <c r="BF715" s="282" t="str">
        <f t="shared" si="235"/>
        <v/>
      </c>
      <c r="BH715" s="522" t="str">
        <f>IF(AJ715="C",MAX($BH$221:BH714)+0.001,"")</f>
        <v/>
      </c>
      <c r="BI715" s="522"/>
      <c r="BJ715" s="522"/>
      <c r="BK715" s="282">
        <v>1.4939999999999998</v>
      </c>
      <c r="BL715" s="282" t="str">
        <f t="shared" si="236"/>
        <v/>
      </c>
      <c r="BM715" s="282" t="str">
        <f t="shared" si="237"/>
        <v/>
      </c>
      <c r="BN715" s="282" t="s">
        <v>30</v>
      </c>
      <c r="BO715" s="282" t="str">
        <f t="shared" si="238"/>
        <v/>
      </c>
      <c r="BP715" s="282" t="str">
        <f t="shared" si="239"/>
        <v/>
      </c>
      <c r="BT715" s="522" t="str">
        <f>IF(AL715="A",MAX($BT$221:BV714)+0.001,"")</f>
        <v/>
      </c>
      <c r="BU715" s="522"/>
      <c r="BV715" s="522"/>
      <c r="BW715" s="282">
        <v>1.4939999999999998</v>
      </c>
      <c r="BY715" s="454" t="s">
        <v>28</v>
      </c>
      <c r="BZ715" s="282" t="str">
        <f t="shared" si="241"/>
        <v/>
      </c>
      <c r="CB715" s="282">
        <f t="shared" si="242"/>
        <v>0</v>
      </c>
      <c r="CC715" s="282">
        <f t="shared" si="243"/>
        <v>0</v>
      </c>
      <c r="CD715" s="282">
        <f t="shared" si="244"/>
        <v>0</v>
      </c>
      <c r="CE715" s="282">
        <f t="shared" si="245"/>
        <v>0</v>
      </c>
      <c r="CF715" s="282">
        <f t="shared" si="246"/>
        <v>0</v>
      </c>
      <c r="CG715" s="282">
        <f t="shared" si="247"/>
        <v>0</v>
      </c>
      <c r="CH715" s="282">
        <f t="shared" si="248"/>
        <v>0</v>
      </c>
      <c r="CI715" s="282">
        <f t="shared" si="249"/>
        <v>0</v>
      </c>
      <c r="CJ715" s="282">
        <f t="shared" si="250"/>
        <v>0</v>
      </c>
      <c r="CK715" s="282">
        <f t="shared" si="251"/>
        <v>0</v>
      </c>
      <c r="CL715" s="282">
        <f t="shared" si="252"/>
        <v>0</v>
      </c>
      <c r="CM715" s="282">
        <f t="shared" si="253"/>
        <v>0</v>
      </c>
    </row>
    <row r="716" spans="4:91" ht="15" x14ac:dyDescent="0.25">
      <c r="D716" s="455" t="str">
        <f>IF(DATA10!$C$53="","",U716&amp;":"&amp;V716)</f>
        <v/>
      </c>
      <c r="E716" s="523" t="str">
        <f>IF(DATA10!$D$53="","",W716&amp;":"&amp;X716)</f>
        <v/>
      </c>
      <c r="F716" s="523"/>
      <c r="G716" s="523"/>
      <c r="H716" s="524" t="e">
        <f t="shared" si="228"/>
        <v>#VALUE!</v>
      </c>
      <c r="I716" s="524"/>
      <c r="J716" s="524"/>
      <c r="K716" s="522" t="e">
        <f t="shared" si="232"/>
        <v>#VALUE!</v>
      </c>
      <c r="L716" s="522"/>
      <c r="M716" s="522"/>
      <c r="N716" s="525" t="e">
        <f t="shared" si="229"/>
        <v>#VALUE!</v>
      </c>
      <c r="O716" s="525"/>
      <c r="P716" s="525"/>
      <c r="Q716" s="523" t="e">
        <f t="shared" si="230"/>
        <v>#VALUE!</v>
      </c>
      <c r="R716" s="523"/>
      <c r="S716" s="523"/>
      <c r="T716" s="283">
        <v>45</v>
      </c>
      <c r="U716" s="456">
        <f>IF(HOUR(DATA10!$C$53)&lt;=6,HOUR(DATA10!$C$53)+12,HOUR(DATA10!$C$53))</f>
        <v>12</v>
      </c>
      <c r="V716" s="457" t="str">
        <f>IF(MINUTE(DATA10!$C$53)&lt;10,"0"&amp;MINUTE(DATA10!$C$53),MINUTE(DATA10!$C$53))</f>
        <v>00</v>
      </c>
      <c r="W716" s="456">
        <f>IF(HOUR(DATA10!$D$53)&lt;=6,HOUR(DATA10!$D$53)+12,HOUR(DATA10!$D$53))</f>
        <v>12</v>
      </c>
      <c r="X716" s="457" t="str">
        <f>IF(MINUTE(DATA10!$D$53)&lt;10,"0"&amp;MINUTE(DATA10!$D$53),MINUTE(DATA10!$D$53))</f>
        <v>00</v>
      </c>
      <c r="Y716" s="526" t="b">
        <f t="shared" si="226"/>
        <v>0</v>
      </c>
      <c r="Z716" s="526"/>
      <c r="AA716" s="520" t="b">
        <f t="shared" si="227"/>
        <v>0</v>
      </c>
      <c r="AB716" s="520"/>
      <c r="AC716" s="521" t="str">
        <f t="shared" si="231"/>
        <v/>
      </c>
      <c r="AD716" s="521"/>
      <c r="AE716" s="520" t="b">
        <f t="shared" si="225"/>
        <v>0</v>
      </c>
      <c r="AF716" s="520"/>
      <c r="AH716" s="422">
        <f>DATA10!$G$53</f>
        <v>0</v>
      </c>
      <c r="AI716" s="422">
        <f>DATA10!$L$53</f>
        <v>0</v>
      </c>
      <c r="AJ716" s="458">
        <f>DATA10!$Q$53</f>
        <v>0</v>
      </c>
      <c r="AK716" s="422">
        <f>DATA10!$V$53</f>
        <v>0</v>
      </c>
      <c r="AL716" s="422">
        <f>DATA10!$AA$53</f>
        <v>0</v>
      </c>
      <c r="AN716" s="522" t="str">
        <f>IF(AJ716="A",MAX($AN$221:AP715)+0.001,"")</f>
        <v/>
      </c>
      <c r="AO716" s="522"/>
      <c r="AP716" s="522"/>
      <c r="AQ716" s="282">
        <v>1.4950000000000001</v>
      </c>
      <c r="AR716" s="282" t="str">
        <f>IF($AQ$716&gt;$AN$973,"",LOOKUP($AQ$716,$AN$222:$AP$971,$AH$222:$AH$971))</f>
        <v/>
      </c>
      <c r="AS716" s="282" t="str">
        <f>IF($AQ$716&gt;$AN$973,"",LOOKUP($AQ$716,$AN$222:$AP$971,$AI$222:$AI$971))</f>
        <v/>
      </c>
      <c r="AT716" s="282" t="s">
        <v>28</v>
      </c>
      <c r="AU716" s="282" t="str">
        <f>IF($AQ$716&gt;$AN$973,"",LOOKUP($AQ$716,$AN$222:$AP$971,$AK$222:$AK$971))</f>
        <v/>
      </c>
      <c r="AV716" s="282" t="str">
        <f>IF($AQ$716&gt;$AN$973,"",LOOKUP($AQ$716,$AN$222:$AP$971,$AL$222:$AL$971))</f>
        <v/>
      </c>
      <c r="AX716" s="522" t="str">
        <f>IF(AJ716="B",MAX($AX$221:AX715)+0.001,"")</f>
        <v/>
      </c>
      <c r="AY716" s="522"/>
      <c r="AZ716" s="522"/>
      <c r="BA716" s="282">
        <v>1.4950000000000001</v>
      </c>
      <c r="BB716" s="282" t="str">
        <f t="shared" si="240"/>
        <v/>
      </c>
      <c r="BC716" s="282" t="str">
        <f t="shared" si="233"/>
        <v/>
      </c>
      <c r="BD716" s="282" t="s">
        <v>29</v>
      </c>
      <c r="BE716" s="282" t="str">
        <f t="shared" si="234"/>
        <v/>
      </c>
      <c r="BF716" s="282" t="str">
        <f t="shared" si="235"/>
        <v/>
      </c>
      <c r="BH716" s="522" t="str">
        <f>IF(AJ716="C",MAX($BH$221:BH715)+0.001,"")</f>
        <v/>
      </c>
      <c r="BI716" s="522"/>
      <c r="BJ716" s="522"/>
      <c r="BK716" s="282">
        <v>1.4950000000000001</v>
      </c>
      <c r="BL716" s="282" t="str">
        <f t="shared" si="236"/>
        <v/>
      </c>
      <c r="BM716" s="282" t="str">
        <f t="shared" si="237"/>
        <v/>
      </c>
      <c r="BN716" s="282" t="s">
        <v>30</v>
      </c>
      <c r="BO716" s="282" t="str">
        <f t="shared" si="238"/>
        <v/>
      </c>
      <c r="BP716" s="282" t="str">
        <f t="shared" si="239"/>
        <v/>
      </c>
      <c r="BT716" s="522" t="str">
        <f>IF(AL716="A",MAX($BT$221:BV715)+0.001,"")</f>
        <v/>
      </c>
      <c r="BU716" s="522"/>
      <c r="BV716" s="522"/>
      <c r="BW716" s="282">
        <v>1.4950000000000001</v>
      </c>
      <c r="BY716" s="454" t="s">
        <v>28</v>
      </c>
      <c r="BZ716" s="282" t="str">
        <f t="shared" si="241"/>
        <v/>
      </c>
      <c r="CB716" s="282">
        <f t="shared" si="242"/>
        <v>0</v>
      </c>
      <c r="CC716" s="282">
        <f t="shared" si="243"/>
        <v>0</v>
      </c>
      <c r="CD716" s="282">
        <f t="shared" si="244"/>
        <v>0</v>
      </c>
      <c r="CE716" s="282">
        <f t="shared" si="245"/>
        <v>0</v>
      </c>
      <c r="CF716" s="282">
        <f t="shared" si="246"/>
        <v>0</v>
      </c>
      <c r="CG716" s="282">
        <f t="shared" si="247"/>
        <v>0</v>
      </c>
      <c r="CH716" s="282">
        <f t="shared" si="248"/>
        <v>0</v>
      </c>
      <c r="CI716" s="282">
        <f t="shared" si="249"/>
        <v>0</v>
      </c>
      <c r="CJ716" s="282">
        <f t="shared" si="250"/>
        <v>0</v>
      </c>
      <c r="CK716" s="282">
        <f t="shared" si="251"/>
        <v>0</v>
      </c>
      <c r="CL716" s="282">
        <f t="shared" si="252"/>
        <v>0</v>
      </c>
      <c r="CM716" s="282">
        <f t="shared" si="253"/>
        <v>0</v>
      </c>
    </row>
    <row r="717" spans="4:91" ht="15" x14ac:dyDescent="0.25">
      <c r="D717" s="455" t="str">
        <f>IF(DATA10!$C$54="","",U717&amp;":"&amp;V717)</f>
        <v/>
      </c>
      <c r="E717" s="523" t="str">
        <f>IF(DATA10!$D$54="","",W717&amp;":"&amp;X717)</f>
        <v/>
      </c>
      <c r="F717" s="523"/>
      <c r="G717" s="523"/>
      <c r="H717" s="524" t="e">
        <f t="shared" si="228"/>
        <v>#VALUE!</v>
      </c>
      <c r="I717" s="524"/>
      <c r="J717" s="524"/>
      <c r="K717" s="522" t="e">
        <f t="shared" si="232"/>
        <v>#VALUE!</v>
      </c>
      <c r="L717" s="522"/>
      <c r="M717" s="522"/>
      <c r="N717" s="525" t="e">
        <f t="shared" si="229"/>
        <v>#VALUE!</v>
      </c>
      <c r="O717" s="525"/>
      <c r="P717" s="525"/>
      <c r="Q717" s="523" t="e">
        <f t="shared" si="230"/>
        <v>#VALUE!</v>
      </c>
      <c r="R717" s="523"/>
      <c r="S717" s="523"/>
      <c r="T717" s="283">
        <v>46</v>
      </c>
      <c r="U717" s="456">
        <f>IF(HOUR(DATA10!$C$54)&lt;=6,HOUR(DATA10!$C$54)+12,HOUR(DATA10!$C$54))</f>
        <v>12</v>
      </c>
      <c r="V717" s="457" t="str">
        <f>IF(MINUTE(DATA10!$C$54)&lt;10,"0"&amp;MINUTE(DATA10!$C$54),MINUTE(DATA10!$C$54))</f>
        <v>00</v>
      </c>
      <c r="W717" s="456">
        <f>IF(HOUR(DATA10!$D$54)&lt;=6,HOUR(DATA10!$D$54)+12,HOUR(DATA10!$D$54))</f>
        <v>12</v>
      </c>
      <c r="X717" s="457" t="str">
        <f>IF(MINUTE(DATA10!$D$54)&lt;10,"0"&amp;MINUTE(DATA10!$D$54),MINUTE(DATA10!$D$54))</f>
        <v>00</v>
      </c>
      <c r="Y717" s="526" t="b">
        <f t="shared" si="226"/>
        <v>0</v>
      </c>
      <c r="Z717" s="526"/>
      <c r="AA717" s="520" t="b">
        <f t="shared" si="227"/>
        <v>0</v>
      </c>
      <c r="AB717" s="520"/>
      <c r="AC717" s="521" t="str">
        <f t="shared" si="231"/>
        <v/>
      </c>
      <c r="AD717" s="521"/>
      <c r="AE717" s="520" t="b">
        <f t="shared" si="225"/>
        <v>0</v>
      </c>
      <c r="AF717" s="520"/>
      <c r="AH717" s="422">
        <f>DATA10!$G$54</f>
        <v>0</v>
      </c>
      <c r="AI717" s="422">
        <f>DATA10!$L$54</f>
        <v>0</v>
      </c>
      <c r="AJ717" s="458">
        <f>DATA10!$Q$54</f>
        <v>0</v>
      </c>
      <c r="AK717" s="422">
        <f>DATA10!$V$54</f>
        <v>0</v>
      </c>
      <c r="AL717" s="422">
        <f>DATA10!$AA$54</f>
        <v>0</v>
      </c>
      <c r="AN717" s="522" t="str">
        <f>IF(AJ717="A",MAX($AN$221:AP716)+0.001,"")</f>
        <v/>
      </c>
      <c r="AO717" s="522"/>
      <c r="AP717" s="522"/>
      <c r="AQ717" s="282">
        <v>1.496</v>
      </c>
      <c r="AR717" s="282" t="str">
        <f>IF($AQ$717&gt;$AN$973,"",LOOKUP($AQ$717,$AN$222:$AP$971,$AH$222:$AH$971))</f>
        <v/>
      </c>
      <c r="AS717" s="282" t="str">
        <f>IF($AQ$717&gt;$AN$973,"",LOOKUP($AQ$717,$AN$222:$AP$971,$AI$222:$AI$971))</f>
        <v/>
      </c>
      <c r="AT717" s="282" t="s">
        <v>28</v>
      </c>
      <c r="AU717" s="282" t="str">
        <f>IF($AQ$717&gt;$AN$973,"",LOOKUP($AQ$717,$AN$222:$AP$971,$AK$222:$AK$971))</f>
        <v/>
      </c>
      <c r="AV717" s="282" t="str">
        <f>IF($AQ$717&gt;$AN$973,"",LOOKUP($AQ$717,$AN$222:$AP$971,$AL$222:$AL$971))</f>
        <v/>
      </c>
      <c r="AX717" s="522" t="str">
        <f>IF(AJ717="B",MAX($AX$221:AX716)+0.001,"")</f>
        <v/>
      </c>
      <c r="AY717" s="522"/>
      <c r="AZ717" s="522"/>
      <c r="BA717" s="282">
        <v>1.496</v>
      </c>
      <c r="BB717" s="282" t="str">
        <f t="shared" si="240"/>
        <v/>
      </c>
      <c r="BC717" s="282" t="str">
        <f t="shared" si="233"/>
        <v/>
      </c>
      <c r="BD717" s="282" t="s">
        <v>29</v>
      </c>
      <c r="BE717" s="282" t="str">
        <f t="shared" si="234"/>
        <v/>
      </c>
      <c r="BF717" s="282" t="str">
        <f t="shared" si="235"/>
        <v/>
      </c>
      <c r="BH717" s="522" t="str">
        <f>IF(AJ717="C",MAX($BH$221:BH716)+0.001,"")</f>
        <v/>
      </c>
      <c r="BI717" s="522"/>
      <c r="BJ717" s="522"/>
      <c r="BK717" s="282">
        <v>1.496</v>
      </c>
      <c r="BL717" s="282" t="str">
        <f t="shared" si="236"/>
        <v/>
      </c>
      <c r="BM717" s="282" t="str">
        <f t="shared" si="237"/>
        <v/>
      </c>
      <c r="BN717" s="282" t="s">
        <v>30</v>
      </c>
      <c r="BO717" s="282" t="str">
        <f t="shared" si="238"/>
        <v/>
      </c>
      <c r="BP717" s="282" t="str">
        <f t="shared" si="239"/>
        <v/>
      </c>
      <c r="BT717" s="522" t="str">
        <f>IF(AL717="A",MAX($BT$221:BV716)+0.001,"")</f>
        <v/>
      </c>
      <c r="BU717" s="522"/>
      <c r="BV717" s="522"/>
      <c r="BW717" s="282">
        <v>1.496</v>
      </c>
      <c r="BY717" s="454" t="s">
        <v>28</v>
      </c>
      <c r="BZ717" s="282" t="str">
        <f t="shared" si="241"/>
        <v/>
      </c>
      <c r="CB717" s="282">
        <f t="shared" si="242"/>
        <v>0</v>
      </c>
      <c r="CC717" s="282">
        <f t="shared" si="243"/>
        <v>0</v>
      </c>
      <c r="CD717" s="282">
        <f t="shared" si="244"/>
        <v>0</v>
      </c>
      <c r="CE717" s="282">
        <f t="shared" si="245"/>
        <v>0</v>
      </c>
      <c r="CF717" s="282">
        <f t="shared" si="246"/>
        <v>0</v>
      </c>
      <c r="CG717" s="282">
        <f t="shared" si="247"/>
        <v>0</v>
      </c>
      <c r="CH717" s="282">
        <f t="shared" si="248"/>
        <v>0</v>
      </c>
      <c r="CI717" s="282">
        <f t="shared" si="249"/>
        <v>0</v>
      </c>
      <c r="CJ717" s="282">
        <f t="shared" si="250"/>
        <v>0</v>
      </c>
      <c r="CK717" s="282">
        <f t="shared" si="251"/>
        <v>0</v>
      </c>
      <c r="CL717" s="282">
        <f t="shared" si="252"/>
        <v>0</v>
      </c>
      <c r="CM717" s="282">
        <f t="shared" si="253"/>
        <v>0</v>
      </c>
    </row>
    <row r="718" spans="4:91" ht="15" x14ac:dyDescent="0.25">
      <c r="D718" s="455" t="str">
        <f>IF(DATA10!$C$55="","",U718&amp;":"&amp;V718)</f>
        <v/>
      </c>
      <c r="E718" s="523" t="str">
        <f>IF(DATA10!$D$55="","",W718&amp;":"&amp;X718)</f>
        <v/>
      </c>
      <c r="F718" s="523"/>
      <c r="G718" s="523"/>
      <c r="H718" s="524" t="e">
        <f t="shared" si="228"/>
        <v>#VALUE!</v>
      </c>
      <c r="I718" s="524"/>
      <c r="J718" s="524"/>
      <c r="K718" s="522" t="e">
        <f t="shared" si="232"/>
        <v>#VALUE!</v>
      </c>
      <c r="L718" s="522"/>
      <c r="M718" s="522"/>
      <c r="N718" s="525" t="e">
        <f t="shared" si="229"/>
        <v>#VALUE!</v>
      </c>
      <c r="O718" s="525"/>
      <c r="P718" s="525"/>
      <c r="Q718" s="523" t="e">
        <f t="shared" si="230"/>
        <v>#VALUE!</v>
      </c>
      <c r="R718" s="523"/>
      <c r="S718" s="523"/>
      <c r="T718" s="283">
        <v>47</v>
      </c>
      <c r="U718" s="456">
        <f>IF(HOUR(DATA10!$C$55)&lt;=6,HOUR(DATA10!$C$55)+12,HOUR(DATA10!$C$55))</f>
        <v>12</v>
      </c>
      <c r="V718" s="457" t="str">
        <f>IF(MINUTE(DATA10!$C$55)&lt;10,"0"&amp;MINUTE(DATA10!$C$55),MINUTE(DATA10!$C$55))</f>
        <v>00</v>
      </c>
      <c r="W718" s="456">
        <f>IF(HOUR(DATA10!$D$55)&lt;=6,HOUR(DATA10!$D$55)+12,HOUR(DATA10!$D$55))</f>
        <v>12</v>
      </c>
      <c r="X718" s="457" t="str">
        <f>IF(MINUTE(DATA10!$D$55)&lt;10,"0"&amp;MINUTE(DATA10!$D$55),MINUTE(DATA10!$D$55))</f>
        <v>00</v>
      </c>
      <c r="Y718" s="526" t="b">
        <f t="shared" si="226"/>
        <v>0</v>
      </c>
      <c r="Z718" s="526"/>
      <c r="AA718" s="520" t="b">
        <f t="shared" si="227"/>
        <v>0</v>
      </c>
      <c r="AB718" s="520"/>
      <c r="AC718" s="521" t="str">
        <f t="shared" si="231"/>
        <v/>
      </c>
      <c r="AD718" s="521"/>
      <c r="AE718" s="520" t="b">
        <f t="shared" si="225"/>
        <v>0</v>
      </c>
      <c r="AF718" s="520"/>
      <c r="AH718" s="422">
        <f>DATA10!$G$55</f>
        <v>0</v>
      </c>
      <c r="AI718" s="422">
        <f>DATA10!$L$55</f>
        <v>0</v>
      </c>
      <c r="AJ718" s="458">
        <f>DATA10!$Q$55</f>
        <v>0</v>
      </c>
      <c r="AK718" s="422">
        <f>DATA10!$V$55</f>
        <v>0</v>
      </c>
      <c r="AL718" s="422">
        <f>DATA10!$AA$55</f>
        <v>0</v>
      </c>
      <c r="AN718" s="522" t="str">
        <f>IF(AJ718="A",MAX($AN$221:AP717)+0.001,"")</f>
        <v/>
      </c>
      <c r="AO718" s="522"/>
      <c r="AP718" s="522"/>
      <c r="AQ718" s="282">
        <v>1.4969999999999999</v>
      </c>
      <c r="AR718" s="282" t="str">
        <f>IF($AQ$718&gt;$AN$973,"",LOOKUP($AQ$718,$AN$222:$AP$971,$AH$222:$AH$971))</f>
        <v/>
      </c>
      <c r="AS718" s="282" t="str">
        <f>IF($AQ$718&gt;$AN$973,"",LOOKUP($AQ$718,$AN$222:$AP$971,$AI$222:$AI$971))</f>
        <v/>
      </c>
      <c r="AT718" s="282" t="s">
        <v>28</v>
      </c>
      <c r="AU718" s="282" t="str">
        <f>IF($AQ$718&gt;$AN$973,"",LOOKUP($AQ$718,$AN$222:$AP$971,$AK$222:$AK$971))</f>
        <v/>
      </c>
      <c r="AV718" s="282" t="str">
        <f>IF($AQ$718&gt;$AN$973,"",LOOKUP($AQ$718,$AN$222:$AP$971,$AL$222:$AL$971))</f>
        <v/>
      </c>
      <c r="AX718" s="522" t="str">
        <f>IF(AJ718="B",MAX($AX$221:AX717)+0.001,"")</f>
        <v/>
      </c>
      <c r="AY718" s="522"/>
      <c r="AZ718" s="522"/>
      <c r="BA718" s="282">
        <v>1.4969999999999999</v>
      </c>
      <c r="BB718" s="282" t="str">
        <f t="shared" si="240"/>
        <v/>
      </c>
      <c r="BC718" s="282" t="str">
        <f t="shared" si="233"/>
        <v/>
      </c>
      <c r="BD718" s="282" t="s">
        <v>29</v>
      </c>
      <c r="BE718" s="282" t="str">
        <f t="shared" si="234"/>
        <v/>
      </c>
      <c r="BF718" s="282" t="str">
        <f t="shared" si="235"/>
        <v/>
      </c>
      <c r="BH718" s="522" t="str">
        <f>IF(AJ718="C",MAX($BH$221:BH717)+0.001,"")</f>
        <v/>
      </c>
      <c r="BI718" s="522"/>
      <c r="BJ718" s="522"/>
      <c r="BK718" s="282">
        <v>1.4969999999999999</v>
      </c>
      <c r="BL718" s="282" t="str">
        <f t="shared" si="236"/>
        <v/>
      </c>
      <c r="BM718" s="282" t="str">
        <f t="shared" si="237"/>
        <v/>
      </c>
      <c r="BN718" s="282" t="s">
        <v>30</v>
      </c>
      <c r="BO718" s="282" t="str">
        <f t="shared" si="238"/>
        <v/>
      </c>
      <c r="BP718" s="282" t="str">
        <f t="shared" si="239"/>
        <v/>
      </c>
      <c r="BT718" s="522" t="str">
        <f>IF(AL718="A",MAX($BT$221:BV717)+0.001,"")</f>
        <v/>
      </c>
      <c r="BU718" s="522"/>
      <c r="BV718" s="522"/>
      <c r="BW718" s="282">
        <v>1.4969999999999999</v>
      </c>
      <c r="BY718" s="454" t="s">
        <v>28</v>
      </c>
      <c r="BZ718" s="282" t="str">
        <f t="shared" si="241"/>
        <v/>
      </c>
      <c r="CB718" s="282">
        <f t="shared" si="242"/>
        <v>0</v>
      </c>
      <c r="CC718" s="282">
        <f t="shared" si="243"/>
        <v>0</v>
      </c>
      <c r="CD718" s="282">
        <f t="shared" si="244"/>
        <v>0</v>
      </c>
      <c r="CE718" s="282">
        <f t="shared" si="245"/>
        <v>0</v>
      </c>
      <c r="CF718" s="282">
        <f t="shared" si="246"/>
        <v>0</v>
      </c>
      <c r="CG718" s="282">
        <f t="shared" si="247"/>
        <v>0</v>
      </c>
      <c r="CH718" s="282">
        <f t="shared" si="248"/>
        <v>0</v>
      </c>
      <c r="CI718" s="282">
        <f t="shared" si="249"/>
        <v>0</v>
      </c>
      <c r="CJ718" s="282">
        <f t="shared" si="250"/>
        <v>0</v>
      </c>
      <c r="CK718" s="282">
        <f t="shared" si="251"/>
        <v>0</v>
      </c>
      <c r="CL718" s="282">
        <f t="shared" si="252"/>
        <v>0</v>
      </c>
      <c r="CM718" s="282">
        <f t="shared" si="253"/>
        <v>0</v>
      </c>
    </row>
    <row r="719" spans="4:91" ht="15" x14ac:dyDescent="0.25">
      <c r="D719" s="455" t="str">
        <f>IF(DATA10!$C$56="","",U719&amp;":"&amp;V719)</f>
        <v/>
      </c>
      <c r="E719" s="523" t="str">
        <f>IF(DATA10!$D$56="","",W719&amp;":"&amp;X719)</f>
        <v/>
      </c>
      <c r="F719" s="523"/>
      <c r="G719" s="523"/>
      <c r="H719" s="524" t="e">
        <f t="shared" si="228"/>
        <v>#VALUE!</v>
      </c>
      <c r="I719" s="524"/>
      <c r="J719" s="524"/>
      <c r="K719" s="522" t="e">
        <f t="shared" si="232"/>
        <v>#VALUE!</v>
      </c>
      <c r="L719" s="522"/>
      <c r="M719" s="522"/>
      <c r="N719" s="525" t="e">
        <f t="shared" si="229"/>
        <v>#VALUE!</v>
      </c>
      <c r="O719" s="525"/>
      <c r="P719" s="525"/>
      <c r="Q719" s="523" t="e">
        <f t="shared" si="230"/>
        <v>#VALUE!</v>
      </c>
      <c r="R719" s="523"/>
      <c r="S719" s="523"/>
      <c r="T719" s="283">
        <v>48</v>
      </c>
      <c r="U719" s="456">
        <f>IF(HOUR(DATA10!$C$56)&lt;=6,HOUR(DATA10!$C$56)+12,HOUR(DATA10!$C$56))</f>
        <v>12</v>
      </c>
      <c r="V719" s="457" t="str">
        <f>IF(MINUTE(DATA10!$C$56)&lt;10,"0"&amp;MINUTE(DATA10!$C$56),MINUTE(DATA10!$C$56))</f>
        <v>00</v>
      </c>
      <c r="W719" s="456">
        <f>IF(HOUR(DATA10!$D$56)&lt;=6,HOUR(DATA10!$D$56)+12,HOUR(DATA10!$D$56))</f>
        <v>12</v>
      </c>
      <c r="X719" s="457" t="str">
        <f>IF(MINUTE(DATA10!$D$56)&lt;10,"0"&amp;MINUTE(DATA10!$D$56),MINUTE(DATA10!$D$56))</f>
        <v>00</v>
      </c>
      <c r="Y719" s="526" t="b">
        <f t="shared" si="226"/>
        <v>0</v>
      </c>
      <c r="Z719" s="526"/>
      <c r="AA719" s="520" t="b">
        <f t="shared" si="227"/>
        <v>0</v>
      </c>
      <c r="AB719" s="520"/>
      <c r="AC719" s="521" t="str">
        <f t="shared" si="231"/>
        <v/>
      </c>
      <c r="AD719" s="521"/>
      <c r="AE719" s="520" t="b">
        <f t="shared" si="225"/>
        <v>0</v>
      </c>
      <c r="AF719" s="520"/>
      <c r="AH719" s="422">
        <f>DATA10!$G$56</f>
        <v>0</v>
      </c>
      <c r="AI719" s="422">
        <f>DATA10!$L$56</f>
        <v>0</v>
      </c>
      <c r="AJ719" s="458">
        <f>DATA10!$Q$56</f>
        <v>0</v>
      </c>
      <c r="AK719" s="422">
        <f>DATA10!$V$56</f>
        <v>0</v>
      </c>
      <c r="AL719" s="422">
        <f>DATA10!$AA$56</f>
        <v>0</v>
      </c>
      <c r="AN719" s="522" t="str">
        <f>IF(AJ719="A",MAX($AN$221:AP718)+0.001,"")</f>
        <v/>
      </c>
      <c r="AO719" s="522"/>
      <c r="AP719" s="522"/>
      <c r="AQ719" s="282">
        <v>1.4979999999999998</v>
      </c>
      <c r="AR719" s="282" t="str">
        <f>IF($AQ$719&gt;$AN$973,"",LOOKUP($AQ$719,$AN$222:$AP$971,$AH$222:$AH$971))</f>
        <v/>
      </c>
      <c r="AS719" s="282" t="str">
        <f>IF($AQ$719&gt;$AN$973,"",LOOKUP($AQ$719,$AN$222:$AP$971,$AI$222:$AI$971))</f>
        <v/>
      </c>
      <c r="AT719" s="282" t="s">
        <v>28</v>
      </c>
      <c r="AU719" s="282" t="str">
        <f>IF($AQ$719&gt;$AN$973,"",LOOKUP($AQ$719,$AN$222:$AP$971,$AK$222:$AK$971))</f>
        <v/>
      </c>
      <c r="AV719" s="282" t="str">
        <f>IF($AQ$719&gt;$AN$973,"",LOOKUP($AQ$719,$AN$222:$AP$971,$AL$222:$AL$971))</f>
        <v/>
      </c>
      <c r="AX719" s="522" t="str">
        <f>IF(AJ719="B",MAX($AX$221:AX718)+0.001,"")</f>
        <v/>
      </c>
      <c r="AY719" s="522"/>
      <c r="AZ719" s="522"/>
      <c r="BA719" s="282">
        <v>1.4979999999999998</v>
      </c>
      <c r="BB719" s="282" t="str">
        <f t="shared" si="240"/>
        <v/>
      </c>
      <c r="BC719" s="282" t="str">
        <f t="shared" si="233"/>
        <v/>
      </c>
      <c r="BD719" s="282" t="s">
        <v>29</v>
      </c>
      <c r="BE719" s="282" t="str">
        <f t="shared" si="234"/>
        <v/>
      </c>
      <c r="BF719" s="282" t="str">
        <f t="shared" si="235"/>
        <v/>
      </c>
      <c r="BH719" s="522" t="str">
        <f>IF(AJ719="C",MAX($BH$221:BH718)+0.001,"")</f>
        <v/>
      </c>
      <c r="BI719" s="522"/>
      <c r="BJ719" s="522"/>
      <c r="BK719" s="282">
        <v>1.4979999999999998</v>
      </c>
      <c r="BL719" s="282" t="str">
        <f t="shared" si="236"/>
        <v/>
      </c>
      <c r="BM719" s="282" t="str">
        <f t="shared" si="237"/>
        <v/>
      </c>
      <c r="BN719" s="282" t="s">
        <v>30</v>
      </c>
      <c r="BO719" s="282" t="str">
        <f t="shared" si="238"/>
        <v/>
      </c>
      <c r="BP719" s="282" t="str">
        <f t="shared" si="239"/>
        <v/>
      </c>
      <c r="BT719" s="522" t="str">
        <f>IF(AL719="A",MAX($BT$221:BV718)+0.001,"")</f>
        <v/>
      </c>
      <c r="BU719" s="522"/>
      <c r="BV719" s="522"/>
      <c r="BW719" s="282">
        <v>1.4979999999999998</v>
      </c>
      <c r="BY719" s="454" t="s">
        <v>28</v>
      </c>
      <c r="BZ719" s="282" t="str">
        <f t="shared" si="241"/>
        <v/>
      </c>
      <c r="CB719" s="282">
        <f t="shared" si="242"/>
        <v>0</v>
      </c>
      <c r="CC719" s="282">
        <f t="shared" si="243"/>
        <v>0</v>
      </c>
      <c r="CD719" s="282">
        <f t="shared" si="244"/>
        <v>0</v>
      </c>
      <c r="CE719" s="282">
        <f t="shared" si="245"/>
        <v>0</v>
      </c>
      <c r="CF719" s="282">
        <f t="shared" si="246"/>
        <v>0</v>
      </c>
      <c r="CG719" s="282">
        <f t="shared" si="247"/>
        <v>0</v>
      </c>
      <c r="CH719" s="282">
        <f t="shared" si="248"/>
        <v>0</v>
      </c>
      <c r="CI719" s="282">
        <f t="shared" si="249"/>
        <v>0</v>
      </c>
      <c r="CJ719" s="282">
        <f t="shared" si="250"/>
        <v>0</v>
      </c>
      <c r="CK719" s="282">
        <f t="shared" si="251"/>
        <v>0</v>
      </c>
      <c r="CL719" s="282">
        <f t="shared" si="252"/>
        <v>0</v>
      </c>
      <c r="CM719" s="282">
        <f t="shared" si="253"/>
        <v>0</v>
      </c>
    </row>
    <row r="720" spans="4:91" ht="15" x14ac:dyDescent="0.25">
      <c r="D720" s="455" t="str">
        <f>IF(DATA10!$C$57="","",U720&amp;":"&amp;V720)</f>
        <v/>
      </c>
      <c r="E720" s="523" t="str">
        <f>IF(DATA10!$D$57="","",W720&amp;":"&amp;X720)</f>
        <v/>
      </c>
      <c r="F720" s="523"/>
      <c r="G720" s="523"/>
      <c r="H720" s="524" t="e">
        <f t="shared" si="228"/>
        <v>#VALUE!</v>
      </c>
      <c r="I720" s="524"/>
      <c r="J720" s="524"/>
      <c r="K720" s="522" t="e">
        <f t="shared" si="232"/>
        <v>#VALUE!</v>
      </c>
      <c r="L720" s="522"/>
      <c r="M720" s="522"/>
      <c r="N720" s="525" t="e">
        <f t="shared" si="229"/>
        <v>#VALUE!</v>
      </c>
      <c r="O720" s="525"/>
      <c r="P720" s="525"/>
      <c r="Q720" s="523" t="e">
        <f t="shared" si="230"/>
        <v>#VALUE!</v>
      </c>
      <c r="R720" s="523"/>
      <c r="S720" s="523"/>
      <c r="T720" s="283">
        <v>49</v>
      </c>
      <c r="U720" s="456">
        <f>IF(HOUR(DATA10!$C$57)&lt;=6,HOUR(DATA10!$C$57)+12,HOUR(DATA10!$C$57))</f>
        <v>12</v>
      </c>
      <c r="V720" s="457" t="str">
        <f>IF(MINUTE(DATA10!$C$57)&lt;10,"0"&amp;MINUTE(DATA10!$C$57),MINUTE(DATA10!$C$57))</f>
        <v>00</v>
      </c>
      <c r="W720" s="456">
        <f>IF(HOUR(DATA10!$D$57)&lt;=6,HOUR(DATA10!$D$57)+12,HOUR(DATA10!$D$57))</f>
        <v>12</v>
      </c>
      <c r="X720" s="457" t="str">
        <f>IF(MINUTE(DATA10!$D$57)&lt;10,"0"&amp;MINUTE(DATA10!$D$57),MINUTE(DATA10!$D$57))</f>
        <v>00</v>
      </c>
      <c r="Y720" s="526" t="b">
        <f t="shared" si="226"/>
        <v>0</v>
      </c>
      <c r="Z720" s="526"/>
      <c r="AA720" s="520" t="b">
        <f t="shared" si="227"/>
        <v>0</v>
      </c>
      <c r="AB720" s="520"/>
      <c r="AC720" s="521" t="str">
        <f t="shared" si="231"/>
        <v/>
      </c>
      <c r="AD720" s="521"/>
      <c r="AE720" s="520" t="b">
        <f t="shared" si="225"/>
        <v>0</v>
      </c>
      <c r="AF720" s="520"/>
      <c r="AH720" s="422">
        <f>DATA10!$G$57</f>
        <v>0</v>
      </c>
      <c r="AI720" s="422">
        <f>DATA10!$L$57</f>
        <v>0</v>
      </c>
      <c r="AJ720" s="458">
        <f>DATA10!$Q$57</f>
        <v>0</v>
      </c>
      <c r="AK720" s="422">
        <f>DATA10!$V$57</f>
        <v>0</v>
      </c>
      <c r="AL720" s="422">
        <f>DATA10!$AA$57</f>
        <v>0</v>
      </c>
      <c r="AN720" s="522" t="str">
        <f>IF(AJ720="A",MAX($AN$221:AP719)+0.001,"")</f>
        <v/>
      </c>
      <c r="AO720" s="522"/>
      <c r="AP720" s="522"/>
      <c r="AQ720" s="282">
        <v>1.4989999999999999</v>
      </c>
      <c r="AR720" s="282" t="str">
        <f>IF($AQ$720&gt;$AN$973,"",LOOKUP($AQ$720,$AN$222:$AP$971,$AH$222:$AH$971))</f>
        <v/>
      </c>
      <c r="AS720" s="282" t="str">
        <f>IF($AQ$720&gt;$AN$973,"",LOOKUP($AQ$720,$AN$222:$AP$971,$AI$222:$AI$971))</f>
        <v/>
      </c>
      <c r="AT720" s="282" t="s">
        <v>28</v>
      </c>
      <c r="AU720" s="282" t="str">
        <f>IF($AQ$720&gt;$AN$973,"",LOOKUP($AQ$720,$AN$222:$AP$971,$AK$222:$AK$971))</f>
        <v/>
      </c>
      <c r="AV720" s="282" t="str">
        <f>IF($AQ$720&gt;$AN$973,"",LOOKUP($AQ$720,$AN$222:$AP$971,$AL$222:$AL$971))</f>
        <v/>
      </c>
      <c r="AX720" s="522" t="str">
        <f>IF(AJ720="B",MAX($AX$221:AX719)+0.001,"")</f>
        <v/>
      </c>
      <c r="AY720" s="522"/>
      <c r="AZ720" s="522"/>
      <c r="BA720" s="282">
        <v>1.4989999999999999</v>
      </c>
      <c r="BB720" s="282" t="str">
        <f t="shared" si="240"/>
        <v/>
      </c>
      <c r="BC720" s="282" t="str">
        <f t="shared" si="233"/>
        <v/>
      </c>
      <c r="BD720" s="282" t="s">
        <v>29</v>
      </c>
      <c r="BE720" s="282" t="str">
        <f t="shared" si="234"/>
        <v/>
      </c>
      <c r="BF720" s="282" t="str">
        <f t="shared" si="235"/>
        <v/>
      </c>
      <c r="BH720" s="522" t="str">
        <f>IF(AJ720="C",MAX($BH$221:BH719)+0.001,"")</f>
        <v/>
      </c>
      <c r="BI720" s="522"/>
      <c r="BJ720" s="522"/>
      <c r="BK720" s="282">
        <v>1.4989999999999999</v>
      </c>
      <c r="BL720" s="282" t="str">
        <f t="shared" si="236"/>
        <v/>
      </c>
      <c r="BM720" s="282" t="str">
        <f t="shared" si="237"/>
        <v/>
      </c>
      <c r="BN720" s="282" t="s">
        <v>30</v>
      </c>
      <c r="BO720" s="282" t="str">
        <f t="shared" si="238"/>
        <v/>
      </c>
      <c r="BP720" s="282" t="str">
        <f t="shared" si="239"/>
        <v/>
      </c>
      <c r="BT720" s="522" t="str">
        <f>IF(AL720="A",MAX($BT$221:BV719)+0.001,"")</f>
        <v/>
      </c>
      <c r="BU720" s="522"/>
      <c r="BV720" s="522"/>
      <c r="BW720" s="282">
        <v>1.4989999999999999</v>
      </c>
      <c r="BY720" s="454" t="s">
        <v>28</v>
      </c>
      <c r="BZ720" s="282" t="str">
        <f t="shared" si="241"/>
        <v/>
      </c>
      <c r="CB720" s="282">
        <f t="shared" si="242"/>
        <v>0</v>
      </c>
      <c r="CC720" s="282">
        <f t="shared" si="243"/>
        <v>0</v>
      </c>
      <c r="CD720" s="282">
        <f t="shared" si="244"/>
        <v>0</v>
      </c>
      <c r="CE720" s="282">
        <f t="shared" si="245"/>
        <v>0</v>
      </c>
      <c r="CF720" s="282">
        <f t="shared" si="246"/>
        <v>0</v>
      </c>
      <c r="CG720" s="282">
        <f t="shared" si="247"/>
        <v>0</v>
      </c>
      <c r="CH720" s="282">
        <f t="shared" si="248"/>
        <v>0</v>
      </c>
      <c r="CI720" s="282">
        <f t="shared" si="249"/>
        <v>0</v>
      </c>
      <c r="CJ720" s="282">
        <f t="shared" si="250"/>
        <v>0</v>
      </c>
      <c r="CK720" s="282">
        <f t="shared" si="251"/>
        <v>0</v>
      </c>
      <c r="CL720" s="282">
        <f t="shared" si="252"/>
        <v>0</v>
      </c>
      <c r="CM720" s="282">
        <f t="shared" si="253"/>
        <v>0</v>
      </c>
    </row>
    <row r="721" spans="1:91" ht="15" x14ac:dyDescent="0.25">
      <c r="D721" s="455" t="str">
        <f>IF(DATA10!$C$58="","",U722&amp;":"&amp;V722)</f>
        <v/>
      </c>
      <c r="E721" s="523" t="str">
        <f>IF(DATA10!$D$58="","",W722&amp;":"&amp;X722)</f>
        <v/>
      </c>
      <c r="F721" s="523"/>
      <c r="G721" s="523"/>
      <c r="H721" s="528" t="e">
        <f t="shared" si="228"/>
        <v>#VALUE!</v>
      </c>
      <c r="I721" s="528"/>
      <c r="J721" s="528"/>
      <c r="K721" s="529" t="e">
        <f t="shared" si="232"/>
        <v>#VALUE!</v>
      </c>
      <c r="L721" s="529"/>
      <c r="M721" s="529"/>
      <c r="N721" s="530" t="e">
        <f t="shared" si="229"/>
        <v>#VALUE!</v>
      </c>
      <c r="O721" s="530"/>
      <c r="P721" s="530"/>
      <c r="Q721" s="531" t="e">
        <f t="shared" si="230"/>
        <v>#VALUE!</v>
      </c>
      <c r="R721" s="531"/>
      <c r="S721" s="531"/>
      <c r="T721" s="283">
        <v>50</v>
      </c>
      <c r="U721" s="456">
        <f>IF(HOUR(DATA10!$C$58)&lt;=6,HOUR(DATA10!$C$58)+12,HOUR(DATA10!$C$58))</f>
        <v>12</v>
      </c>
      <c r="V721" s="457" t="str">
        <f>IF(MINUTE(DATA10!$C$57)&lt;10,"0"&amp;MINUTE(DATA10!$C$57),MINUTE(DATA10!$C$57))</f>
        <v>00</v>
      </c>
      <c r="W721" s="456">
        <f>IF(HOUR(DATA10!$D$57)&lt;=6,HOUR(DATA10!$D$57)+12,HOUR(DATA10!$D$57))</f>
        <v>12</v>
      </c>
      <c r="X721" s="457" t="str">
        <f>IF(MINUTE(DATA10!$D$57)&lt;10,"0"&amp;MINUTE(DATA10!$D$57),MINUTE(DATA10!$D$57))</f>
        <v>00</v>
      </c>
      <c r="Y721" s="526" t="b">
        <f t="shared" si="226"/>
        <v>0</v>
      </c>
      <c r="Z721" s="526"/>
      <c r="AA721" s="520" t="b">
        <f t="shared" si="227"/>
        <v>0</v>
      </c>
      <c r="AB721" s="520"/>
      <c r="AC721" s="521" t="str">
        <f t="shared" si="231"/>
        <v/>
      </c>
      <c r="AD721" s="521"/>
      <c r="AE721" s="520" t="b">
        <f t="shared" si="225"/>
        <v>0</v>
      </c>
      <c r="AF721" s="520"/>
      <c r="AH721" s="422">
        <f>DATA10!$G$58</f>
        <v>0</v>
      </c>
      <c r="AI721" s="422">
        <f>DATA10!$L$58</f>
        <v>0</v>
      </c>
      <c r="AJ721" s="458">
        <f>DATA10!$Q$58</f>
        <v>0</v>
      </c>
      <c r="AK721" s="422">
        <f>DATA10!$V$58</f>
        <v>0</v>
      </c>
      <c r="AL721" s="422">
        <f>DATA10!$AA$58</f>
        <v>0</v>
      </c>
      <c r="AN721" s="522" t="str">
        <f>IF(AJ721="A",MAX($AN$221:AP720)+0.001,"")</f>
        <v/>
      </c>
      <c r="AO721" s="522"/>
      <c r="AP721" s="522"/>
      <c r="AQ721" s="282">
        <v>1.5</v>
      </c>
      <c r="AR721" s="282" t="str">
        <f>IF($AQ$721&gt;$AN$973,"",LOOKUP($AQ$721,$AN$222:$AP$971,$AH$222:$AH$971))</f>
        <v/>
      </c>
      <c r="AS721" s="282" t="str">
        <f>IF($AQ$721&gt;$AN$973,"",LOOKUP($AQ$721,$AN$222:$AP$971,$AI$222:$AI$971))</f>
        <v/>
      </c>
      <c r="AT721" s="282" t="s">
        <v>28</v>
      </c>
      <c r="AU721" s="282" t="str">
        <f>IF($AQ$721&gt;$AN$973,"",LOOKUP($AQ$721,$AN$222:$AP$971,$AK$222:$AK$971))</f>
        <v/>
      </c>
      <c r="AV721" s="282" t="str">
        <f>IF($AQ$721&gt;$AN$973,"",LOOKUP($AQ$721,$AN$222:$AP$971,$AL$222:$AL$971))</f>
        <v/>
      </c>
      <c r="AX721" s="522" t="str">
        <f>IF(AJ721="B",MAX($AX$221:AX720)+0.001,"")</f>
        <v/>
      </c>
      <c r="AY721" s="522"/>
      <c r="AZ721" s="522"/>
      <c r="BA721" s="282">
        <v>1.5</v>
      </c>
      <c r="BB721" s="282" t="str">
        <f t="shared" si="240"/>
        <v/>
      </c>
      <c r="BC721" s="282" t="str">
        <f t="shared" si="233"/>
        <v/>
      </c>
      <c r="BD721" s="282" t="s">
        <v>29</v>
      </c>
      <c r="BE721" s="282" t="str">
        <f t="shared" si="234"/>
        <v/>
      </c>
      <c r="BF721" s="282" t="str">
        <f t="shared" si="235"/>
        <v/>
      </c>
      <c r="BH721" s="522" t="str">
        <f>IF(AJ721="C",MAX($BH$221:BH720)+0.001,"")</f>
        <v/>
      </c>
      <c r="BI721" s="522"/>
      <c r="BJ721" s="522"/>
      <c r="BK721" s="282">
        <v>1.5</v>
      </c>
      <c r="BL721" s="282" t="str">
        <f t="shared" si="236"/>
        <v/>
      </c>
      <c r="BM721" s="282" t="str">
        <f t="shared" si="237"/>
        <v/>
      </c>
      <c r="BN721" s="282" t="s">
        <v>30</v>
      </c>
      <c r="BO721" s="282" t="str">
        <f t="shared" si="238"/>
        <v/>
      </c>
      <c r="BP721" s="282" t="str">
        <f t="shared" si="239"/>
        <v/>
      </c>
      <c r="BT721" s="522" t="str">
        <f>IF(AL721="A",MAX($BT$221:BV720)+0.001,"")</f>
        <v/>
      </c>
      <c r="BU721" s="522"/>
      <c r="BV721" s="522"/>
      <c r="BW721" s="282">
        <v>1.5</v>
      </c>
      <c r="BY721" s="454" t="s">
        <v>28</v>
      </c>
      <c r="BZ721" s="282" t="str">
        <f t="shared" si="241"/>
        <v/>
      </c>
      <c r="CB721" s="282">
        <f t="shared" si="242"/>
        <v>0</v>
      </c>
      <c r="CC721" s="282">
        <f t="shared" si="243"/>
        <v>0</v>
      </c>
      <c r="CD721" s="282">
        <f t="shared" si="244"/>
        <v>0</v>
      </c>
      <c r="CE721" s="282">
        <f t="shared" si="245"/>
        <v>0</v>
      </c>
      <c r="CF721" s="282">
        <f t="shared" si="246"/>
        <v>0</v>
      </c>
      <c r="CG721" s="282">
        <f t="shared" si="247"/>
        <v>0</v>
      </c>
      <c r="CH721" s="282">
        <f t="shared" si="248"/>
        <v>0</v>
      </c>
      <c r="CI721" s="282">
        <f t="shared" si="249"/>
        <v>0</v>
      </c>
      <c r="CJ721" s="282">
        <f t="shared" si="250"/>
        <v>0</v>
      </c>
      <c r="CK721" s="282">
        <f t="shared" si="251"/>
        <v>0</v>
      </c>
      <c r="CL721" s="282">
        <f t="shared" si="252"/>
        <v>0</v>
      </c>
      <c r="CM721" s="282">
        <f t="shared" si="253"/>
        <v>0</v>
      </c>
    </row>
    <row r="722" spans="1:91" ht="15" x14ac:dyDescent="0.25">
      <c r="A722" s="522" t="s">
        <v>158</v>
      </c>
      <c r="B722" s="522"/>
      <c r="D722" s="455" t="str">
        <f>IF(DATA11!$C$9="","",U722&amp;":"&amp;V722)</f>
        <v/>
      </c>
      <c r="E722" s="523" t="str">
        <f>IF(DATA11!$D$9="","",W722&amp;":"&amp;X722)</f>
        <v/>
      </c>
      <c r="F722" s="523"/>
      <c r="G722" s="523"/>
      <c r="H722" s="524" t="e">
        <f t="shared" si="228"/>
        <v>#VALUE!</v>
      </c>
      <c r="I722" s="524"/>
      <c r="J722" s="524"/>
      <c r="K722" s="522" t="e">
        <f t="shared" si="232"/>
        <v>#VALUE!</v>
      </c>
      <c r="L722" s="522"/>
      <c r="M722" s="522"/>
      <c r="N722" s="525" t="e">
        <f t="shared" si="229"/>
        <v>#VALUE!</v>
      </c>
      <c r="O722" s="525"/>
      <c r="P722" s="525"/>
      <c r="Q722" s="523" t="e">
        <f t="shared" si="230"/>
        <v>#VALUE!</v>
      </c>
      <c r="R722" s="523"/>
      <c r="S722" s="523"/>
      <c r="T722" s="283">
        <v>1</v>
      </c>
      <c r="U722" s="456">
        <f>IF(HOUR(DATA11!$C$9)&lt;=6,HOUR(DATA11!$C$9)+12,HOUR(DATA11!$C$9))</f>
        <v>12</v>
      </c>
      <c r="V722" s="457" t="str">
        <f>IF(MINUTE(DATA11!$C$9)&lt;10,"0"&amp;MINUTE(DATA11!$C$9),MINUTE(DATA11!$C$9))</f>
        <v>00</v>
      </c>
      <c r="W722" s="456">
        <f>IF(HOUR(DATA11!$D$9)&lt;=6,HOUR(DATA11!$D$9)+12,HOUR(DATA11!$D$9))</f>
        <v>12</v>
      </c>
      <c r="X722" s="457" t="str">
        <f>IF(MINUTE(DATA11!$D$9)&lt;10,"0"&amp;MINUTE(DATA11!$D$9),MINUTE(DATA11!$D$9))</f>
        <v>00</v>
      </c>
      <c r="Y722" s="526" t="b">
        <f t="shared" si="226"/>
        <v>0</v>
      </c>
      <c r="Z722" s="526"/>
      <c r="AA722" s="520" t="b">
        <f t="shared" si="227"/>
        <v>0</v>
      </c>
      <c r="AB722" s="520"/>
      <c r="AC722" s="521" t="str">
        <f t="shared" si="231"/>
        <v/>
      </c>
      <c r="AD722" s="521"/>
      <c r="AE722" s="520" t="b">
        <f t="shared" si="225"/>
        <v>0</v>
      </c>
      <c r="AF722" s="520"/>
      <c r="AH722" s="422">
        <f>DATA11!$G$9</f>
        <v>0</v>
      </c>
      <c r="AI722" s="422">
        <f>DATA11!$L$9</f>
        <v>0</v>
      </c>
      <c r="AJ722" s="458">
        <f>DATA11!$Q$9</f>
        <v>0</v>
      </c>
      <c r="AK722" s="422">
        <f>DATA11!$V$9</f>
        <v>0</v>
      </c>
      <c r="AL722" s="422">
        <f>DATA11!$AA$9</f>
        <v>0</v>
      </c>
      <c r="AN722" s="522" t="str">
        <f>IF(AJ722="A",MAX($AN$221:AP721)+0.001,"")</f>
        <v/>
      </c>
      <c r="AO722" s="522"/>
      <c r="AP722" s="522"/>
      <c r="AQ722" s="282">
        <v>1.5009999999999999</v>
      </c>
      <c r="AR722" s="282" t="str">
        <f>IF($AQ$722&gt;$AN$973,"",LOOKUP($AQ$722,$AN$222:$AP$971,$AH$222:$AH$971))</f>
        <v/>
      </c>
      <c r="AS722" s="282" t="str">
        <f>IF($AQ$722&gt;$AN$973,"",LOOKUP($AQ$722,$AN$222:$AP$971,$AI$222:$AI$971))</f>
        <v/>
      </c>
      <c r="AT722" s="282" t="s">
        <v>28</v>
      </c>
      <c r="AU722" s="282" t="str">
        <f>IF($AQ$722&gt;$AN$973,"",LOOKUP($AQ$722,$AN$222:$AP$971,$AK$222:$AK$971))</f>
        <v/>
      </c>
      <c r="AV722" s="282" t="str">
        <f>IF($AQ$722&gt;$AN$973,"",LOOKUP($AQ$722,$AN$222:$AP$971,$AL$222:$AL$971))</f>
        <v/>
      </c>
      <c r="AX722" s="522" t="str">
        <f>IF(AJ722="B",MAX($AX$221:AX721)+0.001,"")</f>
        <v/>
      </c>
      <c r="AY722" s="522"/>
      <c r="AZ722" s="522"/>
      <c r="BA722" s="282">
        <v>1.5009999999999999</v>
      </c>
      <c r="BB722" s="282" t="str">
        <f t="shared" si="240"/>
        <v/>
      </c>
      <c r="BC722" s="282" t="str">
        <f t="shared" si="233"/>
        <v/>
      </c>
      <c r="BD722" s="282" t="s">
        <v>29</v>
      </c>
      <c r="BE722" s="282" t="str">
        <f t="shared" si="234"/>
        <v/>
      </c>
      <c r="BF722" s="282" t="str">
        <f t="shared" si="235"/>
        <v/>
      </c>
      <c r="BH722" s="522" t="str">
        <f>IF(AJ722="C",MAX($BH$221:BH721)+0.001,"")</f>
        <v/>
      </c>
      <c r="BI722" s="522"/>
      <c r="BJ722" s="522"/>
      <c r="BK722" s="282">
        <v>1.5009999999999999</v>
      </c>
      <c r="BL722" s="282" t="str">
        <f t="shared" si="236"/>
        <v/>
      </c>
      <c r="BM722" s="282" t="str">
        <f t="shared" si="237"/>
        <v/>
      </c>
      <c r="BN722" s="282" t="s">
        <v>30</v>
      </c>
      <c r="BO722" s="282" t="str">
        <f t="shared" si="238"/>
        <v/>
      </c>
      <c r="BP722" s="282" t="str">
        <f t="shared" si="239"/>
        <v/>
      </c>
      <c r="BT722" s="522" t="str">
        <f>IF(AL722="A",MAX($BT$221:BV721)+0.001,"")</f>
        <v/>
      </c>
      <c r="BU722" s="522"/>
      <c r="BV722" s="522"/>
      <c r="BW722" s="282">
        <v>1.5009999999999999</v>
      </c>
      <c r="BY722" s="454" t="s">
        <v>28</v>
      </c>
      <c r="BZ722" s="282" t="str">
        <f t="shared" si="241"/>
        <v/>
      </c>
      <c r="CB722" s="282">
        <f t="shared" si="242"/>
        <v>0</v>
      </c>
      <c r="CC722" s="282">
        <f t="shared" si="243"/>
        <v>0</v>
      </c>
      <c r="CD722" s="282">
        <f t="shared" si="244"/>
        <v>0</v>
      </c>
      <c r="CE722" s="282">
        <f t="shared" si="245"/>
        <v>0</v>
      </c>
      <c r="CF722" s="282">
        <f t="shared" si="246"/>
        <v>0</v>
      </c>
      <c r="CG722" s="282">
        <f t="shared" si="247"/>
        <v>0</v>
      </c>
      <c r="CH722" s="282">
        <f t="shared" si="248"/>
        <v>0</v>
      </c>
      <c r="CI722" s="282">
        <f t="shared" si="249"/>
        <v>0</v>
      </c>
      <c r="CJ722" s="282">
        <f t="shared" si="250"/>
        <v>0</v>
      </c>
      <c r="CK722" s="282">
        <f t="shared" si="251"/>
        <v>0</v>
      </c>
      <c r="CL722" s="282">
        <f t="shared" si="252"/>
        <v>0</v>
      </c>
      <c r="CM722" s="282">
        <f t="shared" si="253"/>
        <v>0</v>
      </c>
    </row>
    <row r="723" spans="1:91" ht="15" x14ac:dyDescent="0.25">
      <c r="D723" s="455" t="str">
        <f>IF(DATA11!$C$10="","",U723&amp;":"&amp;V723)</f>
        <v/>
      </c>
      <c r="E723" s="523" t="str">
        <f>IF(DATA11!$D$10="","",W723&amp;":"&amp;X723)</f>
        <v/>
      </c>
      <c r="F723" s="523"/>
      <c r="G723" s="523"/>
      <c r="H723" s="524" t="e">
        <f t="shared" si="228"/>
        <v>#VALUE!</v>
      </c>
      <c r="I723" s="524"/>
      <c r="J723" s="524"/>
      <c r="K723" s="522" t="e">
        <f t="shared" si="232"/>
        <v>#VALUE!</v>
      </c>
      <c r="L723" s="522"/>
      <c r="M723" s="522"/>
      <c r="N723" s="525" t="e">
        <f t="shared" si="229"/>
        <v>#VALUE!</v>
      </c>
      <c r="O723" s="525"/>
      <c r="P723" s="525"/>
      <c r="Q723" s="523" t="e">
        <f t="shared" si="230"/>
        <v>#VALUE!</v>
      </c>
      <c r="R723" s="523"/>
      <c r="S723" s="523"/>
      <c r="T723" s="283">
        <v>2</v>
      </c>
      <c r="U723" s="456">
        <f>IF(HOUR(DATA11!$C$10)&lt;=6,HOUR(DATA11!$C$10)+12,HOUR(DATA11!$C$10))</f>
        <v>12</v>
      </c>
      <c r="V723" s="457" t="str">
        <f>IF(MINUTE(DATA11!$C$10)&lt;10,"0"&amp;MINUTE(DATA11!$C$10),MINUTE(DATA11!$C$10))</f>
        <v>00</v>
      </c>
      <c r="W723" s="456">
        <f>IF(HOUR(DATA11!$D$10)&lt;=6,HOUR(DATA11!$D$10)+12,HOUR(DATA11!$D$10))</f>
        <v>12</v>
      </c>
      <c r="X723" s="457" t="str">
        <f>IF(MINUTE(DATA11!$D$10)&lt;10,"0"&amp;MINUTE(DATA11!$D$10),MINUTE(DATA11!$D$10))</f>
        <v>00</v>
      </c>
      <c r="Y723" s="526" t="b">
        <f t="shared" si="226"/>
        <v>0</v>
      </c>
      <c r="Z723" s="526"/>
      <c r="AA723" s="520" t="b">
        <f t="shared" si="227"/>
        <v>0</v>
      </c>
      <c r="AB723" s="520"/>
      <c r="AC723" s="521" t="str">
        <f t="shared" si="231"/>
        <v/>
      </c>
      <c r="AD723" s="521"/>
      <c r="AE723" s="520" t="b">
        <f t="shared" si="225"/>
        <v>0</v>
      </c>
      <c r="AF723" s="520"/>
      <c r="AH723" s="422">
        <f>DATA11!$G$10</f>
        <v>0</v>
      </c>
      <c r="AI723" s="422">
        <f>DATA11!$L$10</f>
        <v>0</v>
      </c>
      <c r="AJ723" s="458">
        <f>DATA11!$Q$10</f>
        <v>0</v>
      </c>
      <c r="AK723" s="422">
        <f>DATA11!$V$10</f>
        <v>0</v>
      </c>
      <c r="AL723" s="422">
        <f>DATA11!$AA$10</f>
        <v>0</v>
      </c>
      <c r="AN723" s="522" t="str">
        <f>IF(AJ723="A",MAX($AN$221:AP722)+0.001,"")</f>
        <v/>
      </c>
      <c r="AO723" s="522"/>
      <c r="AP723" s="522"/>
      <c r="AQ723" s="282">
        <v>1.5019999999999998</v>
      </c>
      <c r="AR723" s="282" t="str">
        <f>IF($AQ$723&gt;$AN$973,"",LOOKUP($AQ$723,$AN$222:$AP$971,$AH$222:$AH$971))</f>
        <v/>
      </c>
      <c r="AS723" s="282" t="str">
        <f>IF($AQ$723&gt;$AN$973,"",LOOKUP($AQ$723,$AN$222:$AP$971,$AI$222:$AI$971))</f>
        <v/>
      </c>
      <c r="AT723" s="282" t="s">
        <v>28</v>
      </c>
      <c r="AU723" s="282" t="str">
        <f>IF($AQ$723&gt;$AN$973,"",LOOKUP($AQ$723,$AN$222:$AP$971,$AK$222:$AK$971))</f>
        <v/>
      </c>
      <c r="AV723" s="282" t="str">
        <f>IF($AQ$723&gt;$AN$973,"",LOOKUP($AQ$723,$AN$222:$AP$971,$AL$222:$AL$971))</f>
        <v/>
      </c>
      <c r="AX723" s="522" t="str">
        <f>IF(AJ723="B",MAX($AX$221:AX722)+0.001,"")</f>
        <v/>
      </c>
      <c r="AY723" s="522"/>
      <c r="AZ723" s="522"/>
      <c r="BA723" s="282">
        <v>1.5019999999999998</v>
      </c>
      <c r="BB723" s="282" t="str">
        <f t="shared" si="240"/>
        <v/>
      </c>
      <c r="BC723" s="282" t="str">
        <f t="shared" si="233"/>
        <v/>
      </c>
      <c r="BD723" s="282" t="s">
        <v>29</v>
      </c>
      <c r="BE723" s="282" t="str">
        <f t="shared" si="234"/>
        <v/>
      </c>
      <c r="BF723" s="282" t="str">
        <f t="shared" si="235"/>
        <v/>
      </c>
      <c r="BH723" s="522" t="str">
        <f>IF(AJ723="C",MAX($BH$221:BH722)+0.001,"")</f>
        <v/>
      </c>
      <c r="BI723" s="522"/>
      <c r="BJ723" s="522"/>
      <c r="BK723" s="282">
        <v>1.5019999999999998</v>
      </c>
      <c r="BL723" s="282" t="str">
        <f t="shared" si="236"/>
        <v/>
      </c>
      <c r="BM723" s="282" t="str">
        <f t="shared" si="237"/>
        <v/>
      </c>
      <c r="BN723" s="282" t="s">
        <v>30</v>
      </c>
      <c r="BO723" s="282" t="str">
        <f t="shared" si="238"/>
        <v/>
      </c>
      <c r="BP723" s="282" t="str">
        <f t="shared" si="239"/>
        <v/>
      </c>
      <c r="BT723" s="522" t="str">
        <f>IF(AL723="A",MAX($BT$221:BV722)+0.001,"")</f>
        <v/>
      </c>
      <c r="BU723" s="522"/>
      <c r="BV723" s="522"/>
      <c r="BW723" s="282">
        <v>1.5019999999999998</v>
      </c>
      <c r="BY723" s="454" t="s">
        <v>28</v>
      </c>
      <c r="BZ723" s="282" t="str">
        <f t="shared" si="241"/>
        <v/>
      </c>
      <c r="CB723" s="282">
        <f t="shared" si="242"/>
        <v>0</v>
      </c>
      <c r="CC723" s="282">
        <f t="shared" si="243"/>
        <v>0</v>
      </c>
      <c r="CD723" s="282">
        <f t="shared" si="244"/>
        <v>0</v>
      </c>
      <c r="CE723" s="282">
        <f t="shared" si="245"/>
        <v>0</v>
      </c>
      <c r="CF723" s="282">
        <f t="shared" si="246"/>
        <v>0</v>
      </c>
      <c r="CG723" s="282">
        <f t="shared" si="247"/>
        <v>0</v>
      </c>
      <c r="CH723" s="282">
        <f t="shared" si="248"/>
        <v>0</v>
      </c>
      <c r="CI723" s="282">
        <f t="shared" si="249"/>
        <v>0</v>
      </c>
      <c r="CJ723" s="282">
        <f t="shared" si="250"/>
        <v>0</v>
      </c>
      <c r="CK723" s="282">
        <f t="shared" si="251"/>
        <v>0</v>
      </c>
      <c r="CL723" s="282">
        <f t="shared" si="252"/>
        <v>0</v>
      </c>
      <c r="CM723" s="282">
        <f t="shared" si="253"/>
        <v>0</v>
      </c>
    </row>
    <row r="724" spans="1:91" ht="15" x14ac:dyDescent="0.25">
      <c r="D724" s="455" t="str">
        <f>IF(DATA11!$C$11="","",U724&amp;":"&amp;V724)</f>
        <v/>
      </c>
      <c r="E724" s="523" t="str">
        <f>IF(DATA11!$D$11="","",W724&amp;":"&amp;X724)</f>
        <v/>
      </c>
      <c r="F724" s="523"/>
      <c r="G724" s="523"/>
      <c r="H724" s="524" t="e">
        <f t="shared" si="228"/>
        <v>#VALUE!</v>
      </c>
      <c r="I724" s="524"/>
      <c r="J724" s="524"/>
      <c r="K724" s="522" t="e">
        <f t="shared" si="232"/>
        <v>#VALUE!</v>
      </c>
      <c r="L724" s="522"/>
      <c r="M724" s="522"/>
      <c r="N724" s="525" t="e">
        <f t="shared" si="229"/>
        <v>#VALUE!</v>
      </c>
      <c r="O724" s="525"/>
      <c r="P724" s="525"/>
      <c r="Q724" s="523" t="e">
        <f t="shared" si="230"/>
        <v>#VALUE!</v>
      </c>
      <c r="R724" s="523"/>
      <c r="S724" s="523"/>
      <c r="T724" s="283">
        <v>3</v>
      </c>
      <c r="U724" s="456">
        <f>IF(HOUR(DATA11!$C$11)&lt;=6,HOUR(DATA11!$C$11)+12,HOUR(DATA11!$C$11))</f>
        <v>12</v>
      </c>
      <c r="V724" s="457" t="str">
        <f>IF(MINUTE(DATA11!$C$11)&lt;10,"0"&amp;MINUTE(DATA11!$C$11),MINUTE(DATA11!$C$11))</f>
        <v>00</v>
      </c>
      <c r="W724" s="456">
        <f>IF(HOUR(DATA11!$D$11)&lt;=6,HOUR(DATA11!$D$11)+12,HOUR(DATA11!$D$11))</f>
        <v>12</v>
      </c>
      <c r="X724" s="457" t="str">
        <f>IF(MINUTE(DATA11!$D$11)&lt;10,"0"&amp;MINUTE(DATA11!$D$11),MINUTE(DATA11!$D$11))</f>
        <v>00</v>
      </c>
      <c r="Y724" s="526" t="b">
        <f t="shared" si="226"/>
        <v>0</v>
      </c>
      <c r="Z724" s="526"/>
      <c r="AA724" s="520" t="b">
        <f t="shared" si="227"/>
        <v>0</v>
      </c>
      <c r="AB724" s="520"/>
      <c r="AC724" s="521" t="str">
        <f t="shared" si="231"/>
        <v/>
      </c>
      <c r="AD724" s="521"/>
      <c r="AE724" s="520" t="b">
        <f t="shared" ref="AE724:AE787" si="254">IF(AC724&lt;0,TRUE,FALSE)</f>
        <v>0</v>
      </c>
      <c r="AF724" s="520"/>
      <c r="AH724" s="422">
        <f>DATA11!$G$11</f>
        <v>0</v>
      </c>
      <c r="AI724" s="422">
        <f>DATA11!$L$11</f>
        <v>0</v>
      </c>
      <c r="AJ724" s="458">
        <f>DATA11!$Q$11</f>
        <v>0</v>
      </c>
      <c r="AK724" s="422">
        <f>DATA11!$V$11</f>
        <v>0</v>
      </c>
      <c r="AL724" s="422">
        <f>DATA11!$AA$11</f>
        <v>0</v>
      </c>
      <c r="AN724" s="522" t="str">
        <f>IF(AJ724="A",MAX($AN$221:AP723)+0.001,"")</f>
        <v/>
      </c>
      <c r="AO724" s="522"/>
      <c r="AP724" s="522"/>
      <c r="AQ724" s="282">
        <v>1.5029999999999999</v>
      </c>
      <c r="AR724" s="282" t="str">
        <f>IF($AQ$724&gt;$AN$973,"",LOOKUP($AQ$724,$AN$222:$AP$971,$AH$222:$AH$971))</f>
        <v/>
      </c>
      <c r="AS724" s="282" t="str">
        <f>IF($AQ$724&gt;$AN$973,"",LOOKUP($AQ$724,$AN$222:$AP$971,$AI$222:$AI$971))</f>
        <v/>
      </c>
      <c r="AT724" s="282" t="s">
        <v>28</v>
      </c>
      <c r="AU724" s="282" t="str">
        <f>IF($AQ$724&gt;$AN$973,"",LOOKUP($AQ$724,$AN$222:$AP$971,$AK$222:$AK$971))</f>
        <v/>
      </c>
      <c r="AV724" s="282" t="str">
        <f>IF($AQ$724&gt;$AN$973,"",LOOKUP($AQ$724,$AN$222:$AP$971,$AL$222:$AL$971))</f>
        <v/>
      </c>
      <c r="AX724" s="522" t="str">
        <f>IF(AJ724="B",MAX($AX$221:AX723)+0.001,"")</f>
        <v/>
      </c>
      <c r="AY724" s="522"/>
      <c r="AZ724" s="522"/>
      <c r="BA724" s="282">
        <v>1.5029999999999999</v>
      </c>
      <c r="BB724" s="282" t="str">
        <f t="shared" si="240"/>
        <v/>
      </c>
      <c r="BC724" s="282" t="str">
        <f t="shared" si="233"/>
        <v/>
      </c>
      <c r="BD724" s="282" t="s">
        <v>29</v>
      </c>
      <c r="BE724" s="282" t="str">
        <f t="shared" si="234"/>
        <v/>
      </c>
      <c r="BF724" s="282" t="str">
        <f t="shared" si="235"/>
        <v/>
      </c>
      <c r="BH724" s="522" t="str">
        <f>IF(AJ724="C",MAX($BH$221:BH723)+0.001,"")</f>
        <v/>
      </c>
      <c r="BI724" s="522"/>
      <c r="BJ724" s="522"/>
      <c r="BK724" s="282">
        <v>1.5029999999999999</v>
      </c>
      <c r="BL724" s="282" t="str">
        <f t="shared" si="236"/>
        <v/>
      </c>
      <c r="BM724" s="282" t="str">
        <f t="shared" si="237"/>
        <v/>
      </c>
      <c r="BN724" s="282" t="s">
        <v>30</v>
      </c>
      <c r="BO724" s="282" t="str">
        <f t="shared" si="238"/>
        <v/>
      </c>
      <c r="BP724" s="282" t="str">
        <f t="shared" si="239"/>
        <v/>
      </c>
      <c r="BT724" s="522" t="str">
        <f>IF(AL724="A",MAX($BT$221:BV723)+0.001,"")</f>
        <v/>
      </c>
      <c r="BU724" s="522"/>
      <c r="BV724" s="522"/>
      <c r="BW724" s="282">
        <v>1.5029999999999999</v>
      </c>
      <c r="BY724" s="454" t="s">
        <v>28</v>
      </c>
      <c r="BZ724" s="282" t="str">
        <f t="shared" si="241"/>
        <v/>
      </c>
      <c r="CB724" s="282">
        <f t="shared" si="242"/>
        <v>0</v>
      </c>
      <c r="CC724" s="282">
        <f t="shared" si="243"/>
        <v>0</v>
      </c>
      <c r="CD724" s="282">
        <f t="shared" si="244"/>
        <v>0</v>
      </c>
      <c r="CE724" s="282">
        <f t="shared" si="245"/>
        <v>0</v>
      </c>
      <c r="CF724" s="282">
        <f t="shared" si="246"/>
        <v>0</v>
      </c>
      <c r="CG724" s="282">
        <f t="shared" si="247"/>
        <v>0</v>
      </c>
      <c r="CH724" s="282">
        <f t="shared" si="248"/>
        <v>0</v>
      </c>
      <c r="CI724" s="282">
        <f t="shared" si="249"/>
        <v>0</v>
      </c>
      <c r="CJ724" s="282">
        <f t="shared" si="250"/>
        <v>0</v>
      </c>
      <c r="CK724" s="282">
        <f t="shared" si="251"/>
        <v>0</v>
      </c>
      <c r="CL724" s="282">
        <f t="shared" si="252"/>
        <v>0</v>
      </c>
      <c r="CM724" s="282">
        <f t="shared" si="253"/>
        <v>0</v>
      </c>
    </row>
    <row r="725" spans="1:91" ht="15" x14ac:dyDescent="0.25">
      <c r="D725" s="455" t="str">
        <f>IF(DATA11!$C$12="","",U725&amp;":"&amp;V725)</f>
        <v/>
      </c>
      <c r="E725" s="523" t="str">
        <f>IF(DATA11!$D$12="","",W725&amp;":"&amp;X725)</f>
        <v/>
      </c>
      <c r="F725" s="523"/>
      <c r="G725" s="523"/>
      <c r="H725" s="524" t="e">
        <f t="shared" si="228"/>
        <v>#VALUE!</v>
      </c>
      <c r="I725" s="524"/>
      <c r="J725" s="524"/>
      <c r="K725" s="522" t="e">
        <f t="shared" si="232"/>
        <v>#VALUE!</v>
      </c>
      <c r="L725" s="522"/>
      <c r="M725" s="522"/>
      <c r="N725" s="525" t="e">
        <f t="shared" si="229"/>
        <v>#VALUE!</v>
      </c>
      <c r="O725" s="525"/>
      <c r="P725" s="525"/>
      <c r="Q725" s="523" t="e">
        <f t="shared" si="230"/>
        <v>#VALUE!</v>
      </c>
      <c r="R725" s="523"/>
      <c r="S725" s="523"/>
      <c r="T725" s="283">
        <v>4</v>
      </c>
      <c r="U725" s="456">
        <f>IF(HOUR(DATA11!$C$12)&lt;=6,HOUR(DATA11!$C$12)+12,HOUR(DATA11!$C$12))</f>
        <v>12</v>
      </c>
      <c r="V725" s="457" t="str">
        <f>IF(MINUTE(DATA11!$C$12)&lt;10,"0"&amp;MINUTE(DATA11!$C$12),MINUTE(DATA11!$C$12))</f>
        <v>00</v>
      </c>
      <c r="W725" s="456">
        <f>IF(HOUR(DATA11!$D$12)&lt;=6,HOUR(DATA11!$D$12)+12,HOUR(DATA11!$D$12))</f>
        <v>12</v>
      </c>
      <c r="X725" s="457" t="str">
        <f>IF(MINUTE(DATA11!$D$12)&lt;10,"0"&amp;MINUTE(DATA11!$D$12),MINUTE(DATA11!$D$12))</f>
        <v>00</v>
      </c>
      <c r="Y725" s="526" t="b">
        <f t="shared" ref="Y725:Y788" si="255">IF(AND(D725=0,E725=0),TRUE,FALSE)</f>
        <v>0</v>
      </c>
      <c r="Z725" s="526"/>
      <c r="AA725" s="520" t="b">
        <f t="shared" ref="AA725:AA788" si="256">IF(Y725=TRUE,FALSE,IF(D725="",FALSE,IF(D725=E725,TRUE,FALSE)))</f>
        <v>0</v>
      </c>
      <c r="AB725" s="520"/>
      <c r="AC725" s="521" t="str">
        <f t="shared" si="231"/>
        <v/>
      </c>
      <c r="AD725" s="521"/>
      <c r="AE725" s="520" t="b">
        <f t="shared" si="254"/>
        <v>0</v>
      </c>
      <c r="AF725" s="520"/>
      <c r="AH725" s="422">
        <f>DATA11!$G$12</f>
        <v>0</v>
      </c>
      <c r="AI725" s="422">
        <f>DATA11!$L$12</f>
        <v>0</v>
      </c>
      <c r="AJ725" s="458">
        <f>DATA11!$Q$12</f>
        <v>0</v>
      </c>
      <c r="AK725" s="422">
        <f>DATA11!$V$12</f>
        <v>0</v>
      </c>
      <c r="AL725" s="422">
        <f>DATA11!$AA$12</f>
        <v>0</v>
      </c>
      <c r="AN725" s="522" t="str">
        <f>IF(AJ725="A",MAX($AN$221:AP724)+0.001,"")</f>
        <v/>
      </c>
      <c r="AO725" s="522"/>
      <c r="AP725" s="522"/>
      <c r="AQ725" s="282">
        <v>1.504</v>
      </c>
      <c r="AR725" s="282" t="str">
        <f>IF($AQ$725&gt;$AN$973,"",LOOKUP($AQ$725,$AN$222:$AP$971,$AH$222:$AH$971))</f>
        <v/>
      </c>
      <c r="AS725" s="282" t="str">
        <f>IF($AQ$725&gt;$AN$973,"",LOOKUP($AQ$725,$AN$222:$AP$971,$AI$222:$AI$971))</f>
        <v/>
      </c>
      <c r="AT725" s="282" t="s">
        <v>28</v>
      </c>
      <c r="AU725" s="282" t="str">
        <f>IF($AQ$725&gt;$AN$973,"",LOOKUP($AQ$725,$AN$222:$AP$971,$AK$222:$AK$971))</f>
        <v/>
      </c>
      <c r="AV725" s="282" t="str">
        <f>IF($AQ$725&gt;$AN$973,"",LOOKUP($AQ$725,$AN$222:$AP$971,$AL$222:$AL$971))</f>
        <v/>
      </c>
      <c r="AX725" s="522" t="str">
        <f>IF(AJ725="B",MAX($AX$221:AX724)+0.001,"")</f>
        <v/>
      </c>
      <c r="AY725" s="522"/>
      <c r="AZ725" s="522"/>
      <c r="BA725" s="282">
        <v>1.504</v>
      </c>
      <c r="BB725" s="282" t="str">
        <f t="shared" si="240"/>
        <v/>
      </c>
      <c r="BC725" s="282" t="str">
        <f t="shared" si="233"/>
        <v/>
      </c>
      <c r="BD725" s="282" t="s">
        <v>29</v>
      </c>
      <c r="BE725" s="282" t="str">
        <f t="shared" si="234"/>
        <v/>
      </c>
      <c r="BF725" s="282" t="str">
        <f t="shared" si="235"/>
        <v/>
      </c>
      <c r="BH725" s="522" t="str">
        <f>IF(AJ725="C",MAX($BH$221:BH724)+0.001,"")</f>
        <v/>
      </c>
      <c r="BI725" s="522"/>
      <c r="BJ725" s="522"/>
      <c r="BK725" s="282">
        <v>1.504</v>
      </c>
      <c r="BL725" s="282" t="str">
        <f t="shared" si="236"/>
        <v/>
      </c>
      <c r="BM725" s="282" t="str">
        <f t="shared" si="237"/>
        <v/>
      </c>
      <c r="BN725" s="282" t="s">
        <v>30</v>
      </c>
      <c r="BO725" s="282" t="str">
        <f t="shared" si="238"/>
        <v/>
      </c>
      <c r="BP725" s="282" t="str">
        <f t="shared" si="239"/>
        <v/>
      </c>
      <c r="BT725" s="522" t="str">
        <f>IF(AL725="A",MAX($BT$221:BV724)+0.001,"")</f>
        <v/>
      </c>
      <c r="BU725" s="522"/>
      <c r="BV725" s="522"/>
      <c r="BW725" s="282">
        <v>1.504</v>
      </c>
      <c r="BY725" s="454" t="s">
        <v>28</v>
      </c>
      <c r="BZ725" s="282" t="str">
        <f t="shared" si="241"/>
        <v/>
      </c>
      <c r="CB725" s="282">
        <f t="shared" si="242"/>
        <v>0</v>
      </c>
      <c r="CC725" s="282">
        <f t="shared" si="243"/>
        <v>0</v>
      </c>
      <c r="CD725" s="282">
        <f t="shared" si="244"/>
        <v>0</v>
      </c>
      <c r="CE725" s="282">
        <f t="shared" si="245"/>
        <v>0</v>
      </c>
      <c r="CF725" s="282">
        <f t="shared" si="246"/>
        <v>0</v>
      </c>
      <c r="CG725" s="282">
        <f t="shared" si="247"/>
        <v>0</v>
      </c>
      <c r="CH725" s="282">
        <f t="shared" si="248"/>
        <v>0</v>
      </c>
      <c r="CI725" s="282">
        <f t="shared" si="249"/>
        <v>0</v>
      </c>
      <c r="CJ725" s="282">
        <f t="shared" si="250"/>
        <v>0</v>
      </c>
      <c r="CK725" s="282">
        <f t="shared" si="251"/>
        <v>0</v>
      </c>
      <c r="CL725" s="282">
        <f t="shared" si="252"/>
        <v>0</v>
      </c>
      <c r="CM725" s="282">
        <f t="shared" si="253"/>
        <v>0</v>
      </c>
    </row>
    <row r="726" spans="1:91" ht="15" x14ac:dyDescent="0.25">
      <c r="D726" s="455" t="str">
        <f>IF(DATA11!$C$13="","",U726&amp;":"&amp;V726)</f>
        <v/>
      </c>
      <c r="E726" s="523" t="str">
        <f>IF(DATA11!$D$13="","",W726&amp;":"&amp;X726)</f>
        <v/>
      </c>
      <c r="F726" s="523"/>
      <c r="G726" s="523"/>
      <c r="H726" s="524" t="e">
        <f t="shared" ref="H726:H789" si="257">HOUR(D726)</f>
        <v>#VALUE!</v>
      </c>
      <c r="I726" s="524"/>
      <c r="J726" s="524"/>
      <c r="K726" s="522" t="e">
        <f t="shared" si="232"/>
        <v>#VALUE!</v>
      </c>
      <c r="L726" s="522"/>
      <c r="M726" s="522"/>
      <c r="N726" s="525" t="e">
        <f t="shared" ref="N726:N789" si="258">D726-K726</f>
        <v>#VALUE!</v>
      </c>
      <c r="O726" s="525"/>
      <c r="P726" s="525"/>
      <c r="Q726" s="523" t="e">
        <f t="shared" ref="Q726:Q789" si="259">IF(N726&gt;=0.0208333,H726&amp;":30",H726&amp;":00")</f>
        <v>#VALUE!</v>
      </c>
      <c r="R726" s="523"/>
      <c r="S726" s="523"/>
      <c r="T726" s="283">
        <v>5</v>
      </c>
      <c r="U726" s="456">
        <f>IF(HOUR(DATA11!$C$13)&lt;=6,HOUR(DATA11!$C$13)+12,HOUR(DATA11!$C$13))</f>
        <v>12</v>
      </c>
      <c r="V726" s="457" t="str">
        <f>IF(MINUTE(DATA11!$C$13)&lt;10,"0"&amp;MINUTE(DATA11!$C$13),MINUTE(DATA11!$C$13))</f>
        <v>00</v>
      </c>
      <c r="W726" s="456">
        <f>IF(HOUR(DATA11!$D$13)&lt;=6,HOUR(DATA11!$D$13)+12,HOUR(DATA11!$D$13))</f>
        <v>12</v>
      </c>
      <c r="X726" s="457" t="str">
        <f>IF(MINUTE(DATA11!$D$13)&lt;10,"0"&amp;MINUTE(DATA11!$D$13),MINUTE(DATA11!$D$13))</f>
        <v>00</v>
      </c>
      <c r="Y726" s="526" t="b">
        <f t="shared" si="255"/>
        <v>0</v>
      </c>
      <c r="Z726" s="526"/>
      <c r="AA726" s="520" t="b">
        <f t="shared" si="256"/>
        <v>0</v>
      </c>
      <c r="AB726" s="520"/>
      <c r="AC726" s="521" t="str">
        <f t="shared" si="231"/>
        <v/>
      </c>
      <c r="AD726" s="521"/>
      <c r="AE726" s="520" t="b">
        <f t="shared" si="254"/>
        <v>0</v>
      </c>
      <c r="AF726" s="520"/>
      <c r="AH726" s="422">
        <f>DATA11!$G$13</f>
        <v>0</v>
      </c>
      <c r="AI726" s="422">
        <f>DATA11!$L$13</f>
        <v>0</v>
      </c>
      <c r="AJ726" s="458">
        <f>DATA11!$Q$13</f>
        <v>0</v>
      </c>
      <c r="AK726" s="422">
        <f>DATA11!$V$13</f>
        <v>0</v>
      </c>
      <c r="AL726" s="422">
        <f>DATA11!$AA$13</f>
        <v>0</v>
      </c>
      <c r="AN726" s="522" t="str">
        <f>IF(AJ726="A",MAX($AN$221:AP725)+0.001,"")</f>
        <v/>
      </c>
      <c r="AO726" s="522"/>
      <c r="AP726" s="522"/>
      <c r="AQ726" s="282">
        <v>1.5049999999999999</v>
      </c>
      <c r="AR726" s="282" t="str">
        <f>IF($AQ$726&gt;$AN$973,"",LOOKUP($AQ$726,$AN$222:$AP$971,$AH$222:$AH$971))</f>
        <v/>
      </c>
      <c r="AS726" s="282" t="str">
        <f>IF($AQ$726&gt;$AN$973,"",LOOKUP($AQ$726,$AN$222:$AP$971,$AI$222:$AI$971))</f>
        <v/>
      </c>
      <c r="AT726" s="282" t="s">
        <v>28</v>
      </c>
      <c r="AU726" s="282" t="str">
        <f>IF($AQ$726&gt;$AN$973,"",LOOKUP($AQ$726,$AN$222:$AP$971,$AK$222:$AK$971))</f>
        <v/>
      </c>
      <c r="AV726" s="282" t="str">
        <f>IF($AQ$726&gt;$AN$973,"",LOOKUP($AQ$726,$AN$222:$AP$971,$AL$222:$AL$971))</f>
        <v/>
      </c>
      <c r="AX726" s="522" t="str">
        <f>IF(AJ726="B",MAX($AX$221:AX725)+0.001,"")</f>
        <v/>
      </c>
      <c r="AY726" s="522"/>
      <c r="AZ726" s="522"/>
      <c r="BA726" s="282">
        <v>1.5049999999999999</v>
      </c>
      <c r="BB726" s="282" t="str">
        <f t="shared" si="240"/>
        <v/>
      </c>
      <c r="BC726" s="282" t="str">
        <f t="shared" si="233"/>
        <v/>
      </c>
      <c r="BD726" s="282" t="s">
        <v>29</v>
      </c>
      <c r="BE726" s="282" t="str">
        <f t="shared" si="234"/>
        <v/>
      </c>
      <c r="BF726" s="282" t="str">
        <f t="shared" si="235"/>
        <v/>
      </c>
      <c r="BH726" s="522" t="str">
        <f>IF(AJ726="C",MAX($BH$221:BH725)+0.001,"")</f>
        <v/>
      </c>
      <c r="BI726" s="522"/>
      <c r="BJ726" s="522"/>
      <c r="BK726" s="282">
        <v>1.5049999999999999</v>
      </c>
      <c r="BL726" s="282" t="str">
        <f t="shared" si="236"/>
        <v/>
      </c>
      <c r="BM726" s="282" t="str">
        <f t="shared" si="237"/>
        <v/>
      </c>
      <c r="BN726" s="282" t="s">
        <v>30</v>
      </c>
      <c r="BO726" s="282" t="str">
        <f t="shared" si="238"/>
        <v/>
      </c>
      <c r="BP726" s="282" t="str">
        <f t="shared" si="239"/>
        <v/>
      </c>
      <c r="BT726" s="522" t="str">
        <f>IF(AL726="A",MAX($BT$221:BV725)+0.001,"")</f>
        <v/>
      </c>
      <c r="BU726" s="522"/>
      <c r="BV726" s="522"/>
      <c r="BW726" s="282">
        <v>1.5049999999999999</v>
      </c>
      <c r="BY726" s="454" t="s">
        <v>28</v>
      </c>
      <c r="BZ726" s="282" t="str">
        <f t="shared" si="241"/>
        <v/>
      </c>
      <c r="CB726" s="282">
        <f t="shared" si="242"/>
        <v>0</v>
      </c>
      <c r="CC726" s="282">
        <f t="shared" si="243"/>
        <v>0</v>
      </c>
      <c r="CD726" s="282">
        <f t="shared" si="244"/>
        <v>0</v>
      </c>
      <c r="CE726" s="282">
        <f t="shared" si="245"/>
        <v>0</v>
      </c>
      <c r="CF726" s="282">
        <f t="shared" si="246"/>
        <v>0</v>
      </c>
      <c r="CG726" s="282">
        <f t="shared" si="247"/>
        <v>0</v>
      </c>
      <c r="CH726" s="282">
        <f t="shared" si="248"/>
        <v>0</v>
      </c>
      <c r="CI726" s="282">
        <f t="shared" si="249"/>
        <v>0</v>
      </c>
      <c r="CJ726" s="282">
        <f t="shared" si="250"/>
        <v>0</v>
      </c>
      <c r="CK726" s="282">
        <f t="shared" si="251"/>
        <v>0</v>
      </c>
      <c r="CL726" s="282">
        <f t="shared" si="252"/>
        <v>0</v>
      </c>
      <c r="CM726" s="282">
        <f t="shared" si="253"/>
        <v>0</v>
      </c>
    </row>
    <row r="727" spans="1:91" ht="15" x14ac:dyDescent="0.25">
      <c r="D727" s="455" t="str">
        <f>IF(DATA11!$C$14="","",U727&amp;":"&amp;V727)</f>
        <v/>
      </c>
      <c r="E727" s="523" t="str">
        <f>IF(DATA11!$D$14="","",W727&amp;":"&amp;X727)</f>
        <v/>
      </c>
      <c r="F727" s="523"/>
      <c r="G727" s="523"/>
      <c r="H727" s="524" t="e">
        <f t="shared" si="257"/>
        <v>#VALUE!</v>
      </c>
      <c r="I727" s="524"/>
      <c r="J727" s="524"/>
      <c r="K727" s="522" t="e">
        <f t="shared" si="232"/>
        <v>#VALUE!</v>
      </c>
      <c r="L727" s="522"/>
      <c r="M727" s="522"/>
      <c r="N727" s="525" t="e">
        <f t="shared" si="258"/>
        <v>#VALUE!</v>
      </c>
      <c r="O727" s="525"/>
      <c r="P727" s="525"/>
      <c r="Q727" s="523" t="e">
        <f t="shared" si="259"/>
        <v>#VALUE!</v>
      </c>
      <c r="R727" s="523"/>
      <c r="S727" s="523"/>
      <c r="T727" s="283">
        <v>6</v>
      </c>
      <c r="U727" s="456">
        <f>IF(HOUR(DATA11!$C$14)&lt;=6,HOUR(DATA11!$C$14)+12,HOUR(DATA11!$C$14))</f>
        <v>12</v>
      </c>
      <c r="V727" s="457" t="str">
        <f>IF(MINUTE(DATA11!$C$14)&lt;10,"0"&amp;MINUTE(DATA11!$C$14),MINUTE(DATA11!$C$14))</f>
        <v>00</v>
      </c>
      <c r="W727" s="456">
        <f>IF(HOUR(DATA11!$D$14)&lt;=6,HOUR(DATA11!$D$14)+12,HOUR(DATA11!$D$14))</f>
        <v>12</v>
      </c>
      <c r="X727" s="457" t="str">
        <f>IF(MINUTE(DATA11!$D$14)&lt;10,"0"&amp;MINUTE(DATA11!$D$14),MINUTE(DATA11!$D$14))</f>
        <v>00</v>
      </c>
      <c r="Y727" s="526" t="b">
        <f t="shared" si="255"/>
        <v>0</v>
      </c>
      <c r="Z727" s="526"/>
      <c r="AA727" s="520" t="b">
        <f t="shared" si="256"/>
        <v>0</v>
      </c>
      <c r="AB727" s="520"/>
      <c r="AC727" s="521" t="str">
        <f t="shared" si="231"/>
        <v/>
      </c>
      <c r="AD727" s="521"/>
      <c r="AE727" s="520" t="b">
        <f t="shared" si="254"/>
        <v>0</v>
      </c>
      <c r="AF727" s="520"/>
      <c r="AH727" s="422">
        <f>DATA11!$G$14</f>
        <v>0</v>
      </c>
      <c r="AI727" s="422">
        <f>DATA11!$L$14</f>
        <v>0</v>
      </c>
      <c r="AJ727" s="458">
        <f>DATA11!$Q$14</f>
        <v>0</v>
      </c>
      <c r="AK727" s="422">
        <f>DATA11!$V$14</f>
        <v>0</v>
      </c>
      <c r="AL727" s="422">
        <f>DATA11!$AA$14</f>
        <v>0</v>
      </c>
      <c r="AN727" s="522" t="str">
        <f>IF(AJ727="A",MAX($AN$221:AP726)+0.001,"")</f>
        <v/>
      </c>
      <c r="AO727" s="522"/>
      <c r="AP727" s="522"/>
      <c r="AQ727" s="282">
        <v>1.5059999999999998</v>
      </c>
      <c r="AR727" s="282" t="str">
        <f>IF($AQ$727&gt;$AN$973,"",LOOKUP($AQ$727,$AN$222:$AP$971,$AH$222:$AH$971))</f>
        <v/>
      </c>
      <c r="AS727" s="282" t="str">
        <f>IF($AQ$727&gt;$AN$973,"",LOOKUP($AQ$727,$AN$222:$AP$971,$AI$222:$AI$971))</f>
        <v/>
      </c>
      <c r="AT727" s="282" t="s">
        <v>28</v>
      </c>
      <c r="AU727" s="282" t="str">
        <f>IF($AQ$727&gt;$AN$973,"",LOOKUP($AQ$727,$AN$222:$AP$971,$AK$222:$AK$971))</f>
        <v/>
      </c>
      <c r="AV727" s="282" t="str">
        <f>IF($AQ$727&gt;$AN$973,"",LOOKUP($AQ$727,$AN$222:$AP$971,$AL$222:$AL$971))</f>
        <v/>
      </c>
      <c r="AX727" s="522" t="str">
        <f>IF(AJ727="B",MAX($AX$221:AX726)+0.001,"")</f>
        <v/>
      </c>
      <c r="AY727" s="522"/>
      <c r="AZ727" s="522"/>
      <c r="BA727" s="282">
        <v>1.5059999999999998</v>
      </c>
      <c r="BB727" s="282" t="str">
        <f t="shared" si="240"/>
        <v/>
      </c>
      <c r="BC727" s="282" t="str">
        <f t="shared" si="233"/>
        <v/>
      </c>
      <c r="BD727" s="282" t="s">
        <v>29</v>
      </c>
      <c r="BE727" s="282" t="str">
        <f t="shared" si="234"/>
        <v/>
      </c>
      <c r="BF727" s="282" t="str">
        <f t="shared" si="235"/>
        <v/>
      </c>
      <c r="BH727" s="522" t="str">
        <f>IF(AJ727="C",MAX($BH$221:BH726)+0.001,"")</f>
        <v/>
      </c>
      <c r="BI727" s="522"/>
      <c r="BJ727" s="522"/>
      <c r="BK727" s="282">
        <v>1.5059999999999998</v>
      </c>
      <c r="BL727" s="282" t="str">
        <f t="shared" si="236"/>
        <v/>
      </c>
      <c r="BM727" s="282" t="str">
        <f t="shared" si="237"/>
        <v/>
      </c>
      <c r="BN727" s="282" t="s">
        <v>30</v>
      </c>
      <c r="BO727" s="282" t="str">
        <f t="shared" si="238"/>
        <v/>
      </c>
      <c r="BP727" s="282" t="str">
        <f t="shared" si="239"/>
        <v/>
      </c>
      <c r="BT727" s="522" t="str">
        <f>IF(AL727="A",MAX($BT$221:BV726)+0.001,"")</f>
        <v/>
      </c>
      <c r="BU727" s="522"/>
      <c r="BV727" s="522"/>
      <c r="BW727" s="282">
        <v>1.5059999999999998</v>
      </c>
      <c r="BY727" s="454" t="s">
        <v>28</v>
      </c>
      <c r="BZ727" s="282" t="str">
        <f t="shared" si="241"/>
        <v/>
      </c>
      <c r="CB727" s="282">
        <f t="shared" si="242"/>
        <v>0</v>
      </c>
      <c r="CC727" s="282">
        <f t="shared" si="243"/>
        <v>0</v>
      </c>
      <c r="CD727" s="282">
        <f t="shared" si="244"/>
        <v>0</v>
      </c>
      <c r="CE727" s="282">
        <f t="shared" si="245"/>
        <v>0</v>
      </c>
      <c r="CF727" s="282">
        <f t="shared" si="246"/>
        <v>0</v>
      </c>
      <c r="CG727" s="282">
        <f t="shared" si="247"/>
        <v>0</v>
      </c>
      <c r="CH727" s="282">
        <f t="shared" si="248"/>
        <v>0</v>
      </c>
      <c r="CI727" s="282">
        <f t="shared" si="249"/>
        <v>0</v>
      </c>
      <c r="CJ727" s="282">
        <f t="shared" si="250"/>
        <v>0</v>
      </c>
      <c r="CK727" s="282">
        <f t="shared" si="251"/>
        <v>0</v>
      </c>
      <c r="CL727" s="282">
        <f t="shared" si="252"/>
        <v>0</v>
      </c>
      <c r="CM727" s="282">
        <f t="shared" si="253"/>
        <v>0</v>
      </c>
    </row>
    <row r="728" spans="1:91" ht="15" x14ac:dyDescent="0.25">
      <c r="D728" s="455" t="str">
        <f>IF(DATA11!$C$15="","",U728&amp;":"&amp;V728)</f>
        <v/>
      </c>
      <c r="E728" s="523" t="str">
        <f>IF(DATA11!$D$15="","",W728&amp;":"&amp;X728)</f>
        <v/>
      </c>
      <c r="F728" s="523"/>
      <c r="G728" s="523"/>
      <c r="H728" s="524" t="e">
        <f t="shared" si="257"/>
        <v>#VALUE!</v>
      </c>
      <c r="I728" s="524"/>
      <c r="J728" s="524"/>
      <c r="K728" s="522" t="e">
        <f t="shared" si="232"/>
        <v>#VALUE!</v>
      </c>
      <c r="L728" s="522"/>
      <c r="M728" s="522"/>
      <c r="N728" s="525" t="e">
        <f t="shared" si="258"/>
        <v>#VALUE!</v>
      </c>
      <c r="O728" s="525"/>
      <c r="P728" s="525"/>
      <c r="Q728" s="523" t="e">
        <f t="shared" si="259"/>
        <v>#VALUE!</v>
      </c>
      <c r="R728" s="523"/>
      <c r="S728" s="523"/>
      <c r="T728" s="283">
        <v>7</v>
      </c>
      <c r="U728" s="456">
        <f>IF(HOUR(DATA11!$C$15)&lt;=6,HOUR(DATA11!$C$15)+12,HOUR(DATA11!$C$15))</f>
        <v>12</v>
      </c>
      <c r="V728" s="457" t="str">
        <f>IF(MINUTE(DATA11!$C$15)&lt;10,"0"&amp;MINUTE(DATA11!$C$15),MINUTE(DATA11!$C$15))</f>
        <v>00</v>
      </c>
      <c r="W728" s="456">
        <f>IF(HOUR(DATA11!$D$15)&lt;=6,HOUR(DATA11!$D$15)+12,HOUR(DATA11!$D$15))</f>
        <v>12</v>
      </c>
      <c r="X728" s="457" t="str">
        <f>IF(MINUTE(DATA11!$D$15)&lt;10,"0"&amp;MINUTE(DATA11!$D$15),MINUTE(DATA11!$D$15))</f>
        <v>00</v>
      </c>
      <c r="Y728" s="526" t="b">
        <f t="shared" si="255"/>
        <v>0</v>
      </c>
      <c r="Z728" s="526"/>
      <c r="AA728" s="520" t="b">
        <f t="shared" si="256"/>
        <v>0</v>
      </c>
      <c r="AB728" s="520"/>
      <c r="AC728" s="521" t="str">
        <f t="shared" si="231"/>
        <v/>
      </c>
      <c r="AD728" s="521"/>
      <c r="AE728" s="520" t="b">
        <f t="shared" si="254"/>
        <v>0</v>
      </c>
      <c r="AF728" s="520"/>
      <c r="AH728" s="422">
        <f>DATA11!$G$15</f>
        <v>0</v>
      </c>
      <c r="AI728" s="422">
        <f>DATA11!$L$15</f>
        <v>0</v>
      </c>
      <c r="AJ728" s="458">
        <f>DATA11!$Q$15</f>
        <v>0</v>
      </c>
      <c r="AK728" s="422">
        <f>DATA11!$V$15</f>
        <v>0</v>
      </c>
      <c r="AL728" s="422">
        <f>DATA11!$AA$15</f>
        <v>0</v>
      </c>
      <c r="AN728" s="522" t="str">
        <f>IF(AJ728="A",MAX($AN$221:AP727)+0.001,"")</f>
        <v/>
      </c>
      <c r="AO728" s="522"/>
      <c r="AP728" s="522"/>
      <c r="AQ728" s="282">
        <v>1.5069999999999999</v>
      </c>
      <c r="AR728" s="282" t="str">
        <f>IF($AQ$728&gt;$AN$973,"",LOOKUP($AQ$728,$AN$222:$AP$971,$AH$222:$AH$971))</f>
        <v/>
      </c>
      <c r="AS728" s="282" t="str">
        <f>IF($AQ$728&gt;$AN$973,"",LOOKUP($AQ$728,$AN$222:$AP$971,$AI$222:$AI$971))</f>
        <v/>
      </c>
      <c r="AT728" s="282" t="s">
        <v>28</v>
      </c>
      <c r="AU728" s="282" t="str">
        <f>IF($AQ$728&gt;$AN$973,"",LOOKUP($AQ$728,$AN$222:$AP$971,$AK$222:$AK$971))</f>
        <v/>
      </c>
      <c r="AV728" s="282" t="str">
        <f>IF($AQ$728&gt;$AN$973,"",LOOKUP($AQ$728,$AN$222:$AP$971,$AL$222:$AL$971))</f>
        <v/>
      </c>
      <c r="AX728" s="522" t="str">
        <f>IF(AJ728="B",MAX($AX$221:AX727)+0.001,"")</f>
        <v/>
      </c>
      <c r="AY728" s="522"/>
      <c r="AZ728" s="522"/>
      <c r="BA728" s="282">
        <v>1.5069999999999999</v>
      </c>
      <c r="BB728" s="282" t="str">
        <f t="shared" si="240"/>
        <v/>
      </c>
      <c r="BC728" s="282" t="str">
        <f t="shared" si="233"/>
        <v/>
      </c>
      <c r="BD728" s="282" t="s">
        <v>29</v>
      </c>
      <c r="BE728" s="282" t="str">
        <f t="shared" si="234"/>
        <v/>
      </c>
      <c r="BF728" s="282" t="str">
        <f t="shared" si="235"/>
        <v/>
      </c>
      <c r="BH728" s="522" t="str">
        <f>IF(AJ728="C",MAX($BH$221:BH727)+0.001,"")</f>
        <v/>
      </c>
      <c r="BI728" s="522"/>
      <c r="BJ728" s="522"/>
      <c r="BK728" s="282">
        <v>1.5069999999999999</v>
      </c>
      <c r="BL728" s="282" t="str">
        <f t="shared" si="236"/>
        <v/>
      </c>
      <c r="BM728" s="282" t="str">
        <f t="shared" si="237"/>
        <v/>
      </c>
      <c r="BN728" s="282" t="s">
        <v>30</v>
      </c>
      <c r="BO728" s="282" t="str">
        <f t="shared" si="238"/>
        <v/>
      </c>
      <c r="BP728" s="282" t="str">
        <f t="shared" si="239"/>
        <v/>
      </c>
      <c r="BT728" s="522" t="str">
        <f>IF(AL728="A",MAX($BT$221:BV727)+0.001,"")</f>
        <v/>
      </c>
      <c r="BU728" s="522"/>
      <c r="BV728" s="522"/>
      <c r="BW728" s="282">
        <v>1.5069999999999999</v>
      </c>
      <c r="BY728" s="454" t="s">
        <v>28</v>
      </c>
      <c r="BZ728" s="282" t="str">
        <f t="shared" si="241"/>
        <v/>
      </c>
      <c r="CB728" s="282">
        <f t="shared" si="242"/>
        <v>0</v>
      </c>
      <c r="CC728" s="282">
        <f t="shared" si="243"/>
        <v>0</v>
      </c>
      <c r="CD728" s="282">
        <f t="shared" si="244"/>
        <v>0</v>
      </c>
      <c r="CE728" s="282">
        <f t="shared" si="245"/>
        <v>0</v>
      </c>
      <c r="CF728" s="282">
        <f t="shared" si="246"/>
        <v>0</v>
      </c>
      <c r="CG728" s="282">
        <f t="shared" si="247"/>
        <v>0</v>
      </c>
      <c r="CH728" s="282">
        <f t="shared" si="248"/>
        <v>0</v>
      </c>
      <c r="CI728" s="282">
        <f t="shared" si="249"/>
        <v>0</v>
      </c>
      <c r="CJ728" s="282">
        <f t="shared" si="250"/>
        <v>0</v>
      </c>
      <c r="CK728" s="282">
        <f t="shared" si="251"/>
        <v>0</v>
      </c>
      <c r="CL728" s="282">
        <f t="shared" si="252"/>
        <v>0</v>
      </c>
      <c r="CM728" s="282">
        <f t="shared" si="253"/>
        <v>0</v>
      </c>
    </row>
    <row r="729" spans="1:91" ht="15" x14ac:dyDescent="0.25">
      <c r="D729" s="455" t="str">
        <f>IF(DATA11!$C$16="","",U729&amp;":"&amp;V729)</f>
        <v/>
      </c>
      <c r="E729" s="523" t="str">
        <f>IF(DATA11!$D$16="","",W729&amp;":"&amp;X729)</f>
        <v/>
      </c>
      <c r="F729" s="523"/>
      <c r="G729" s="523"/>
      <c r="H729" s="524" t="e">
        <f t="shared" si="257"/>
        <v>#VALUE!</v>
      </c>
      <c r="I729" s="524"/>
      <c r="J729" s="524"/>
      <c r="K729" s="522" t="e">
        <f t="shared" si="232"/>
        <v>#VALUE!</v>
      </c>
      <c r="L729" s="522"/>
      <c r="M729" s="522"/>
      <c r="N729" s="525" t="e">
        <f t="shared" si="258"/>
        <v>#VALUE!</v>
      </c>
      <c r="O729" s="525"/>
      <c r="P729" s="525"/>
      <c r="Q729" s="523" t="e">
        <f t="shared" si="259"/>
        <v>#VALUE!</v>
      </c>
      <c r="R729" s="523"/>
      <c r="S729" s="523"/>
      <c r="T729" s="283">
        <v>8</v>
      </c>
      <c r="U729" s="456">
        <f>IF(HOUR(DATA11!$C$16)&lt;=6,HOUR(DATA11!$C$16)+12,HOUR(DATA11!$C$16))</f>
        <v>12</v>
      </c>
      <c r="V729" s="457" t="str">
        <f>IF(MINUTE(DATA11!$C$16)&lt;10,"0"&amp;MINUTE(DATA11!$C$16),MINUTE(DATA11!$C$16))</f>
        <v>00</v>
      </c>
      <c r="W729" s="456">
        <f>IF(HOUR(DATA11!$D$16)&lt;=6,HOUR(DATA11!$D$16)+12,HOUR(DATA11!$D$16))</f>
        <v>12</v>
      </c>
      <c r="X729" s="457" t="str">
        <f>IF(MINUTE(DATA11!$D$16)&lt;10,"0"&amp;MINUTE(DATA11!$D$16),MINUTE(DATA11!$D$16))</f>
        <v>00</v>
      </c>
      <c r="Y729" s="526" t="b">
        <f t="shared" si="255"/>
        <v>0</v>
      </c>
      <c r="Z729" s="526"/>
      <c r="AA729" s="520" t="b">
        <f t="shared" si="256"/>
        <v>0</v>
      </c>
      <c r="AB729" s="520"/>
      <c r="AC729" s="521" t="str">
        <f t="shared" ref="AC729:AC792" si="260">IF(D729="","",E729-D729)</f>
        <v/>
      </c>
      <c r="AD729" s="521"/>
      <c r="AE729" s="520" t="b">
        <f t="shared" si="254"/>
        <v>0</v>
      </c>
      <c r="AF729" s="520"/>
      <c r="AH729" s="422">
        <f>DATA11!$G$16</f>
        <v>0</v>
      </c>
      <c r="AI729" s="422">
        <f>DATA11!$L$16</f>
        <v>0</v>
      </c>
      <c r="AJ729" s="458">
        <f>DATA11!$Q$16</f>
        <v>0</v>
      </c>
      <c r="AK729" s="422">
        <f>DATA11!$V$16</f>
        <v>0</v>
      </c>
      <c r="AL729" s="422">
        <f>DATA11!$AA$16</f>
        <v>0</v>
      </c>
      <c r="AN729" s="522" t="str">
        <f>IF(AJ729="A",MAX($AN$221:AP728)+0.001,"")</f>
        <v/>
      </c>
      <c r="AO729" s="522"/>
      <c r="AP729" s="522"/>
      <c r="AQ729" s="282">
        <v>1.508</v>
      </c>
      <c r="AR729" s="282" t="str">
        <f>IF($AQ$729&gt;$AN$973,"",LOOKUP($AQ$729,$AN$222:$AP$971,$AH$222:$AH$971))</f>
        <v/>
      </c>
      <c r="AS729" s="282" t="str">
        <f>IF($AQ$729&gt;$AN$973,"",LOOKUP($AQ$729,$AN$222:$AP$971,$AI$222:$AI$971))</f>
        <v/>
      </c>
      <c r="AT729" s="282" t="s">
        <v>28</v>
      </c>
      <c r="AU729" s="282" t="str">
        <f>IF($AQ$729&gt;$AN$973,"",LOOKUP($AQ$729,$AN$222:$AP$971,$AK$222:$AK$971))</f>
        <v/>
      </c>
      <c r="AV729" s="282" t="str">
        <f>IF($AQ$729&gt;$AN$973,"",LOOKUP($AQ$729,$AN$222:$AP$971,$AL$222:$AL$971))</f>
        <v/>
      </c>
      <c r="AX729" s="522" t="str">
        <f>IF(AJ729="B",MAX($AX$221:AX728)+0.001,"")</f>
        <v/>
      </c>
      <c r="AY729" s="522"/>
      <c r="AZ729" s="522"/>
      <c r="BA729" s="282">
        <v>1.508</v>
      </c>
      <c r="BB729" s="282" t="str">
        <f t="shared" si="240"/>
        <v/>
      </c>
      <c r="BC729" s="282" t="str">
        <f t="shared" si="233"/>
        <v/>
      </c>
      <c r="BD729" s="282" t="s">
        <v>29</v>
      </c>
      <c r="BE729" s="282" t="str">
        <f t="shared" si="234"/>
        <v/>
      </c>
      <c r="BF729" s="282" t="str">
        <f t="shared" si="235"/>
        <v/>
      </c>
      <c r="BH729" s="522" t="str">
        <f>IF(AJ729="C",MAX($BH$221:BH728)+0.001,"")</f>
        <v/>
      </c>
      <c r="BI729" s="522"/>
      <c r="BJ729" s="522"/>
      <c r="BK729" s="282">
        <v>1.508</v>
      </c>
      <c r="BL729" s="282" t="str">
        <f t="shared" si="236"/>
        <v/>
      </c>
      <c r="BM729" s="282" t="str">
        <f t="shared" si="237"/>
        <v/>
      </c>
      <c r="BN729" s="282" t="s">
        <v>30</v>
      </c>
      <c r="BO729" s="282" t="str">
        <f t="shared" si="238"/>
        <v/>
      </c>
      <c r="BP729" s="282" t="str">
        <f t="shared" si="239"/>
        <v/>
      </c>
      <c r="BT729" s="522" t="str">
        <f>IF(AL729="A",MAX($BT$221:BV728)+0.001,"")</f>
        <v/>
      </c>
      <c r="BU729" s="522"/>
      <c r="BV729" s="522"/>
      <c r="BW729" s="282">
        <v>1.508</v>
      </c>
      <c r="BY729" s="454" t="s">
        <v>28</v>
      </c>
      <c r="BZ729" s="282" t="str">
        <f t="shared" si="241"/>
        <v/>
      </c>
      <c r="CB729" s="282">
        <f t="shared" si="242"/>
        <v>0</v>
      </c>
      <c r="CC729" s="282">
        <f t="shared" si="243"/>
        <v>0</v>
      </c>
      <c r="CD729" s="282">
        <f t="shared" si="244"/>
        <v>0</v>
      </c>
      <c r="CE729" s="282">
        <f t="shared" si="245"/>
        <v>0</v>
      </c>
      <c r="CF729" s="282">
        <f t="shared" si="246"/>
        <v>0</v>
      </c>
      <c r="CG729" s="282">
        <f t="shared" si="247"/>
        <v>0</v>
      </c>
      <c r="CH729" s="282">
        <f t="shared" si="248"/>
        <v>0</v>
      </c>
      <c r="CI729" s="282">
        <f t="shared" si="249"/>
        <v>0</v>
      </c>
      <c r="CJ729" s="282">
        <f t="shared" si="250"/>
        <v>0</v>
      </c>
      <c r="CK729" s="282">
        <f t="shared" si="251"/>
        <v>0</v>
      </c>
      <c r="CL729" s="282">
        <f t="shared" si="252"/>
        <v>0</v>
      </c>
      <c r="CM729" s="282">
        <f t="shared" si="253"/>
        <v>0</v>
      </c>
    </row>
    <row r="730" spans="1:91" ht="15" x14ac:dyDescent="0.25">
      <c r="D730" s="455" t="str">
        <f>IF(DATA11!$C$17="","",U730&amp;":"&amp;V730)</f>
        <v/>
      </c>
      <c r="E730" s="523" t="str">
        <f>IF(DATA11!$D$17="","",W730&amp;":"&amp;X730)</f>
        <v/>
      </c>
      <c r="F730" s="523"/>
      <c r="G730" s="523"/>
      <c r="H730" s="524" t="e">
        <f t="shared" si="257"/>
        <v>#VALUE!</v>
      </c>
      <c r="I730" s="524"/>
      <c r="J730" s="524"/>
      <c r="K730" s="522" t="e">
        <f t="shared" si="232"/>
        <v>#VALUE!</v>
      </c>
      <c r="L730" s="522"/>
      <c r="M730" s="522"/>
      <c r="N730" s="525" t="e">
        <f t="shared" si="258"/>
        <v>#VALUE!</v>
      </c>
      <c r="O730" s="525"/>
      <c r="P730" s="525"/>
      <c r="Q730" s="523" t="e">
        <f t="shared" si="259"/>
        <v>#VALUE!</v>
      </c>
      <c r="R730" s="523"/>
      <c r="S730" s="523"/>
      <c r="T730" s="283">
        <v>9</v>
      </c>
      <c r="U730" s="456">
        <f>IF(HOUR(DATA11!$C$17)&lt;=6,HOUR(DATA11!$C$17)+12,HOUR(DATA11!$C$17))</f>
        <v>12</v>
      </c>
      <c r="V730" s="457" t="str">
        <f>IF(MINUTE(DATA11!$C$17)&lt;10,"0"&amp;MINUTE(DATA11!$C$17),MINUTE(DATA11!$C$17))</f>
        <v>00</v>
      </c>
      <c r="W730" s="456">
        <f>IF(HOUR(DATA11!$D$17)&lt;=6,HOUR(DATA11!$D$17)+12,HOUR(DATA11!$D$17))</f>
        <v>12</v>
      </c>
      <c r="X730" s="457" t="str">
        <f>IF(MINUTE(DATA11!$D$17)&lt;10,"0"&amp;MINUTE(DATA11!$D$17),MINUTE(DATA11!$D$17))</f>
        <v>00</v>
      </c>
      <c r="Y730" s="526" t="b">
        <f t="shared" si="255"/>
        <v>0</v>
      </c>
      <c r="Z730" s="526"/>
      <c r="AA730" s="520" t="b">
        <f t="shared" si="256"/>
        <v>0</v>
      </c>
      <c r="AB730" s="520"/>
      <c r="AC730" s="521" t="str">
        <f t="shared" si="260"/>
        <v/>
      </c>
      <c r="AD730" s="521"/>
      <c r="AE730" s="520" t="b">
        <f t="shared" si="254"/>
        <v>0</v>
      </c>
      <c r="AF730" s="520"/>
      <c r="AH730" s="422">
        <f>DATA11!$G$17</f>
        <v>0</v>
      </c>
      <c r="AI730" s="422">
        <f>DATA11!$L$17</f>
        <v>0</v>
      </c>
      <c r="AJ730" s="458">
        <f>DATA11!$Q$17</f>
        <v>0</v>
      </c>
      <c r="AK730" s="422">
        <f>DATA11!$V$17</f>
        <v>0</v>
      </c>
      <c r="AL730" s="422">
        <f>DATA11!$AA$17</f>
        <v>0</v>
      </c>
      <c r="AN730" s="522" t="str">
        <f>IF(AJ730="A",MAX($AN$221:AP729)+0.001,"")</f>
        <v/>
      </c>
      <c r="AO730" s="522"/>
      <c r="AP730" s="522"/>
      <c r="AQ730" s="282">
        <v>1.5089999999999999</v>
      </c>
      <c r="AR730" s="282" t="str">
        <f>IF($AQ$730&gt;$AN$973,"",LOOKUP($AQ$730,$AN$222:$AP$971,$AH$222:$AH$971))</f>
        <v/>
      </c>
      <c r="AS730" s="282" t="str">
        <f>IF($AQ$730&gt;$AN$973,"",LOOKUP($AQ$730,$AN$222:$AP$971,$AI$222:$AI$971))</f>
        <v/>
      </c>
      <c r="AT730" s="282" t="s">
        <v>28</v>
      </c>
      <c r="AU730" s="282" t="str">
        <f>IF($AQ$730&gt;$AN$973,"",LOOKUP($AQ$730,$AN$222:$AP$971,$AK$222:$AK$971))</f>
        <v/>
      </c>
      <c r="AV730" s="282" t="str">
        <f>IF($AQ$730&gt;$AN$973,"",LOOKUP($AQ$730,$AN$222:$AP$971,$AL$222:$AL$971))</f>
        <v/>
      </c>
      <c r="AX730" s="522" t="str">
        <f>IF(AJ730="B",MAX($AX$221:AX729)+0.001,"")</f>
        <v/>
      </c>
      <c r="AY730" s="522"/>
      <c r="AZ730" s="522"/>
      <c r="BA730" s="282">
        <v>1.5089999999999999</v>
      </c>
      <c r="BB730" s="282" t="str">
        <f t="shared" si="240"/>
        <v/>
      </c>
      <c r="BC730" s="282" t="str">
        <f t="shared" si="233"/>
        <v/>
      </c>
      <c r="BD730" s="282" t="s">
        <v>29</v>
      </c>
      <c r="BE730" s="282" t="str">
        <f t="shared" si="234"/>
        <v/>
      </c>
      <c r="BF730" s="282" t="str">
        <f t="shared" si="235"/>
        <v/>
      </c>
      <c r="BH730" s="522" t="str">
        <f>IF(AJ730="C",MAX($BH$221:BH729)+0.001,"")</f>
        <v/>
      </c>
      <c r="BI730" s="522"/>
      <c r="BJ730" s="522"/>
      <c r="BK730" s="282">
        <v>1.5089999999999999</v>
      </c>
      <c r="BL730" s="282" t="str">
        <f t="shared" si="236"/>
        <v/>
      </c>
      <c r="BM730" s="282" t="str">
        <f t="shared" si="237"/>
        <v/>
      </c>
      <c r="BN730" s="282" t="s">
        <v>30</v>
      </c>
      <c r="BO730" s="282" t="str">
        <f t="shared" si="238"/>
        <v/>
      </c>
      <c r="BP730" s="282" t="str">
        <f t="shared" si="239"/>
        <v/>
      </c>
      <c r="BT730" s="522" t="str">
        <f>IF(AL730="A",MAX($BT$221:BV729)+0.001,"")</f>
        <v/>
      </c>
      <c r="BU730" s="522"/>
      <c r="BV730" s="522"/>
      <c r="BW730" s="282">
        <v>1.5089999999999999</v>
      </c>
      <c r="BY730" s="454" t="s">
        <v>28</v>
      </c>
      <c r="BZ730" s="282" t="str">
        <f t="shared" si="241"/>
        <v/>
      </c>
      <c r="CB730" s="282">
        <f t="shared" si="242"/>
        <v>0</v>
      </c>
      <c r="CC730" s="282">
        <f t="shared" si="243"/>
        <v>0</v>
      </c>
      <c r="CD730" s="282">
        <f t="shared" si="244"/>
        <v>0</v>
      </c>
      <c r="CE730" s="282">
        <f t="shared" si="245"/>
        <v>0</v>
      </c>
      <c r="CF730" s="282">
        <f t="shared" si="246"/>
        <v>0</v>
      </c>
      <c r="CG730" s="282">
        <f t="shared" si="247"/>
        <v>0</v>
      </c>
      <c r="CH730" s="282">
        <f t="shared" si="248"/>
        <v>0</v>
      </c>
      <c r="CI730" s="282">
        <f t="shared" si="249"/>
        <v>0</v>
      </c>
      <c r="CJ730" s="282">
        <f t="shared" si="250"/>
        <v>0</v>
      </c>
      <c r="CK730" s="282">
        <f t="shared" si="251"/>
        <v>0</v>
      </c>
      <c r="CL730" s="282">
        <f t="shared" si="252"/>
        <v>0</v>
      </c>
      <c r="CM730" s="282">
        <f t="shared" si="253"/>
        <v>0</v>
      </c>
    </row>
    <row r="731" spans="1:91" ht="15" x14ac:dyDescent="0.25">
      <c r="D731" s="455" t="str">
        <f>IF(DATA11!$C$18="","",U731&amp;":"&amp;V731)</f>
        <v/>
      </c>
      <c r="E731" s="523" t="str">
        <f>IF(DATA11!$D$18="","",W731&amp;":"&amp;X731)</f>
        <v/>
      </c>
      <c r="F731" s="523"/>
      <c r="G731" s="523"/>
      <c r="H731" s="524" t="e">
        <f t="shared" si="257"/>
        <v>#VALUE!</v>
      </c>
      <c r="I731" s="524"/>
      <c r="J731" s="524"/>
      <c r="K731" s="522" t="e">
        <f t="shared" si="232"/>
        <v>#VALUE!</v>
      </c>
      <c r="L731" s="522"/>
      <c r="M731" s="522"/>
      <c r="N731" s="525" t="e">
        <f t="shared" si="258"/>
        <v>#VALUE!</v>
      </c>
      <c r="O731" s="525"/>
      <c r="P731" s="525"/>
      <c r="Q731" s="523" t="e">
        <f t="shared" si="259"/>
        <v>#VALUE!</v>
      </c>
      <c r="R731" s="523"/>
      <c r="S731" s="523"/>
      <c r="T731" s="283">
        <v>10</v>
      </c>
      <c r="U731" s="456">
        <f>IF(HOUR(DATA11!$C$18)&lt;=6,HOUR(DATA11!$C$18)+12,HOUR(DATA11!$C$18))</f>
        <v>12</v>
      </c>
      <c r="V731" s="457" t="str">
        <f>IF(MINUTE(DATA11!$C$18)&lt;10,"0"&amp;MINUTE(DATA11!$C$18),MINUTE(DATA11!$C$18))</f>
        <v>00</v>
      </c>
      <c r="W731" s="456">
        <f>IF(HOUR(DATA11!$D$18)&lt;=6,HOUR(DATA11!$D$18)+12,HOUR(DATA11!$D$18))</f>
        <v>12</v>
      </c>
      <c r="X731" s="457" t="str">
        <f>IF(MINUTE(DATA11!$D$18)&lt;10,"0"&amp;MINUTE(DATA11!$D$18),MINUTE(DATA11!$D$18))</f>
        <v>00</v>
      </c>
      <c r="Y731" s="526" t="b">
        <f t="shared" si="255"/>
        <v>0</v>
      </c>
      <c r="Z731" s="526"/>
      <c r="AA731" s="520" t="b">
        <f t="shared" si="256"/>
        <v>0</v>
      </c>
      <c r="AB731" s="520"/>
      <c r="AC731" s="521" t="str">
        <f t="shared" si="260"/>
        <v/>
      </c>
      <c r="AD731" s="521"/>
      <c r="AE731" s="520" t="b">
        <f t="shared" si="254"/>
        <v>0</v>
      </c>
      <c r="AF731" s="520"/>
      <c r="AH731" s="422">
        <f>DATA11!$G$18</f>
        <v>0</v>
      </c>
      <c r="AI731" s="422">
        <f>DATA11!$L$18</f>
        <v>0</v>
      </c>
      <c r="AJ731" s="458">
        <f>DATA11!$Q$18</f>
        <v>0</v>
      </c>
      <c r="AK731" s="422">
        <f>DATA11!$V$18</f>
        <v>0</v>
      </c>
      <c r="AL731" s="422">
        <f>DATA11!$AA$18</f>
        <v>0</v>
      </c>
      <c r="AN731" s="522" t="str">
        <f>IF(AJ731="A",MAX($AN$221:AP730)+0.001,"")</f>
        <v/>
      </c>
      <c r="AO731" s="522"/>
      <c r="AP731" s="522"/>
      <c r="AQ731" s="282">
        <v>1.51</v>
      </c>
      <c r="AR731" s="282" t="str">
        <f>IF($AQ$731&gt;$AN$973,"",LOOKUP($AQ$731,$AN$222:$AP$971,$AH$222:$AH$971))</f>
        <v/>
      </c>
      <c r="AS731" s="282" t="str">
        <f>IF($AQ$731&gt;$AN$973,"",LOOKUP($AQ$731,$AN$222:$AP$971,$AI$222:$AI$971))</f>
        <v/>
      </c>
      <c r="AT731" s="282" t="s">
        <v>28</v>
      </c>
      <c r="AU731" s="282" t="str">
        <f>IF($AQ$731&gt;$AN$973,"",LOOKUP($AQ$731,$AN$222:$AP$971,$AK$222:$AK$971))</f>
        <v/>
      </c>
      <c r="AV731" s="282" t="str">
        <f>IF($AQ$731&gt;$AN$973,"",LOOKUP($AQ$731,$AN$222:$AP$971,$AL$222:$AL$971))</f>
        <v/>
      </c>
      <c r="AX731" s="522" t="str">
        <f>IF(AJ731="B",MAX($AX$221:AX730)+0.001,"")</f>
        <v/>
      </c>
      <c r="AY731" s="522"/>
      <c r="AZ731" s="522"/>
      <c r="BA731" s="282">
        <v>1.51</v>
      </c>
      <c r="BB731" s="282" t="str">
        <f t="shared" si="240"/>
        <v/>
      </c>
      <c r="BC731" s="282" t="str">
        <f t="shared" si="233"/>
        <v/>
      </c>
      <c r="BD731" s="282" t="s">
        <v>29</v>
      </c>
      <c r="BE731" s="282" t="str">
        <f t="shared" si="234"/>
        <v/>
      </c>
      <c r="BF731" s="282" t="str">
        <f t="shared" si="235"/>
        <v/>
      </c>
      <c r="BH731" s="522" t="str">
        <f>IF(AJ731="C",MAX($BH$221:BH730)+0.001,"")</f>
        <v/>
      </c>
      <c r="BI731" s="522"/>
      <c r="BJ731" s="522"/>
      <c r="BK731" s="282">
        <v>1.51</v>
      </c>
      <c r="BL731" s="282" t="str">
        <f t="shared" si="236"/>
        <v/>
      </c>
      <c r="BM731" s="282" t="str">
        <f t="shared" si="237"/>
        <v/>
      </c>
      <c r="BN731" s="282" t="s">
        <v>30</v>
      </c>
      <c r="BO731" s="282" t="str">
        <f t="shared" si="238"/>
        <v/>
      </c>
      <c r="BP731" s="282" t="str">
        <f t="shared" si="239"/>
        <v/>
      </c>
      <c r="BT731" s="522" t="str">
        <f>IF(AL731="A",MAX($BT$221:BV730)+0.001,"")</f>
        <v/>
      </c>
      <c r="BU731" s="522"/>
      <c r="BV731" s="522"/>
      <c r="BW731" s="282">
        <v>1.51</v>
      </c>
      <c r="BY731" s="454" t="s">
        <v>28</v>
      </c>
      <c r="BZ731" s="282" t="str">
        <f t="shared" si="241"/>
        <v/>
      </c>
      <c r="CB731" s="282">
        <f t="shared" si="242"/>
        <v>0</v>
      </c>
      <c r="CC731" s="282">
        <f t="shared" si="243"/>
        <v>0</v>
      </c>
      <c r="CD731" s="282">
        <f t="shared" si="244"/>
        <v>0</v>
      </c>
      <c r="CE731" s="282">
        <f t="shared" si="245"/>
        <v>0</v>
      </c>
      <c r="CF731" s="282">
        <f t="shared" si="246"/>
        <v>0</v>
      </c>
      <c r="CG731" s="282">
        <f t="shared" si="247"/>
        <v>0</v>
      </c>
      <c r="CH731" s="282">
        <f t="shared" si="248"/>
        <v>0</v>
      </c>
      <c r="CI731" s="282">
        <f t="shared" si="249"/>
        <v>0</v>
      </c>
      <c r="CJ731" s="282">
        <f t="shared" si="250"/>
        <v>0</v>
      </c>
      <c r="CK731" s="282">
        <f t="shared" si="251"/>
        <v>0</v>
      </c>
      <c r="CL731" s="282">
        <f t="shared" si="252"/>
        <v>0</v>
      </c>
      <c r="CM731" s="282">
        <f t="shared" si="253"/>
        <v>0</v>
      </c>
    </row>
    <row r="732" spans="1:91" ht="15" x14ac:dyDescent="0.25">
      <c r="D732" s="455" t="str">
        <f>IF(DATA11!$C$19="","",U732&amp;":"&amp;V732)</f>
        <v/>
      </c>
      <c r="E732" s="523" t="str">
        <f>IF(DATA11!$D$19="","",W732&amp;":"&amp;X732)</f>
        <v/>
      </c>
      <c r="F732" s="523"/>
      <c r="G732" s="523"/>
      <c r="H732" s="524" t="e">
        <f t="shared" si="257"/>
        <v>#VALUE!</v>
      </c>
      <c r="I732" s="524"/>
      <c r="J732" s="524"/>
      <c r="K732" s="522" t="e">
        <f t="shared" si="232"/>
        <v>#VALUE!</v>
      </c>
      <c r="L732" s="522"/>
      <c r="M732" s="522"/>
      <c r="N732" s="525" t="e">
        <f t="shared" si="258"/>
        <v>#VALUE!</v>
      </c>
      <c r="O732" s="525"/>
      <c r="P732" s="525"/>
      <c r="Q732" s="523" t="e">
        <f t="shared" si="259"/>
        <v>#VALUE!</v>
      </c>
      <c r="R732" s="523"/>
      <c r="S732" s="523"/>
      <c r="T732" s="283">
        <v>11</v>
      </c>
      <c r="U732" s="456">
        <f>IF(HOUR(DATA11!$C$19)&lt;=6,HOUR(DATA11!$C$19)+12,HOUR(DATA11!$C$19))</f>
        <v>12</v>
      </c>
      <c r="V732" s="457" t="str">
        <f>IF(MINUTE(DATA11!$C$19)&lt;10,"0"&amp;MINUTE(DATA11!$C$19),MINUTE(DATA11!$C$19))</f>
        <v>00</v>
      </c>
      <c r="W732" s="456">
        <f>IF(HOUR(DATA11!$D$19)&lt;=6,HOUR(DATA11!$D$19)+12,HOUR(DATA11!$D$19))</f>
        <v>12</v>
      </c>
      <c r="X732" s="457" t="str">
        <f>IF(MINUTE(DATA11!$D$19)&lt;10,"0"&amp;MINUTE(DATA11!$D$19),MINUTE(DATA11!$D$19))</f>
        <v>00</v>
      </c>
      <c r="Y732" s="526" t="b">
        <f t="shared" si="255"/>
        <v>0</v>
      </c>
      <c r="Z732" s="526"/>
      <c r="AA732" s="520" t="b">
        <f t="shared" si="256"/>
        <v>0</v>
      </c>
      <c r="AB732" s="520"/>
      <c r="AC732" s="521" t="str">
        <f t="shared" si="260"/>
        <v/>
      </c>
      <c r="AD732" s="521"/>
      <c r="AE732" s="520" t="b">
        <f t="shared" si="254"/>
        <v>0</v>
      </c>
      <c r="AF732" s="520"/>
      <c r="AH732" s="422">
        <f>DATA11!$G$19</f>
        <v>0</v>
      </c>
      <c r="AI732" s="422">
        <f>DATA11!$L$19</f>
        <v>0</v>
      </c>
      <c r="AJ732" s="458">
        <f>DATA11!$Q$19</f>
        <v>0</v>
      </c>
      <c r="AK732" s="422">
        <f>DATA11!$V$19</f>
        <v>0</v>
      </c>
      <c r="AL732" s="422">
        <f>DATA11!$AA$19</f>
        <v>0</v>
      </c>
      <c r="AN732" s="522" t="str">
        <f>IF(AJ732="A",MAX($AN$221:AP731)+0.001,"")</f>
        <v/>
      </c>
      <c r="AO732" s="522"/>
      <c r="AP732" s="522"/>
      <c r="AQ732" s="282">
        <v>1.5109999999999999</v>
      </c>
      <c r="AR732" s="282" t="str">
        <f>IF($AQ$732&gt;$AN$973,"",LOOKUP($AQ$732,$AN$222:$AP$971,$AH$222:$AH$971))</f>
        <v/>
      </c>
      <c r="AS732" s="282" t="str">
        <f>IF($AQ$732&gt;$AN$973,"",LOOKUP($AQ$732,$AN$222:$AP$971,$AI$222:$AI$971))</f>
        <v/>
      </c>
      <c r="AT732" s="282" t="s">
        <v>28</v>
      </c>
      <c r="AU732" s="282" t="str">
        <f>IF($AQ$732&gt;$AN$973,"",LOOKUP($AQ$732,$AN$222:$AP$971,$AK$222:$AK$971))</f>
        <v/>
      </c>
      <c r="AV732" s="282" t="str">
        <f>IF($AQ$732&gt;$AN$973,"",LOOKUP($AQ$732,$AN$222:$AP$971,$AL$222:$AL$971))</f>
        <v/>
      </c>
      <c r="AX732" s="522" t="str">
        <f>IF(AJ732="B",MAX($AX$221:AX731)+0.001,"")</f>
        <v/>
      </c>
      <c r="AY732" s="522"/>
      <c r="AZ732" s="522"/>
      <c r="BA732" s="282">
        <v>1.5109999999999999</v>
      </c>
      <c r="BB732" s="282" t="str">
        <f t="shared" si="240"/>
        <v/>
      </c>
      <c r="BC732" s="282" t="str">
        <f t="shared" si="233"/>
        <v/>
      </c>
      <c r="BD732" s="282" t="s">
        <v>29</v>
      </c>
      <c r="BE732" s="282" t="str">
        <f t="shared" si="234"/>
        <v/>
      </c>
      <c r="BF732" s="282" t="str">
        <f t="shared" si="235"/>
        <v/>
      </c>
      <c r="BH732" s="522" t="str">
        <f>IF(AJ732="C",MAX($BH$221:BH731)+0.001,"")</f>
        <v/>
      </c>
      <c r="BI732" s="522"/>
      <c r="BJ732" s="522"/>
      <c r="BK732" s="282">
        <v>1.5109999999999999</v>
      </c>
      <c r="BL732" s="282" t="str">
        <f t="shared" si="236"/>
        <v/>
      </c>
      <c r="BM732" s="282" t="str">
        <f t="shared" si="237"/>
        <v/>
      </c>
      <c r="BN732" s="282" t="s">
        <v>30</v>
      </c>
      <c r="BO732" s="282" t="str">
        <f t="shared" si="238"/>
        <v/>
      </c>
      <c r="BP732" s="282" t="str">
        <f t="shared" si="239"/>
        <v/>
      </c>
      <c r="BT732" s="522" t="str">
        <f>IF(AL732="A",MAX($BT$221:BV731)+0.001,"")</f>
        <v/>
      </c>
      <c r="BU732" s="522"/>
      <c r="BV732" s="522"/>
      <c r="BW732" s="282">
        <v>1.5109999999999999</v>
      </c>
      <c r="BY732" s="454" t="s">
        <v>28</v>
      </c>
      <c r="BZ732" s="282" t="str">
        <f t="shared" si="241"/>
        <v/>
      </c>
      <c r="CB732" s="282">
        <f t="shared" si="242"/>
        <v>0</v>
      </c>
      <c r="CC732" s="282">
        <f t="shared" si="243"/>
        <v>0</v>
      </c>
      <c r="CD732" s="282">
        <f t="shared" si="244"/>
        <v>0</v>
      </c>
      <c r="CE732" s="282">
        <f t="shared" si="245"/>
        <v>0</v>
      </c>
      <c r="CF732" s="282">
        <f t="shared" si="246"/>
        <v>0</v>
      </c>
      <c r="CG732" s="282">
        <f t="shared" si="247"/>
        <v>0</v>
      </c>
      <c r="CH732" s="282">
        <f t="shared" si="248"/>
        <v>0</v>
      </c>
      <c r="CI732" s="282">
        <f t="shared" si="249"/>
        <v>0</v>
      </c>
      <c r="CJ732" s="282">
        <f t="shared" si="250"/>
        <v>0</v>
      </c>
      <c r="CK732" s="282">
        <f t="shared" si="251"/>
        <v>0</v>
      </c>
      <c r="CL732" s="282">
        <f t="shared" si="252"/>
        <v>0</v>
      </c>
      <c r="CM732" s="282">
        <f t="shared" si="253"/>
        <v>0</v>
      </c>
    </row>
    <row r="733" spans="1:91" ht="15" x14ac:dyDescent="0.25">
      <c r="D733" s="455" t="str">
        <f>IF(DATA11!$C$20="","",U733&amp;":"&amp;V733)</f>
        <v/>
      </c>
      <c r="E733" s="523" t="str">
        <f>IF(DATA11!$D$20="","",W733&amp;":"&amp;X733)</f>
        <v/>
      </c>
      <c r="F733" s="523"/>
      <c r="G733" s="523"/>
      <c r="H733" s="524" t="e">
        <f t="shared" si="257"/>
        <v>#VALUE!</v>
      </c>
      <c r="I733" s="524"/>
      <c r="J733" s="524"/>
      <c r="K733" s="522" t="e">
        <f t="shared" si="232"/>
        <v>#VALUE!</v>
      </c>
      <c r="L733" s="522"/>
      <c r="M733" s="522"/>
      <c r="N733" s="525" t="e">
        <f t="shared" si="258"/>
        <v>#VALUE!</v>
      </c>
      <c r="O733" s="525"/>
      <c r="P733" s="525"/>
      <c r="Q733" s="523" t="e">
        <f t="shared" si="259"/>
        <v>#VALUE!</v>
      </c>
      <c r="R733" s="523"/>
      <c r="S733" s="523"/>
      <c r="T733" s="283">
        <v>12</v>
      </c>
      <c r="U733" s="456">
        <f>IF(HOUR(DATA11!$C$20)&lt;=6,HOUR(DATA11!$C$20)+12,HOUR(DATA11!$C$20))</f>
        <v>12</v>
      </c>
      <c r="V733" s="457" t="str">
        <f>IF(MINUTE(DATA11!$C$20)&lt;10,"0"&amp;MINUTE(DATA11!$C$20),MINUTE(DATA11!$C$20))</f>
        <v>00</v>
      </c>
      <c r="W733" s="456">
        <f>IF(HOUR(DATA11!$D$20)&lt;=6,HOUR(DATA11!$D$20)+12,HOUR(DATA11!$D$20))</f>
        <v>12</v>
      </c>
      <c r="X733" s="457" t="str">
        <f>IF(MINUTE(DATA11!$D$20)&lt;10,"0"&amp;MINUTE(DATA11!$D$20),MINUTE(DATA11!$D$20))</f>
        <v>00</v>
      </c>
      <c r="Y733" s="526" t="b">
        <f t="shared" si="255"/>
        <v>0</v>
      </c>
      <c r="Z733" s="526"/>
      <c r="AA733" s="520" t="b">
        <f t="shared" si="256"/>
        <v>0</v>
      </c>
      <c r="AB733" s="520"/>
      <c r="AC733" s="521" t="str">
        <f t="shared" si="260"/>
        <v/>
      </c>
      <c r="AD733" s="521"/>
      <c r="AE733" s="520" t="b">
        <f t="shared" si="254"/>
        <v>0</v>
      </c>
      <c r="AF733" s="520"/>
      <c r="AH733" s="422">
        <f>DATA11!$G$20</f>
        <v>0</v>
      </c>
      <c r="AI733" s="422">
        <f>DATA11!$L$20</f>
        <v>0</v>
      </c>
      <c r="AJ733" s="458">
        <f>DATA11!$Q$20</f>
        <v>0</v>
      </c>
      <c r="AK733" s="422">
        <f>DATA11!$V$20</f>
        <v>0</v>
      </c>
      <c r="AL733" s="422">
        <f>DATA11!$AA$20</f>
        <v>0</v>
      </c>
      <c r="AN733" s="522" t="str">
        <f>IF(AJ733="A",MAX($AN$221:AP732)+0.001,"")</f>
        <v/>
      </c>
      <c r="AO733" s="522"/>
      <c r="AP733" s="522"/>
      <c r="AQ733" s="282">
        <v>1.512</v>
      </c>
      <c r="AR733" s="282" t="str">
        <f>IF($AQ$733&gt;$AN$973,"",LOOKUP($AQ$733,$AN$222:$AP$971,$AH$222:$AH$971))</f>
        <v/>
      </c>
      <c r="AS733" s="282" t="str">
        <f>IF($AQ$733&gt;$AN$973,"",LOOKUP($AQ$733,$AN$222:$AP$971,$AI$222:$AI$971))</f>
        <v/>
      </c>
      <c r="AT733" s="282" t="s">
        <v>28</v>
      </c>
      <c r="AU733" s="282" t="str">
        <f>IF($AQ$733&gt;$AN$973,"",LOOKUP($AQ$733,$AN$222:$AP$971,$AK$222:$AK$971))</f>
        <v/>
      </c>
      <c r="AV733" s="282" t="str">
        <f>IF($AQ$733&gt;$AN$973,"",LOOKUP($AQ$733,$AN$222:$AP$971,$AL$222:$AL$971))</f>
        <v/>
      </c>
      <c r="AX733" s="522" t="str">
        <f>IF(AJ733="B",MAX($AX$221:AX732)+0.001,"")</f>
        <v/>
      </c>
      <c r="AY733" s="522"/>
      <c r="AZ733" s="522"/>
      <c r="BA733" s="282">
        <v>1.512</v>
      </c>
      <c r="BB733" s="282" t="str">
        <f t="shared" si="240"/>
        <v/>
      </c>
      <c r="BC733" s="282" t="str">
        <f t="shared" si="233"/>
        <v/>
      </c>
      <c r="BD733" s="282" t="s">
        <v>29</v>
      </c>
      <c r="BE733" s="282" t="str">
        <f t="shared" si="234"/>
        <v/>
      </c>
      <c r="BF733" s="282" t="str">
        <f t="shared" si="235"/>
        <v/>
      </c>
      <c r="BH733" s="522" t="str">
        <f>IF(AJ733="C",MAX($BH$221:BH732)+0.001,"")</f>
        <v/>
      </c>
      <c r="BI733" s="522"/>
      <c r="BJ733" s="522"/>
      <c r="BK733" s="282">
        <v>1.512</v>
      </c>
      <c r="BL733" s="282" t="str">
        <f t="shared" si="236"/>
        <v/>
      </c>
      <c r="BM733" s="282" t="str">
        <f t="shared" si="237"/>
        <v/>
      </c>
      <c r="BN733" s="282" t="s">
        <v>30</v>
      </c>
      <c r="BO733" s="282" t="str">
        <f t="shared" si="238"/>
        <v/>
      </c>
      <c r="BP733" s="282" t="str">
        <f t="shared" si="239"/>
        <v/>
      </c>
      <c r="BT733" s="522" t="str">
        <f>IF(AL733="A",MAX($BT$221:BV732)+0.001,"")</f>
        <v/>
      </c>
      <c r="BU733" s="522"/>
      <c r="BV733" s="522"/>
      <c r="BW733" s="282">
        <v>1.512</v>
      </c>
      <c r="BY733" s="454" t="s">
        <v>28</v>
      </c>
      <c r="BZ733" s="282" t="str">
        <f t="shared" si="241"/>
        <v/>
      </c>
      <c r="CB733" s="282">
        <f t="shared" si="242"/>
        <v>0</v>
      </c>
      <c r="CC733" s="282">
        <f t="shared" si="243"/>
        <v>0</v>
      </c>
      <c r="CD733" s="282">
        <f t="shared" si="244"/>
        <v>0</v>
      </c>
      <c r="CE733" s="282">
        <f t="shared" si="245"/>
        <v>0</v>
      </c>
      <c r="CF733" s="282">
        <f t="shared" si="246"/>
        <v>0</v>
      </c>
      <c r="CG733" s="282">
        <f t="shared" si="247"/>
        <v>0</v>
      </c>
      <c r="CH733" s="282">
        <f t="shared" si="248"/>
        <v>0</v>
      </c>
      <c r="CI733" s="282">
        <f t="shared" si="249"/>
        <v>0</v>
      </c>
      <c r="CJ733" s="282">
        <f t="shared" si="250"/>
        <v>0</v>
      </c>
      <c r="CK733" s="282">
        <f t="shared" si="251"/>
        <v>0</v>
      </c>
      <c r="CL733" s="282">
        <f t="shared" si="252"/>
        <v>0</v>
      </c>
      <c r="CM733" s="282">
        <f t="shared" si="253"/>
        <v>0</v>
      </c>
    </row>
    <row r="734" spans="1:91" ht="15" x14ac:dyDescent="0.25">
      <c r="D734" s="455" t="str">
        <f>IF(DATA11!$C$21="","",U734&amp;":"&amp;V734)</f>
        <v/>
      </c>
      <c r="E734" s="523" t="str">
        <f>IF(DATA11!$D$21="","",W734&amp;":"&amp;X734)</f>
        <v/>
      </c>
      <c r="F734" s="523"/>
      <c r="G734" s="523"/>
      <c r="H734" s="524" t="e">
        <f t="shared" si="257"/>
        <v>#VALUE!</v>
      </c>
      <c r="I734" s="524"/>
      <c r="J734" s="524"/>
      <c r="K734" s="522" t="e">
        <f t="shared" ref="K734:K797" si="261">LOOKUP(H734,$C$184:$C$218,$D$184:$D$218)</f>
        <v>#VALUE!</v>
      </c>
      <c r="L734" s="522"/>
      <c r="M734" s="522"/>
      <c r="N734" s="525" t="e">
        <f t="shared" si="258"/>
        <v>#VALUE!</v>
      </c>
      <c r="O734" s="525"/>
      <c r="P734" s="525"/>
      <c r="Q734" s="523" t="e">
        <f t="shared" si="259"/>
        <v>#VALUE!</v>
      </c>
      <c r="R734" s="523"/>
      <c r="S734" s="523"/>
      <c r="T734" s="283">
        <v>13</v>
      </c>
      <c r="U734" s="456">
        <f>IF(HOUR(DATA11!$C$21)&lt;=6,HOUR(DATA11!$C$21)+12,HOUR(DATA11!$C$21))</f>
        <v>12</v>
      </c>
      <c r="V734" s="457" t="str">
        <f>IF(MINUTE(DATA11!$C$21)&lt;10,"0"&amp;MINUTE(DATA11!$C$21),MINUTE(DATA11!$C$21))</f>
        <v>00</v>
      </c>
      <c r="W734" s="456">
        <f>IF(HOUR(DATA11!$D$21)&lt;=6,HOUR(DATA11!$D$21)+12,HOUR(DATA11!$D$21))</f>
        <v>12</v>
      </c>
      <c r="X734" s="457" t="str">
        <f>IF(MINUTE(DATA11!$D$21)&lt;10,"0"&amp;MINUTE(DATA11!$D$21),MINUTE(DATA11!$D$21))</f>
        <v>00</v>
      </c>
      <c r="Y734" s="526" t="b">
        <f t="shared" si="255"/>
        <v>0</v>
      </c>
      <c r="Z734" s="526"/>
      <c r="AA734" s="520" t="b">
        <f t="shared" si="256"/>
        <v>0</v>
      </c>
      <c r="AB734" s="520"/>
      <c r="AC734" s="521" t="str">
        <f t="shared" si="260"/>
        <v/>
      </c>
      <c r="AD734" s="521"/>
      <c r="AE734" s="520" t="b">
        <f t="shared" si="254"/>
        <v>0</v>
      </c>
      <c r="AF734" s="520"/>
      <c r="AH734" s="422">
        <f>DATA11!$G$21</f>
        <v>0</v>
      </c>
      <c r="AI734" s="422">
        <f>DATA11!$L$21</f>
        <v>0</v>
      </c>
      <c r="AJ734" s="458">
        <f>DATA11!$Q$21</f>
        <v>0</v>
      </c>
      <c r="AK734" s="422">
        <f>DATA11!$V$21</f>
        <v>0</v>
      </c>
      <c r="AL734" s="422">
        <f>DATA11!$AA$21</f>
        <v>0</v>
      </c>
      <c r="AN734" s="522" t="str">
        <f>IF(AJ734="A",MAX($AN$221:AP733)+0.001,"")</f>
        <v/>
      </c>
      <c r="AO734" s="522"/>
      <c r="AP734" s="522"/>
      <c r="AQ734" s="282">
        <v>1.5129999999999999</v>
      </c>
      <c r="AR734" s="282" t="str">
        <f>IF($AQ$734&gt;$AN$973,"",LOOKUP($AQ$734,$AN$222:$AP$971,$AH$222:$AH$971))</f>
        <v/>
      </c>
      <c r="AS734" s="282" t="str">
        <f>IF($AQ$734&gt;$AN$973,"",LOOKUP($AQ$734,$AN$222:$AP$971,$AI$222:$AI$971))</f>
        <v/>
      </c>
      <c r="AT734" s="282" t="s">
        <v>28</v>
      </c>
      <c r="AU734" s="282" t="str">
        <f>IF($AQ$734&gt;$AN$973,"",LOOKUP($AQ$734,$AN$222:$AP$971,$AK$222:$AK$971))</f>
        <v/>
      </c>
      <c r="AV734" s="282" t="str">
        <f>IF($AQ$734&gt;$AN$973,"",LOOKUP($AQ$734,$AN$222:$AP$971,$AL$222:$AL$971))</f>
        <v/>
      </c>
      <c r="AX734" s="522" t="str">
        <f>IF(AJ734="B",MAX($AX$221:AX733)+0.001,"")</f>
        <v/>
      </c>
      <c r="AY734" s="522"/>
      <c r="AZ734" s="522"/>
      <c r="BA734" s="282">
        <v>1.5129999999999999</v>
      </c>
      <c r="BB734" s="282" t="str">
        <f t="shared" si="240"/>
        <v/>
      </c>
      <c r="BC734" s="282" t="str">
        <f t="shared" ref="BC734:BC797" si="262">IF($BA734&gt;$AX$972,"",LOOKUP($BA734,$AX$222:$AX$971,$AI$222:$AI$971))</f>
        <v/>
      </c>
      <c r="BD734" s="282" t="s">
        <v>29</v>
      </c>
      <c r="BE734" s="282" t="str">
        <f t="shared" ref="BE734:BE797" si="263">IF($BA734&gt;$AX$972,"",LOOKUP($BA734,$AX$222:$AX$971,$AK$222:$AK$971))</f>
        <v/>
      </c>
      <c r="BF734" s="282" t="str">
        <f t="shared" ref="BF734:BF797" si="264">IF($BA734&gt;$AX$972,"",LOOKUP($BA734,$AX$222:$AX$971,$AL$222:$AL$971))</f>
        <v/>
      </c>
      <c r="BH734" s="522" t="str">
        <f>IF(AJ734="C",MAX($BH$221:BH733)+0.001,"")</f>
        <v/>
      </c>
      <c r="BI734" s="522"/>
      <c r="BJ734" s="522"/>
      <c r="BK734" s="282">
        <v>1.5129999999999999</v>
      </c>
      <c r="BL734" s="282" t="str">
        <f t="shared" ref="BL734:BL797" si="265">IF($BK734&gt;$BH$972,"",LOOKUP($BK734,$BH$222:$BH$971,$AH$222:$AH$971))</f>
        <v/>
      </c>
      <c r="BM734" s="282" t="str">
        <f t="shared" ref="BM734:BM797" si="266">IF($BK734&gt;$BH$972,"",LOOKUP($BK734,$BH$222:$BH$971,$AI$222:$AI$971))</f>
        <v/>
      </c>
      <c r="BN734" s="282" t="s">
        <v>30</v>
      </c>
      <c r="BO734" s="282" t="str">
        <f t="shared" ref="BO734:BO797" si="267">IF($BK734&gt;$BH$972,"",LOOKUP($BK734,$BH$222:$BH$971,$AK$222:$AK$971))</f>
        <v/>
      </c>
      <c r="BP734" s="282" t="str">
        <f t="shared" ref="BP734:BP797" si="268">IF($BK734&gt;$BH$972,"",LOOKUP($BK734,$BH$222:$BH$971,$AL$222:$AL$971))</f>
        <v/>
      </c>
      <c r="BT734" s="522" t="str">
        <f>IF(AL734="A",MAX($BT$221:BV733)+0.001,"")</f>
        <v/>
      </c>
      <c r="BU734" s="522"/>
      <c r="BV734" s="522"/>
      <c r="BW734" s="282">
        <v>1.5129999999999999</v>
      </c>
      <c r="BY734" s="454" t="s">
        <v>28</v>
      </c>
      <c r="BZ734" s="282" t="str">
        <f t="shared" si="241"/>
        <v/>
      </c>
      <c r="CB734" s="282">
        <f t="shared" si="242"/>
        <v>0</v>
      </c>
      <c r="CC734" s="282">
        <f t="shared" si="243"/>
        <v>0</v>
      </c>
      <c r="CD734" s="282">
        <f t="shared" si="244"/>
        <v>0</v>
      </c>
      <c r="CE734" s="282">
        <f t="shared" si="245"/>
        <v>0</v>
      </c>
      <c r="CF734" s="282">
        <f t="shared" si="246"/>
        <v>0</v>
      </c>
      <c r="CG734" s="282">
        <f t="shared" si="247"/>
        <v>0</v>
      </c>
      <c r="CH734" s="282">
        <f t="shared" si="248"/>
        <v>0</v>
      </c>
      <c r="CI734" s="282">
        <f t="shared" si="249"/>
        <v>0</v>
      </c>
      <c r="CJ734" s="282">
        <f t="shared" si="250"/>
        <v>0</v>
      </c>
      <c r="CK734" s="282">
        <f t="shared" si="251"/>
        <v>0</v>
      </c>
      <c r="CL734" s="282">
        <f t="shared" si="252"/>
        <v>0</v>
      </c>
      <c r="CM734" s="282">
        <f t="shared" si="253"/>
        <v>0</v>
      </c>
    </row>
    <row r="735" spans="1:91" ht="15" x14ac:dyDescent="0.25">
      <c r="D735" s="455" t="str">
        <f>IF(DATA11!$C$22="","",U735&amp;":"&amp;V735)</f>
        <v/>
      </c>
      <c r="E735" s="523" t="str">
        <f>IF(DATA11!$D$22="","",W735&amp;":"&amp;X735)</f>
        <v/>
      </c>
      <c r="F735" s="523"/>
      <c r="G735" s="523"/>
      <c r="H735" s="524" t="e">
        <f t="shared" si="257"/>
        <v>#VALUE!</v>
      </c>
      <c r="I735" s="524"/>
      <c r="J735" s="524"/>
      <c r="K735" s="522" t="e">
        <f t="shared" si="261"/>
        <v>#VALUE!</v>
      </c>
      <c r="L735" s="522"/>
      <c r="M735" s="522"/>
      <c r="N735" s="525" t="e">
        <f t="shared" si="258"/>
        <v>#VALUE!</v>
      </c>
      <c r="O735" s="525"/>
      <c r="P735" s="525"/>
      <c r="Q735" s="523" t="e">
        <f t="shared" si="259"/>
        <v>#VALUE!</v>
      </c>
      <c r="R735" s="523"/>
      <c r="S735" s="523"/>
      <c r="T735" s="283">
        <v>14</v>
      </c>
      <c r="U735" s="456">
        <f>IF(HOUR(DATA11!$C$22)&lt;=6,HOUR(DATA11!$C$22)+12,HOUR(DATA11!$C$22))</f>
        <v>12</v>
      </c>
      <c r="V735" s="457" t="str">
        <f>IF(MINUTE(DATA11!$C$22)&lt;10,"0"&amp;MINUTE(DATA11!$C$22),MINUTE(DATA11!$C$22))</f>
        <v>00</v>
      </c>
      <c r="W735" s="456">
        <f>IF(HOUR(DATA11!$D$22)&lt;=6,HOUR(DATA11!$D$22)+12,HOUR(DATA11!$D$22))</f>
        <v>12</v>
      </c>
      <c r="X735" s="457" t="str">
        <f>IF(MINUTE(DATA11!$D$22)&lt;10,"0"&amp;MINUTE(DATA11!$D$22),MINUTE(DATA11!$D$22))</f>
        <v>00</v>
      </c>
      <c r="Y735" s="526" t="b">
        <f t="shared" si="255"/>
        <v>0</v>
      </c>
      <c r="Z735" s="526"/>
      <c r="AA735" s="520" t="b">
        <f t="shared" si="256"/>
        <v>0</v>
      </c>
      <c r="AB735" s="520"/>
      <c r="AC735" s="521" t="str">
        <f t="shared" si="260"/>
        <v/>
      </c>
      <c r="AD735" s="521"/>
      <c r="AE735" s="520" t="b">
        <f t="shared" si="254"/>
        <v>0</v>
      </c>
      <c r="AF735" s="520"/>
      <c r="AH735" s="422">
        <f>DATA11!$G$22</f>
        <v>0</v>
      </c>
      <c r="AI735" s="422">
        <f>DATA11!$L$22</f>
        <v>0</v>
      </c>
      <c r="AJ735" s="458">
        <f>DATA11!$Q$22</f>
        <v>0</v>
      </c>
      <c r="AK735" s="422">
        <f>DATA11!$V$22</f>
        <v>0</v>
      </c>
      <c r="AL735" s="422">
        <f>DATA11!$AA$22</f>
        <v>0</v>
      </c>
      <c r="AN735" s="522" t="str">
        <f>IF(AJ735="A",MAX($AN$221:AP734)+0.001,"")</f>
        <v/>
      </c>
      <c r="AO735" s="522"/>
      <c r="AP735" s="522"/>
      <c r="AQ735" s="282">
        <v>1.5139999999999998</v>
      </c>
      <c r="AR735" s="282" t="str">
        <f>IF($AQ$735&gt;$AN$973,"",LOOKUP($AQ$735,$AN$222:$AP$971,$AH$222:$AH$971))</f>
        <v/>
      </c>
      <c r="AS735" s="282" t="str">
        <f>IF($AQ$735&gt;$AN$973,"",LOOKUP($AQ$735,$AN$222:$AP$971,$AI$222:$AI$971))</f>
        <v/>
      </c>
      <c r="AT735" s="282" t="s">
        <v>28</v>
      </c>
      <c r="AU735" s="282" t="str">
        <f>IF($AQ$735&gt;$AN$973,"",LOOKUP($AQ$735,$AN$222:$AP$971,$AK$222:$AK$971))</f>
        <v/>
      </c>
      <c r="AV735" s="282" t="str">
        <f>IF($AQ$735&gt;$AN$973,"",LOOKUP($AQ$735,$AN$222:$AP$971,$AL$222:$AL$971))</f>
        <v/>
      </c>
      <c r="AX735" s="522" t="str">
        <f>IF(AJ735="B",MAX($AX$221:AX734)+0.001,"")</f>
        <v/>
      </c>
      <c r="AY735" s="522"/>
      <c r="AZ735" s="522"/>
      <c r="BA735" s="282">
        <v>1.5139999999999998</v>
      </c>
      <c r="BB735" s="282" t="str">
        <f t="shared" ref="BB735:BB798" si="269">IF($BA735&gt;$AX$972,"",LOOKUP($BA735,$AX$222:$AZ$971,$AH$222:$AH$971))</f>
        <v/>
      </c>
      <c r="BC735" s="282" t="str">
        <f t="shared" si="262"/>
        <v/>
      </c>
      <c r="BD735" s="282" t="s">
        <v>29</v>
      </c>
      <c r="BE735" s="282" t="str">
        <f t="shared" si="263"/>
        <v/>
      </c>
      <c r="BF735" s="282" t="str">
        <f t="shared" si="264"/>
        <v/>
      </c>
      <c r="BH735" s="522" t="str">
        <f>IF(AJ735="C",MAX($BH$221:BH734)+0.001,"")</f>
        <v/>
      </c>
      <c r="BI735" s="522"/>
      <c r="BJ735" s="522"/>
      <c r="BK735" s="282">
        <v>1.5139999999999998</v>
      </c>
      <c r="BL735" s="282" t="str">
        <f t="shared" si="265"/>
        <v/>
      </c>
      <c r="BM735" s="282" t="str">
        <f t="shared" si="266"/>
        <v/>
      </c>
      <c r="BN735" s="282" t="s">
        <v>30</v>
      </c>
      <c r="BO735" s="282" t="str">
        <f t="shared" si="267"/>
        <v/>
      </c>
      <c r="BP735" s="282" t="str">
        <f t="shared" si="268"/>
        <v/>
      </c>
      <c r="BT735" s="522" t="str">
        <f>IF(AL735="A",MAX($BT$221:BV734)+0.001,"")</f>
        <v/>
      </c>
      <c r="BU735" s="522"/>
      <c r="BV735" s="522"/>
      <c r="BW735" s="282">
        <v>1.5139999999999998</v>
      </c>
      <c r="BY735" s="454" t="s">
        <v>28</v>
      </c>
      <c r="BZ735" s="282" t="str">
        <f t="shared" ref="BZ735:BZ798" si="270">IF(AL735="a",AK735,"")</f>
        <v/>
      </c>
      <c r="CB735" s="282">
        <f t="shared" ref="CB735:CB798" si="271">IF(BZ735=$CB$220,1,0)</f>
        <v>0</v>
      </c>
      <c r="CC735" s="282">
        <f t="shared" ref="CC735:CC798" si="272">IF(BZ735=$CC$220,1,0)</f>
        <v>0</v>
      </c>
      <c r="CD735" s="282">
        <f t="shared" ref="CD735:CD798" si="273">IF(BZ735=$CD$220,1,0)</f>
        <v>0</v>
      </c>
      <c r="CE735" s="282">
        <f t="shared" ref="CE735:CE798" si="274">IF(BZ735=$CE$220,1,0)</f>
        <v>0</v>
      </c>
      <c r="CF735" s="282">
        <f t="shared" ref="CF735:CF798" si="275">IF(BZ735=$CF$220,1,0)</f>
        <v>0</v>
      </c>
      <c r="CG735" s="282">
        <f t="shared" ref="CG735:CG798" si="276">IF(BZ735=$CG$220,1,0)</f>
        <v>0</v>
      </c>
      <c r="CH735" s="282">
        <f t="shared" ref="CH735:CH798" si="277">IF(BZ735=$CH$220,1,0)</f>
        <v>0</v>
      </c>
      <c r="CI735" s="282">
        <f t="shared" ref="CI735:CI798" si="278">IF(BZ735=$CI$220,1,0)</f>
        <v>0</v>
      </c>
      <c r="CJ735" s="282">
        <f t="shared" ref="CJ735:CJ798" si="279">IF(BZ735=$CJ$220,1,0)</f>
        <v>0</v>
      </c>
      <c r="CK735" s="282">
        <f t="shared" ref="CK735:CK798" si="280">IF(BZ735=$CK$220,1,0)</f>
        <v>0</v>
      </c>
      <c r="CL735" s="282">
        <f t="shared" ref="CL735:CL798" si="281">IF(BZ735=$CL$220,1,0)</f>
        <v>0</v>
      </c>
      <c r="CM735" s="282">
        <f t="shared" ref="CM735:CM798" si="282">IF(BZ735=$CM$220,1,0)</f>
        <v>0</v>
      </c>
    </row>
    <row r="736" spans="1:91" ht="15" x14ac:dyDescent="0.25">
      <c r="D736" s="455" t="str">
        <f>IF(DATA11!$C$23="","",U736&amp;":"&amp;V736)</f>
        <v/>
      </c>
      <c r="E736" s="523" t="str">
        <f>IF(DATA11!$D$23="","",W736&amp;":"&amp;X736)</f>
        <v/>
      </c>
      <c r="F736" s="523"/>
      <c r="G736" s="523"/>
      <c r="H736" s="524" t="e">
        <f t="shared" si="257"/>
        <v>#VALUE!</v>
      </c>
      <c r="I736" s="524"/>
      <c r="J736" s="524"/>
      <c r="K736" s="522" t="e">
        <f t="shared" si="261"/>
        <v>#VALUE!</v>
      </c>
      <c r="L736" s="522"/>
      <c r="M736" s="522"/>
      <c r="N736" s="525" t="e">
        <f t="shared" si="258"/>
        <v>#VALUE!</v>
      </c>
      <c r="O736" s="525"/>
      <c r="P736" s="525"/>
      <c r="Q736" s="523" t="e">
        <f t="shared" si="259"/>
        <v>#VALUE!</v>
      </c>
      <c r="R736" s="523"/>
      <c r="S736" s="523"/>
      <c r="T736" s="283">
        <v>15</v>
      </c>
      <c r="U736" s="456">
        <f>IF(HOUR(DATA11!$C$23)&lt;=6,HOUR(DATA11!$C$23)+12,HOUR(DATA11!$C$23))</f>
        <v>12</v>
      </c>
      <c r="V736" s="457" t="str">
        <f>IF(MINUTE(DATA11!$C$23)&lt;10,"0"&amp;MINUTE(DATA11!$C$23),MINUTE(DATA11!$C$23))</f>
        <v>00</v>
      </c>
      <c r="W736" s="456">
        <f>IF(HOUR(DATA11!$D$23)&lt;=6,HOUR(DATA11!$D$23)+12,HOUR(DATA11!$D$23))</f>
        <v>12</v>
      </c>
      <c r="X736" s="457" t="str">
        <f>IF(MINUTE(DATA11!$D$23)&lt;10,"0"&amp;MINUTE(DATA11!$D$23),MINUTE(DATA11!$D$23))</f>
        <v>00</v>
      </c>
      <c r="Y736" s="526" t="b">
        <f t="shared" si="255"/>
        <v>0</v>
      </c>
      <c r="Z736" s="526"/>
      <c r="AA736" s="520" t="b">
        <f t="shared" si="256"/>
        <v>0</v>
      </c>
      <c r="AB736" s="520"/>
      <c r="AC736" s="521" t="str">
        <f t="shared" si="260"/>
        <v/>
      </c>
      <c r="AD736" s="521"/>
      <c r="AE736" s="520" t="b">
        <f t="shared" si="254"/>
        <v>0</v>
      </c>
      <c r="AF736" s="520"/>
      <c r="AH736" s="422">
        <f>DATA11!$G$23</f>
        <v>0</v>
      </c>
      <c r="AI736" s="422">
        <f>DATA11!$L$23</f>
        <v>0</v>
      </c>
      <c r="AJ736" s="458">
        <f>DATA11!$Q$23</f>
        <v>0</v>
      </c>
      <c r="AK736" s="422">
        <f>DATA11!$V$23</f>
        <v>0</v>
      </c>
      <c r="AL736" s="422">
        <f>DATA11!$AA$23</f>
        <v>0</v>
      </c>
      <c r="AN736" s="522" t="str">
        <f>IF(AJ736="A",MAX($AN$221:AP735)+0.001,"")</f>
        <v/>
      </c>
      <c r="AO736" s="522"/>
      <c r="AP736" s="522"/>
      <c r="AQ736" s="282">
        <v>1.5149999999999999</v>
      </c>
      <c r="AR736" s="282" t="str">
        <f>IF($AQ$736&gt;$AN$973,"",LOOKUP($AQ$736,$AN$222:$AP$971,$AH$222:$AH$971))</f>
        <v/>
      </c>
      <c r="AS736" s="282" t="str">
        <f>IF($AQ$736&gt;$AN$973,"",LOOKUP($AQ$736,$AN$222:$AP$971,$AI$222:$AI$971))</f>
        <v/>
      </c>
      <c r="AT736" s="282" t="s">
        <v>28</v>
      </c>
      <c r="AU736" s="282" t="str">
        <f>IF($AQ$736&gt;$AN$973,"",LOOKUP($AQ$736,$AN$222:$AP$971,$AK$222:$AK$971))</f>
        <v/>
      </c>
      <c r="AV736" s="282" t="str">
        <f>IF($AQ$736&gt;$AN$973,"",LOOKUP($AQ$736,$AN$222:$AP$971,$AL$222:$AL$971))</f>
        <v/>
      </c>
      <c r="AX736" s="522" t="str">
        <f>IF(AJ736="B",MAX($AX$221:AX735)+0.001,"")</f>
        <v/>
      </c>
      <c r="AY736" s="522"/>
      <c r="AZ736" s="522"/>
      <c r="BA736" s="282">
        <v>1.5149999999999999</v>
      </c>
      <c r="BB736" s="282" t="str">
        <f t="shared" si="269"/>
        <v/>
      </c>
      <c r="BC736" s="282" t="str">
        <f t="shared" si="262"/>
        <v/>
      </c>
      <c r="BD736" s="282" t="s">
        <v>29</v>
      </c>
      <c r="BE736" s="282" t="str">
        <f t="shared" si="263"/>
        <v/>
      </c>
      <c r="BF736" s="282" t="str">
        <f t="shared" si="264"/>
        <v/>
      </c>
      <c r="BH736" s="522" t="str">
        <f>IF(AJ736="C",MAX($BH$221:BH735)+0.001,"")</f>
        <v/>
      </c>
      <c r="BI736" s="522"/>
      <c r="BJ736" s="522"/>
      <c r="BK736" s="282">
        <v>1.5149999999999999</v>
      </c>
      <c r="BL736" s="282" t="str">
        <f t="shared" si="265"/>
        <v/>
      </c>
      <c r="BM736" s="282" t="str">
        <f t="shared" si="266"/>
        <v/>
      </c>
      <c r="BN736" s="282" t="s">
        <v>30</v>
      </c>
      <c r="BO736" s="282" t="str">
        <f t="shared" si="267"/>
        <v/>
      </c>
      <c r="BP736" s="282" t="str">
        <f t="shared" si="268"/>
        <v/>
      </c>
      <c r="BT736" s="522" t="str">
        <f>IF(AL736="A",MAX($BT$221:BV735)+0.001,"")</f>
        <v/>
      </c>
      <c r="BU736" s="522"/>
      <c r="BV736" s="522"/>
      <c r="BW736" s="282">
        <v>1.5149999999999999</v>
      </c>
      <c r="BY736" s="454" t="s">
        <v>28</v>
      </c>
      <c r="BZ736" s="282" t="str">
        <f t="shared" si="270"/>
        <v/>
      </c>
      <c r="CB736" s="282">
        <f t="shared" si="271"/>
        <v>0</v>
      </c>
      <c r="CC736" s="282">
        <f t="shared" si="272"/>
        <v>0</v>
      </c>
      <c r="CD736" s="282">
        <f t="shared" si="273"/>
        <v>0</v>
      </c>
      <c r="CE736" s="282">
        <f t="shared" si="274"/>
        <v>0</v>
      </c>
      <c r="CF736" s="282">
        <f t="shared" si="275"/>
        <v>0</v>
      </c>
      <c r="CG736" s="282">
        <f t="shared" si="276"/>
        <v>0</v>
      </c>
      <c r="CH736" s="282">
        <f t="shared" si="277"/>
        <v>0</v>
      </c>
      <c r="CI736" s="282">
        <f t="shared" si="278"/>
        <v>0</v>
      </c>
      <c r="CJ736" s="282">
        <f t="shared" si="279"/>
        <v>0</v>
      </c>
      <c r="CK736" s="282">
        <f t="shared" si="280"/>
        <v>0</v>
      </c>
      <c r="CL736" s="282">
        <f t="shared" si="281"/>
        <v>0</v>
      </c>
      <c r="CM736" s="282">
        <f t="shared" si="282"/>
        <v>0</v>
      </c>
    </row>
    <row r="737" spans="4:91" ht="15" x14ac:dyDescent="0.25">
      <c r="D737" s="455" t="str">
        <f>IF(DATA11!$C$24="","",U737&amp;":"&amp;V737)</f>
        <v/>
      </c>
      <c r="E737" s="523" t="str">
        <f>IF(DATA11!$D$24="","",W737&amp;":"&amp;X737)</f>
        <v/>
      </c>
      <c r="F737" s="523"/>
      <c r="G737" s="523"/>
      <c r="H737" s="524" t="e">
        <f t="shared" si="257"/>
        <v>#VALUE!</v>
      </c>
      <c r="I737" s="524"/>
      <c r="J737" s="524"/>
      <c r="K737" s="522" t="e">
        <f t="shared" si="261"/>
        <v>#VALUE!</v>
      </c>
      <c r="L737" s="522"/>
      <c r="M737" s="522"/>
      <c r="N737" s="525" t="e">
        <f t="shared" si="258"/>
        <v>#VALUE!</v>
      </c>
      <c r="O737" s="525"/>
      <c r="P737" s="525"/>
      <c r="Q737" s="523" t="e">
        <f t="shared" si="259"/>
        <v>#VALUE!</v>
      </c>
      <c r="R737" s="523"/>
      <c r="S737" s="523"/>
      <c r="T737" s="283">
        <v>16</v>
      </c>
      <c r="U737" s="456">
        <f>IF(HOUR(DATA11!$C$24)&lt;=6,HOUR(DATA11!$C$24)+12,HOUR(DATA11!$C$24))</f>
        <v>12</v>
      </c>
      <c r="V737" s="457" t="str">
        <f>IF(MINUTE(DATA11!$C$24)&lt;10,"0"&amp;MINUTE(DATA11!$C$24),MINUTE(DATA11!$C$24))</f>
        <v>00</v>
      </c>
      <c r="W737" s="456">
        <f>IF(HOUR(DATA11!$D$24)&lt;=6,HOUR(DATA11!$D$24)+12,HOUR(DATA11!$D$24))</f>
        <v>12</v>
      </c>
      <c r="X737" s="457" t="str">
        <f>IF(MINUTE(DATA11!$D$24)&lt;10,"0"&amp;MINUTE(DATA11!$D$24),MINUTE(DATA11!$D$24))</f>
        <v>00</v>
      </c>
      <c r="Y737" s="526" t="b">
        <f t="shared" si="255"/>
        <v>0</v>
      </c>
      <c r="Z737" s="526"/>
      <c r="AA737" s="520" t="b">
        <f t="shared" si="256"/>
        <v>0</v>
      </c>
      <c r="AB737" s="520"/>
      <c r="AC737" s="521" t="str">
        <f t="shared" si="260"/>
        <v/>
      </c>
      <c r="AD737" s="521"/>
      <c r="AE737" s="520" t="b">
        <f t="shared" si="254"/>
        <v>0</v>
      </c>
      <c r="AF737" s="520"/>
      <c r="AH737" s="422">
        <f>DATA11!$G$24</f>
        <v>0</v>
      </c>
      <c r="AI737" s="422">
        <f>DATA11!$L$24</f>
        <v>0</v>
      </c>
      <c r="AJ737" s="458">
        <f>DATA11!$Q$24</f>
        <v>0</v>
      </c>
      <c r="AK737" s="422">
        <f>DATA11!$V$24</f>
        <v>0</v>
      </c>
      <c r="AL737" s="422">
        <f>DATA11!$AA$24</f>
        <v>0</v>
      </c>
      <c r="AN737" s="522" t="str">
        <f>IF(AJ737="A",MAX($AN$221:AP736)+0.001,"")</f>
        <v/>
      </c>
      <c r="AO737" s="522"/>
      <c r="AP737" s="522"/>
      <c r="AQ737" s="282">
        <v>1.516</v>
      </c>
      <c r="AR737" s="282" t="str">
        <f>IF($AQ$737&gt;$AN$973,"",LOOKUP($AQ$737,$AN$222:$AP$971,$AH$222:$AH$971))</f>
        <v/>
      </c>
      <c r="AS737" s="282" t="str">
        <f>IF($AQ$737&gt;$AN$973,"",LOOKUP($AQ$737,$AN$222:$AP$971,$AI$222:$AI$971))</f>
        <v/>
      </c>
      <c r="AT737" s="282" t="s">
        <v>28</v>
      </c>
      <c r="AU737" s="282" t="str">
        <f>IF($AQ$737&gt;$AN$973,"",LOOKUP($AQ$737,$AN$222:$AP$971,$AK$222:$AK$971))</f>
        <v/>
      </c>
      <c r="AV737" s="282" t="str">
        <f>IF($AQ$737&gt;$AN$973,"",LOOKUP($AQ$737,$AN$222:$AP$971,$AL$222:$AL$971))</f>
        <v/>
      </c>
      <c r="AX737" s="522" t="str">
        <f>IF(AJ737="B",MAX($AX$221:AX736)+0.001,"")</f>
        <v/>
      </c>
      <c r="AY737" s="522"/>
      <c r="AZ737" s="522"/>
      <c r="BA737" s="282">
        <v>1.516</v>
      </c>
      <c r="BB737" s="282" t="str">
        <f t="shared" si="269"/>
        <v/>
      </c>
      <c r="BC737" s="282" t="str">
        <f t="shared" si="262"/>
        <v/>
      </c>
      <c r="BD737" s="282" t="s">
        <v>29</v>
      </c>
      <c r="BE737" s="282" t="str">
        <f t="shared" si="263"/>
        <v/>
      </c>
      <c r="BF737" s="282" t="str">
        <f t="shared" si="264"/>
        <v/>
      </c>
      <c r="BH737" s="522" t="str">
        <f>IF(AJ737="C",MAX($BH$221:BH736)+0.001,"")</f>
        <v/>
      </c>
      <c r="BI737" s="522"/>
      <c r="BJ737" s="522"/>
      <c r="BK737" s="282">
        <v>1.516</v>
      </c>
      <c r="BL737" s="282" t="str">
        <f t="shared" si="265"/>
        <v/>
      </c>
      <c r="BM737" s="282" t="str">
        <f t="shared" si="266"/>
        <v/>
      </c>
      <c r="BN737" s="282" t="s">
        <v>30</v>
      </c>
      <c r="BO737" s="282" t="str">
        <f t="shared" si="267"/>
        <v/>
      </c>
      <c r="BP737" s="282" t="str">
        <f t="shared" si="268"/>
        <v/>
      </c>
      <c r="BT737" s="522" t="str">
        <f>IF(AL737="A",MAX($BT$221:BV736)+0.001,"")</f>
        <v/>
      </c>
      <c r="BU737" s="522"/>
      <c r="BV737" s="522"/>
      <c r="BW737" s="282">
        <v>1.516</v>
      </c>
      <c r="BY737" s="454" t="s">
        <v>28</v>
      </c>
      <c r="BZ737" s="282" t="str">
        <f t="shared" si="270"/>
        <v/>
      </c>
      <c r="CB737" s="282">
        <f t="shared" si="271"/>
        <v>0</v>
      </c>
      <c r="CC737" s="282">
        <f t="shared" si="272"/>
        <v>0</v>
      </c>
      <c r="CD737" s="282">
        <f t="shared" si="273"/>
        <v>0</v>
      </c>
      <c r="CE737" s="282">
        <f t="shared" si="274"/>
        <v>0</v>
      </c>
      <c r="CF737" s="282">
        <f t="shared" si="275"/>
        <v>0</v>
      </c>
      <c r="CG737" s="282">
        <f t="shared" si="276"/>
        <v>0</v>
      </c>
      <c r="CH737" s="282">
        <f t="shared" si="277"/>
        <v>0</v>
      </c>
      <c r="CI737" s="282">
        <f t="shared" si="278"/>
        <v>0</v>
      </c>
      <c r="CJ737" s="282">
        <f t="shared" si="279"/>
        <v>0</v>
      </c>
      <c r="CK737" s="282">
        <f t="shared" si="280"/>
        <v>0</v>
      </c>
      <c r="CL737" s="282">
        <f t="shared" si="281"/>
        <v>0</v>
      </c>
      <c r="CM737" s="282">
        <f t="shared" si="282"/>
        <v>0</v>
      </c>
    </row>
    <row r="738" spans="4:91" ht="15" x14ac:dyDescent="0.25">
      <c r="D738" s="455" t="str">
        <f>IF(DATA11!$C$25="","",U738&amp;":"&amp;V738)</f>
        <v/>
      </c>
      <c r="E738" s="523" t="str">
        <f>IF(DATA11!$D$25="","",W738&amp;":"&amp;X738)</f>
        <v/>
      </c>
      <c r="F738" s="523"/>
      <c r="G738" s="523"/>
      <c r="H738" s="524" t="e">
        <f t="shared" si="257"/>
        <v>#VALUE!</v>
      </c>
      <c r="I738" s="524"/>
      <c r="J738" s="524"/>
      <c r="K738" s="522" t="e">
        <f t="shared" si="261"/>
        <v>#VALUE!</v>
      </c>
      <c r="L738" s="522"/>
      <c r="M738" s="522"/>
      <c r="N738" s="525" t="e">
        <f t="shared" si="258"/>
        <v>#VALUE!</v>
      </c>
      <c r="O738" s="525"/>
      <c r="P738" s="525"/>
      <c r="Q738" s="523" t="e">
        <f t="shared" si="259"/>
        <v>#VALUE!</v>
      </c>
      <c r="R738" s="523"/>
      <c r="S738" s="523"/>
      <c r="T738" s="283">
        <v>17</v>
      </c>
      <c r="U738" s="456">
        <f>IF(HOUR(DATA11!$C$25)&lt;=6,HOUR(DATA11!$C$25)+12,HOUR(DATA11!$C$25))</f>
        <v>12</v>
      </c>
      <c r="V738" s="457" t="str">
        <f>IF(MINUTE(DATA11!$C$25)&lt;10,"0"&amp;MINUTE(DATA11!$C$25),MINUTE(DATA11!$C$25))</f>
        <v>00</v>
      </c>
      <c r="W738" s="456">
        <f>IF(HOUR(DATA11!$D$25)&lt;=6,HOUR(DATA11!$D$25)+12,HOUR(DATA11!$D$25))</f>
        <v>12</v>
      </c>
      <c r="X738" s="457" t="str">
        <f>IF(MINUTE(DATA11!$D$25)&lt;10,"0"&amp;MINUTE(DATA11!$D$25),MINUTE(DATA11!$D$25))</f>
        <v>00</v>
      </c>
      <c r="Y738" s="526" t="b">
        <f t="shared" si="255"/>
        <v>0</v>
      </c>
      <c r="Z738" s="526"/>
      <c r="AA738" s="520" t="b">
        <f t="shared" si="256"/>
        <v>0</v>
      </c>
      <c r="AB738" s="520"/>
      <c r="AC738" s="521" t="str">
        <f t="shared" si="260"/>
        <v/>
      </c>
      <c r="AD738" s="521"/>
      <c r="AE738" s="520" t="b">
        <f t="shared" si="254"/>
        <v>0</v>
      </c>
      <c r="AF738" s="520"/>
      <c r="AH738" s="422">
        <f>DATA11!$G$25</f>
        <v>0</v>
      </c>
      <c r="AI738" s="422">
        <f>DATA11!$L$25</f>
        <v>0</v>
      </c>
      <c r="AJ738" s="458">
        <f>DATA11!$Q$25</f>
        <v>0</v>
      </c>
      <c r="AK738" s="422">
        <f>DATA11!$V$25</f>
        <v>0</v>
      </c>
      <c r="AL738" s="422">
        <f>DATA11!$AA$25</f>
        <v>0</v>
      </c>
      <c r="AN738" s="522" t="str">
        <f>IF(AJ738="A",MAX($AN$221:AP737)+0.001,"")</f>
        <v/>
      </c>
      <c r="AO738" s="522"/>
      <c r="AP738" s="522"/>
      <c r="AQ738" s="282">
        <v>1.5169999999999999</v>
      </c>
      <c r="AR738" s="282" t="str">
        <f>IF($AQ$738&gt;$AN$973,"",LOOKUP($AQ$738,$AN$222:$AP$971,$AH$222:$AH$971))</f>
        <v/>
      </c>
      <c r="AS738" s="282" t="str">
        <f>IF($AQ$738&gt;$AN$973,"",LOOKUP($AQ$738,$AN$222:$AP$971,$AI$222:$AI$971))</f>
        <v/>
      </c>
      <c r="AT738" s="282" t="s">
        <v>28</v>
      </c>
      <c r="AU738" s="282" t="str">
        <f>IF($AQ$738&gt;$AN$973,"",LOOKUP($AQ$738,$AN$222:$AP$971,$AK$222:$AK$971))</f>
        <v/>
      </c>
      <c r="AV738" s="282" t="str">
        <f>IF($AQ$738&gt;$AN$973,"",LOOKUP($AQ$738,$AN$222:$AP$971,$AL$222:$AL$971))</f>
        <v/>
      </c>
      <c r="AX738" s="522" t="str">
        <f>IF(AJ738="B",MAX($AX$221:AX737)+0.001,"")</f>
        <v/>
      </c>
      <c r="AY738" s="522"/>
      <c r="AZ738" s="522"/>
      <c r="BA738" s="282">
        <v>1.5169999999999999</v>
      </c>
      <c r="BB738" s="282" t="str">
        <f t="shared" si="269"/>
        <v/>
      </c>
      <c r="BC738" s="282" t="str">
        <f t="shared" si="262"/>
        <v/>
      </c>
      <c r="BD738" s="282" t="s">
        <v>29</v>
      </c>
      <c r="BE738" s="282" t="str">
        <f t="shared" si="263"/>
        <v/>
      </c>
      <c r="BF738" s="282" t="str">
        <f t="shared" si="264"/>
        <v/>
      </c>
      <c r="BH738" s="522" t="str">
        <f>IF(AJ738="C",MAX($BH$221:BH737)+0.001,"")</f>
        <v/>
      </c>
      <c r="BI738" s="522"/>
      <c r="BJ738" s="522"/>
      <c r="BK738" s="282">
        <v>1.5169999999999999</v>
      </c>
      <c r="BL738" s="282" t="str">
        <f t="shared" si="265"/>
        <v/>
      </c>
      <c r="BM738" s="282" t="str">
        <f t="shared" si="266"/>
        <v/>
      </c>
      <c r="BN738" s="282" t="s">
        <v>30</v>
      </c>
      <c r="BO738" s="282" t="str">
        <f t="shared" si="267"/>
        <v/>
      </c>
      <c r="BP738" s="282" t="str">
        <f t="shared" si="268"/>
        <v/>
      </c>
      <c r="BT738" s="522" t="str">
        <f>IF(AL738="A",MAX($BT$221:BV737)+0.001,"")</f>
        <v/>
      </c>
      <c r="BU738" s="522"/>
      <c r="BV738" s="522"/>
      <c r="BW738" s="282">
        <v>1.5169999999999999</v>
      </c>
      <c r="BY738" s="454" t="s">
        <v>28</v>
      </c>
      <c r="BZ738" s="282" t="str">
        <f t="shared" si="270"/>
        <v/>
      </c>
      <c r="CB738" s="282">
        <f t="shared" si="271"/>
        <v>0</v>
      </c>
      <c r="CC738" s="282">
        <f t="shared" si="272"/>
        <v>0</v>
      </c>
      <c r="CD738" s="282">
        <f t="shared" si="273"/>
        <v>0</v>
      </c>
      <c r="CE738" s="282">
        <f t="shared" si="274"/>
        <v>0</v>
      </c>
      <c r="CF738" s="282">
        <f t="shared" si="275"/>
        <v>0</v>
      </c>
      <c r="CG738" s="282">
        <f t="shared" si="276"/>
        <v>0</v>
      </c>
      <c r="CH738" s="282">
        <f t="shared" si="277"/>
        <v>0</v>
      </c>
      <c r="CI738" s="282">
        <f t="shared" si="278"/>
        <v>0</v>
      </c>
      <c r="CJ738" s="282">
        <f t="shared" si="279"/>
        <v>0</v>
      </c>
      <c r="CK738" s="282">
        <f t="shared" si="280"/>
        <v>0</v>
      </c>
      <c r="CL738" s="282">
        <f t="shared" si="281"/>
        <v>0</v>
      </c>
      <c r="CM738" s="282">
        <f t="shared" si="282"/>
        <v>0</v>
      </c>
    </row>
    <row r="739" spans="4:91" ht="15" x14ac:dyDescent="0.25">
      <c r="D739" s="455" t="str">
        <f>IF(DATA11!$C$26="","",U739&amp;":"&amp;V739)</f>
        <v/>
      </c>
      <c r="E739" s="523" t="str">
        <f>IF(DATA11!$D$26="","",W739&amp;":"&amp;X739)</f>
        <v/>
      </c>
      <c r="F739" s="523"/>
      <c r="G739" s="523"/>
      <c r="H739" s="524" t="e">
        <f t="shared" si="257"/>
        <v>#VALUE!</v>
      </c>
      <c r="I739" s="524"/>
      <c r="J739" s="524"/>
      <c r="K739" s="522" t="e">
        <f t="shared" si="261"/>
        <v>#VALUE!</v>
      </c>
      <c r="L739" s="522"/>
      <c r="M739" s="522"/>
      <c r="N739" s="525" t="e">
        <f t="shared" si="258"/>
        <v>#VALUE!</v>
      </c>
      <c r="O739" s="525"/>
      <c r="P739" s="525"/>
      <c r="Q739" s="523" t="e">
        <f t="shared" si="259"/>
        <v>#VALUE!</v>
      </c>
      <c r="R739" s="523"/>
      <c r="S739" s="523"/>
      <c r="T739" s="283">
        <v>18</v>
      </c>
      <c r="U739" s="456">
        <f>IF(HOUR(DATA11!$C$26)&lt;=6,HOUR(DATA11!$C$26)+12,HOUR(DATA11!$C$26))</f>
        <v>12</v>
      </c>
      <c r="V739" s="457" t="str">
        <f>IF(MINUTE(DATA11!$C$26)&lt;10,"0"&amp;MINUTE(DATA11!$C$26),MINUTE(DATA11!$C$26))</f>
        <v>00</v>
      </c>
      <c r="W739" s="456">
        <f>IF(HOUR(DATA11!$D$26)&lt;=6,HOUR(DATA11!$D$26)+12,HOUR(DATA11!$D$26))</f>
        <v>12</v>
      </c>
      <c r="X739" s="457" t="str">
        <f>IF(MINUTE(DATA11!$D$26)&lt;10,"0"&amp;MINUTE(DATA11!$D$26),MINUTE(DATA11!$D$26))</f>
        <v>00</v>
      </c>
      <c r="Y739" s="526" t="b">
        <f t="shared" si="255"/>
        <v>0</v>
      </c>
      <c r="Z739" s="526"/>
      <c r="AA739" s="520" t="b">
        <f t="shared" si="256"/>
        <v>0</v>
      </c>
      <c r="AB739" s="520"/>
      <c r="AC739" s="521" t="str">
        <f t="shared" si="260"/>
        <v/>
      </c>
      <c r="AD739" s="521"/>
      <c r="AE739" s="520" t="b">
        <f t="shared" si="254"/>
        <v>0</v>
      </c>
      <c r="AF739" s="520"/>
      <c r="AH739" s="422">
        <f>DATA11!$G$26</f>
        <v>0</v>
      </c>
      <c r="AI739" s="422">
        <f>DATA11!$L$26</f>
        <v>0</v>
      </c>
      <c r="AJ739" s="458">
        <f>DATA11!$Q$26</f>
        <v>0</v>
      </c>
      <c r="AK739" s="422">
        <f>DATA11!$V$26</f>
        <v>0</v>
      </c>
      <c r="AL739" s="422">
        <f>DATA11!$AA$26</f>
        <v>0</v>
      </c>
      <c r="AN739" s="522" t="str">
        <f>IF(AJ739="A",MAX($AN$221:AP738)+0.001,"")</f>
        <v/>
      </c>
      <c r="AO739" s="522"/>
      <c r="AP739" s="522"/>
      <c r="AQ739" s="282">
        <v>1.5179999999999998</v>
      </c>
      <c r="AR739" s="282" t="str">
        <f>IF($AQ$739&gt;$AN$973,"",LOOKUP($AQ$739,$AN$222:$AP$971,$AH$222:$AH$971))</f>
        <v/>
      </c>
      <c r="AS739" s="282" t="str">
        <f>IF($AQ$739&gt;$AN$973,"",LOOKUP($AQ$739,$AN$222:$AP$971,$AI$222:$AI$971))</f>
        <v/>
      </c>
      <c r="AT739" s="282" t="s">
        <v>28</v>
      </c>
      <c r="AU739" s="282" t="str">
        <f>IF($AQ$739&gt;$AN$973,"",LOOKUP($AQ$739,$AN$222:$AP$971,$AK$222:$AK$971))</f>
        <v/>
      </c>
      <c r="AV739" s="282" t="str">
        <f>IF($AQ$739&gt;$AN$973,"",LOOKUP($AQ$739,$AN$222:$AP$971,$AL$222:$AL$971))</f>
        <v/>
      </c>
      <c r="AX739" s="522" t="str">
        <f>IF(AJ739="B",MAX($AX$221:AX738)+0.001,"")</f>
        <v/>
      </c>
      <c r="AY739" s="522"/>
      <c r="AZ739" s="522"/>
      <c r="BA739" s="282">
        <v>1.5179999999999998</v>
      </c>
      <c r="BB739" s="282" t="str">
        <f t="shared" si="269"/>
        <v/>
      </c>
      <c r="BC739" s="282" t="str">
        <f t="shared" si="262"/>
        <v/>
      </c>
      <c r="BD739" s="282" t="s">
        <v>29</v>
      </c>
      <c r="BE739" s="282" t="str">
        <f t="shared" si="263"/>
        <v/>
      </c>
      <c r="BF739" s="282" t="str">
        <f t="shared" si="264"/>
        <v/>
      </c>
      <c r="BH739" s="522" t="str">
        <f>IF(AJ739="C",MAX($BH$221:BH738)+0.001,"")</f>
        <v/>
      </c>
      <c r="BI739" s="522"/>
      <c r="BJ739" s="522"/>
      <c r="BK739" s="282">
        <v>1.5179999999999998</v>
      </c>
      <c r="BL739" s="282" t="str">
        <f t="shared" si="265"/>
        <v/>
      </c>
      <c r="BM739" s="282" t="str">
        <f t="shared" si="266"/>
        <v/>
      </c>
      <c r="BN739" s="282" t="s">
        <v>30</v>
      </c>
      <c r="BO739" s="282" t="str">
        <f t="shared" si="267"/>
        <v/>
      </c>
      <c r="BP739" s="282" t="str">
        <f t="shared" si="268"/>
        <v/>
      </c>
      <c r="BT739" s="522" t="str">
        <f>IF(AL739="A",MAX($BT$221:BV738)+0.001,"")</f>
        <v/>
      </c>
      <c r="BU739" s="522"/>
      <c r="BV739" s="522"/>
      <c r="BW739" s="282">
        <v>1.5179999999999998</v>
      </c>
      <c r="BY739" s="454" t="s">
        <v>28</v>
      </c>
      <c r="BZ739" s="282" t="str">
        <f t="shared" si="270"/>
        <v/>
      </c>
      <c r="CB739" s="282">
        <f t="shared" si="271"/>
        <v>0</v>
      </c>
      <c r="CC739" s="282">
        <f t="shared" si="272"/>
        <v>0</v>
      </c>
      <c r="CD739" s="282">
        <f t="shared" si="273"/>
        <v>0</v>
      </c>
      <c r="CE739" s="282">
        <f t="shared" si="274"/>
        <v>0</v>
      </c>
      <c r="CF739" s="282">
        <f t="shared" si="275"/>
        <v>0</v>
      </c>
      <c r="CG739" s="282">
        <f t="shared" si="276"/>
        <v>0</v>
      </c>
      <c r="CH739" s="282">
        <f t="shared" si="277"/>
        <v>0</v>
      </c>
      <c r="CI739" s="282">
        <f t="shared" si="278"/>
        <v>0</v>
      </c>
      <c r="CJ739" s="282">
        <f t="shared" si="279"/>
        <v>0</v>
      </c>
      <c r="CK739" s="282">
        <f t="shared" si="280"/>
        <v>0</v>
      </c>
      <c r="CL739" s="282">
        <f t="shared" si="281"/>
        <v>0</v>
      </c>
      <c r="CM739" s="282">
        <f t="shared" si="282"/>
        <v>0</v>
      </c>
    </row>
    <row r="740" spans="4:91" ht="15" x14ac:dyDescent="0.25">
      <c r="D740" s="455" t="str">
        <f>IF(DATA11!$C$27="","",U740&amp;":"&amp;V740)</f>
        <v/>
      </c>
      <c r="E740" s="523" t="str">
        <f>IF(DATA11!$D$27="","",W740&amp;":"&amp;X740)</f>
        <v/>
      </c>
      <c r="F740" s="523"/>
      <c r="G740" s="523"/>
      <c r="H740" s="524" t="e">
        <f t="shared" si="257"/>
        <v>#VALUE!</v>
      </c>
      <c r="I740" s="524"/>
      <c r="J740" s="524"/>
      <c r="K740" s="522" t="e">
        <f t="shared" si="261"/>
        <v>#VALUE!</v>
      </c>
      <c r="L740" s="522"/>
      <c r="M740" s="522"/>
      <c r="N740" s="525" t="e">
        <f t="shared" si="258"/>
        <v>#VALUE!</v>
      </c>
      <c r="O740" s="525"/>
      <c r="P740" s="525"/>
      <c r="Q740" s="523" t="e">
        <f t="shared" si="259"/>
        <v>#VALUE!</v>
      </c>
      <c r="R740" s="523"/>
      <c r="S740" s="523"/>
      <c r="T740" s="283">
        <v>19</v>
      </c>
      <c r="U740" s="456">
        <f>IF(HOUR(DATA11!$C$27)&lt;=6,HOUR(DATA11!$C$27)+12,HOUR(DATA11!$C$27))</f>
        <v>12</v>
      </c>
      <c r="V740" s="457" t="str">
        <f>IF(MINUTE(DATA11!$C$27)&lt;10,"0"&amp;MINUTE(DATA11!$C$27),MINUTE(DATA11!$C$27))</f>
        <v>00</v>
      </c>
      <c r="W740" s="456">
        <f>IF(HOUR(DATA11!$D$27)&lt;=6,HOUR(DATA11!$D$27)+12,HOUR(DATA11!$D$27))</f>
        <v>12</v>
      </c>
      <c r="X740" s="457" t="str">
        <f>IF(MINUTE(DATA11!$D$27)&lt;10,"0"&amp;MINUTE(DATA11!$D$27),MINUTE(DATA11!$D$27))</f>
        <v>00</v>
      </c>
      <c r="Y740" s="526" t="b">
        <f t="shared" si="255"/>
        <v>0</v>
      </c>
      <c r="Z740" s="526"/>
      <c r="AA740" s="520" t="b">
        <f t="shared" si="256"/>
        <v>0</v>
      </c>
      <c r="AB740" s="520"/>
      <c r="AC740" s="521" t="str">
        <f t="shared" si="260"/>
        <v/>
      </c>
      <c r="AD740" s="521"/>
      <c r="AE740" s="520" t="b">
        <f t="shared" si="254"/>
        <v>0</v>
      </c>
      <c r="AF740" s="520"/>
      <c r="AH740" s="422">
        <f>DATA11!$G$27</f>
        <v>0</v>
      </c>
      <c r="AI740" s="422">
        <f>DATA11!$L$27</f>
        <v>0</v>
      </c>
      <c r="AJ740" s="458">
        <f>DATA11!$Q$27</f>
        <v>0</v>
      </c>
      <c r="AK740" s="422">
        <f>DATA11!$V$27</f>
        <v>0</v>
      </c>
      <c r="AL740" s="422">
        <f>DATA11!$AA$27</f>
        <v>0</v>
      </c>
      <c r="AN740" s="522" t="str">
        <f>IF(AJ740="A",MAX($AN$221:AP739)+0.001,"")</f>
        <v/>
      </c>
      <c r="AO740" s="522"/>
      <c r="AP740" s="522"/>
      <c r="AQ740" s="282">
        <v>1.5189999999999999</v>
      </c>
      <c r="AR740" s="282" t="str">
        <f>IF($AQ$740&gt;$AN$973,"",LOOKUP($AQ$740,$AN$222:$AP$971,$AH$222:$AH$971))</f>
        <v/>
      </c>
      <c r="AS740" s="282" t="str">
        <f>IF($AQ$740&gt;$AN$973,"",LOOKUP($AQ$740,$AN$222:$AP$971,$AI$222:$AI$971))</f>
        <v/>
      </c>
      <c r="AT740" s="282" t="s">
        <v>28</v>
      </c>
      <c r="AU740" s="282" t="str">
        <f>IF($AQ$740&gt;$AN$973,"",LOOKUP($AQ$740,$AN$222:$AP$971,$AK$222:$AK$971))</f>
        <v/>
      </c>
      <c r="AV740" s="282" t="str">
        <f>IF($AQ$740&gt;$AN$973,"",LOOKUP($AQ$740,$AN$222:$AP$971,$AL$222:$AL$971))</f>
        <v/>
      </c>
      <c r="AX740" s="522" t="str">
        <f>IF(AJ740="B",MAX($AX$221:AX739)+0.001,"")</f>
        <v/>
      </c>
      <c r="AY740" s="522"/>
      <c r="AZ740" s="522"/>
      <c r="BA740" s="282">
        <v>1.5189999999999999</v>
      </c>
      <c r="BB740" s="282" t="str">
        <f t="shared" si="269"/>
        <v/>
      </c>
      <c r="BC740" s="282" t="str">
        <f t="shared" si="262"/>
        <v/>
      </c>
      <c r="BD740" s="282" t="s">
        <v>29</v>
      </c>
      <c r="BE740" s="282" t="str">
        <f t="shared" si="263"/>
        <v/>
      </c>
      <c r="BF740" s="282" t="str">
        <f t="shared" si="264"/>
        <v/>
      </c>
      <c r="BH740" s="522" t="str">
        <f>IF(AJ740="C",MAX($BH$221:BH739)+0.001,"")</f>
        <v/>
      </c>
      <c r="BI740" s="522"/>
      <c r="BJ740" s="522"/>
      <c r="BK740" s="282">
        <v>1.5189999999999999</v>
      </c>
      <c r="BL740" s="282" t="str">
        <f t="shared" si="265"/>
        <v/>
      </c>
      <c r="BM740" s="282" t="str">
        <f t="shared" si="266"/>
        <v/>
      </c>
      <c r="BN740" s="282" t="s">
        <v>30</v>
      </c>
      <c r="BO740" s="282" t="str">
        <f t="shared" si="267"/>
        <v/>
      </c>
      <c r="BP740" s="282" t="str">
        <f t="shared" si="268"/>
        <v/>
      </c>
      <c r="BT740" s="522" t="str">
        <f>IF(AL740="A",MAX($BT$221:BV739)+0.001,"")</f>
        <v/>
      </c>
      <c r="BU740" s="522"/>
      <c r="BV740" s="522"/>
      <c r="BW740" s="282">
        <v>1.5189999999999999</v>
      </c>
      <c r="BY740" s="454" t="s">
        <v>28</v>
      </c>
      <c r="BZ740" s="282" t="str">
        <f t="shared" si="270"/>
        <v/>
      </c>
      <c r="CB740" s="282">
        <f t="shared" si="271"/>
        <v>0</v>
      </c>
      <c r="CC740" s="282">
        <f t="shared" si="272"/>
        <v>0</v>
      </c>
      <c r="CD740" s="282">
        <f t="shared" si="273"/>
        <v>0</v>
      </c>
      <c r="CE740" s="282">
        <f t="shared" si="274"/>
        <v>0</v>
      </c>
      <c r="CF740" s="282">
        <f t="shared" si="275"/>
        <v>0</v>
      </c>
      <c r="CG740" s="282">
        <f t="shared" si="276"/>
        <v>0</v>
      </c>
      <c r="CH740" s="282">
        <f t="shared" si="277"/>
        <v>0</v>
      </c>
      <c r="CI740" s="282">
        <f t="shared" si="278"/>
        <v>0</v>
      </c>
      <c r="CJ740" s="282">
        <f t="shared" si="279"/>
        <v>0</v>
      </c>
      <c r="CK740" s="282">
        <f t="shared" si="280"/>
        <v>0</v>
      </c>
      <c r="CL740" s="282">
        <f t="shared" si="281"/>
        <v>0</v>
      </c>
      <c r="CM740" s="282">
        <f t="shared" si="282"/>
        <v>0</v>
      </c>
    </row>
    <row r="741" spans="4:91" ht="15" x14ac:dyDescent="0.25">
      <c r="D741" s="455" t="str">
        <f>IF(DATA11!$C$28="","",U741&amp;":"&amp;V741)</f>
        <v/>
      </c>
      <c r="E741" s="523" t="str">
        <f>IF(DATA11!$D$28="","",W741&amp;":"&amp;X741)</f>
        <v/>
      </c>
      <c r="F741" s="523"/>
      <c r="G741" s="523"/>
      <c r="H741" s="524" t="e">
        <f t="shared" si="257"/>
        <v>#VALUE!</v>
      </c>
      <c r="I741" s="524"/>
      <c r="J741" s="524"/>
      <c r="K741" s="522" t="e">
        <f t="shared" si="261"/>
        <v>#VALUE!</v>
      </c>
      <c r="L741" s="522"/>
      <c r="M741" s="522"/>
      <c r="N741" s="525" t="e">
        <f t="shared" si="258"/>
        <v>#VALUE!</v>
      </c>
      <c r="O741" s="525"/>
      <c r="P741" s="525"/>
      <c r="Q741" s="523" t="e">
        <f t="shared" si="259"/>
        <v>#VALUE!</v>
      </c>
      <c r="R741" s="523"/>
      <c r="S741" s="523"/>
      <c r="T741" s="283">
        <v>20</v>
      </c>
      <c r="U741" s="456">
        <f>IF(HOUR(DATA11!$C$28)&lt;=6,HOUR(DATA11!$C$28)+12,HOUR(DATA11!$C$28))</f>
        <v>12</v>
      </c>
      <c r="V741" s="457" t="str">
        <f>IF(MINUTE(DATA11!$C$28)&lt;10,"0"&amp;MINUTE(DATA11!$C$28),MINUTE(DATA11!$C$28))</f>
        <v>00</v>
      </c>
      <c r="W741" s="456">
        <f>IF(HOUR(DATA11!$D$28)&lt;=6,HOUR(DATA11!$D$28)+12,HOUR(DATA11!$D$28))</f>
        <v>12</v>
      </c>
      <c r="X741" s="457" t="str">
        <f>IF(MINUTE(DATA11!$D$28)&lt;10,"0"&amp;MINUTE(DATA11!$D$28),MINUTE(DATA11!$D$28))</f>
        <v>00</v>
      </c>
      <c r="Y741" s="526" t="b">
        <f t="shared" si="255"/>
        <v>0</v>
      </c>
      <c r="Z741" s="526"/>
      <c r="AA741" s="520" t="b">
        <f t="shared" si="256"/>
        <v>0</v>
      </c>
      <c r="AB741" s="520"/>
      <c r="AC741" s="521" t="str">
        <f t="shared" si="260"/>
        <v/>
      </c>
      <c r="AD741" s="521"/>
      <c r="AE741" s="520" t="b">
        <f t="shared" si="254"/>
        <v>0</v>
      </c>
      <c r="AF741" s="520"/>
      <c r="AH741" s="422">
        <f>DATA11!$G$28</f>
        <v>0</v>
      </c>
      <c r="AI741" s="422">
        <f>DATA11!$L$28</f>
        <v>0</v>
      </c>
      <c r="AJ741" s="458">
        <f>DATA11!$Q$28</f>
        <v>0</v>
      </c>
      <c r="AK741" s="422">
        <f>DATA11!$V$28</f>
        <v>0</v>
      </c>
      <c r="AL741" s="422">
        <f>DATA11!$AA$28</f>
        <v>0</v>
      </c>
      <c r="AN741" s="522" t="str">
        <f>IF(AJ741="A",MAX($AN$221:AP740)+0.001,"")</f>
        <v/>
      </c>
      <c r="AO741" s="522"/>
      <c r="AP741" s="522"/>
      <c r="AQ741" s="282">
        <v>1.52</v>
      </c>
      <c r="AR741" s="282" t="str">
        <f>IF($AQ$741&gt;$AN$973,"",LOOKUP($AQ$741,$AN$222:$AP$971,$AH$222:$AH$971))</f>
        <v/>
      </c>
      <c r="AS741" s="282" t="str">
        <f>IF($AQ$741&gt;$AN$973,"",LOOKUP($AQ$741,$AN$222:$AP$971,$AI$222:$AI$971))</f>
        <v/>
      </c>
      <c r="AT741" s="282" t="s">
        <v>28</v>
      </c>
      <c r="AU741" s="282" t="str">
        <f>IF($AQ$741&gt;$AN$973,"",LOOKUP($AQ$741,$AN$222:$AP$971,$AK$222:$AK$971))</f>
        <v/>
      </c>
      <c r="AV741" s="282" t="str">
        <f>IF($AQ$741&gt;$AN$973,"",LOOKUP($AQ$741,$AN$222:$AP$971,$AL$222:$AL$971))</f>
        <v/>
      </c>
      <c r="AX741" s="522" t="str">
        <f>IF(AJ741="B",MAX($AX$221:AX740)+0.001,"")</f>
        <v/>
      </c>
      <c r="AY741" s="522"/>
      <c r="AZ741" s="522"/>
      <c r="BA741" s="282">
        <v>1.52</v>
      </c>
      <c r="BB741" s="282" t="str">
        <f t="shared" si="269"/>
        <v/>
      </c>
      <c r="BC741" s="282" t="str">
        <f t="shared" si="262"/>
        <v/>
      </c>
      <c r="BD741" s="282" t="s">
        <v>29</v>
      </c>
      <c r="BE741" s="282" t="str">
        <f t="shared" si="263"/>
        <v/>
      </c>
      <c r="BF741" s="282" t="str">
        <f t="shared" si="264"/>
        <v/>
      </c>
      <c r="BH741" s="522" t="str">
        <f>IF(AJ741="C",MAX($BH$221:BH740)+0.001,"")</f>
        <v/>
      </c>
      <c r="BI741" s="522"/>
      <c r="BJ741" s="522"/>
      <c r="BK741" s="282">
        <v>1.52</v>
      </c>
      <c r="BL741" s="282" t="str">
        <f t="shared" si="265"/>
        <v/>
      </c>
      <c r="BM741" s="282" t="str">
        <f t="shared" si="266"/>
        <v/>
      </c>
      <c r="BN741" s="282" t="s">
        <v>30</v>
      </c>
      <c r="BO741" s="282" t="str">
        <f t="shared" si="267"/>
        <v/>
      </c>
      <c r="BP741" s="282" t="str">
        <f t="shared" si="268"/>
        <v/>
      </c>
      <c r="BT741" s="522" t="str">
        <f>IF(AL741="A",MAX($BT$221:BV740)+0.001,"")</f>
        <v/>
      </c>
      <c r="BU741" s="522"/>
      <c r="BV741" s="522"/>
      <c r="BW741" s="282">
        <v>1.52</v>
      </c>
      <c r="BY741" s="454" t="s">
        <v>28</v>
      </c>
      <c r="BZ741" s="282" t="str">
        <f t="shared" si="270"/>
        <v/>
      </c>
      <c r="CB741" s="282">
        <f t="shared" si="271"/>
        <v>0</v>
      </c>
      <c r="CC741" s="282">
        <f t="shared" si="272"/>
        <v>0</v>
      </c>
      <c r="CD741" s="282">
        <f t="shared" si="273"/>
        <v>0</v>
      </c>
      <c r="CE741" s="282">
        <f t="shared" si="274"/>
        <v>0</v>
      </c>
      <c r="CF741" s="282">
        <f t="shared" si="275"/>
        <v>0</v>
      </c>
      <c r="CG741" s="282">
        <f t="shared" si="276"/>
        <v>0</v>
      </c>
      <c r="CH741" s="282">
        <f t="shared" si="277"/>
        <v>0</v>
      </c>
      <c r="CI741" s="282">
        <f t="shared" si="278"/>
        <v>0</v>
      </c>
      <c r="CJ741" s="282">
        <f t="shared" si="279"/>
        <v>0</v>
      </c>
      <c r="CK741" s="282">
        <f t="shared" si="280"/>
        <v>0</v>
      </c>
      <c r="CL741" s="282">
        <f t="shared" si="281"/>
        <v>0</v>
      </c>
      <c r="CM741" s="282">
        <f t="shared" si="282"/>
        <v>0</v>
      </c>
    </row>
    <row r="742" spans="4:91" ht="15" x14ac:dyDescent="0.25">
      <c r="D742" s="455" t="str">
        <f>IF(DATA11!$C$29="","",U742&amp;":"&amp;V742)</f>
        <v/>
      </c>
      <c r="E742" s="523" t="str">
        <f>IF(DATA11!$D$29="","",W742&amp;":"&amp;X742)</f>
        <v/>
      </c>
      <c r="F742" s="523"/>
      <c r="G742" s="523"/>
      <c r="H742" s="524" t="e">
        <f t="shared" si="257"/>
        <v>#VALUE!</v>
      </c>
      <c r="I742" s="524"/>
      <c r="J742" s="524"/>
      <c r="K742" s="522" t="e">
        <f t="shared" si="261"/>
        <v>#VALUE!</v>
      </c>
      <c r="L742" s="522"/>
      <c r="M742" s="522"/>
      <c r="N742" s="525" t="e">
        <f t="shared" si="258"/>
        <v>#VALUE!</v>
      </c>
      <c r="O742" s="525"/>
      <c r="P742" s="525"/>
      <c r="Q742" s="523" t="e">
        <f t="shared" si="259"/>
        <v>#VALUE!</v>
      </c>
      <c r="R742" s="523"/>
      <c r="S742" s="523"/>
      <c r="T742" s="283">
        <v>21</v>
      </c>
      <c r="U742" s="456">
        <f>IF(HOUR(DATA11!$C$29)&lt;=6,HOUR(DATA11!$C$29)+12,HOUR(DATA11!$C$29))</f>
        <v>12</v>
      </c>
      <c r="V742" s="457" t="str">
        <f>IF(MINUTE(DATA11!$C$29)&lt;10,"0"&amp;MINUTE(DATA11!$C$29),MINUTE(DATA11!$C$29))</f>
        <v>00</v>
      </c>
      <c r="W742" s="456">
        <f>IF(HOUR(DATA11!$D$29)&lt;=6,HOUR(DATA11!$D$29)+12,HOUR(DATA11!$D$29))</f>
        <v>12</v>
      </c>
      <c r="X742" s="457" t="str">
        <f>IF(MINUTE(DATA11!$D$29)&lt;10,"0"&amp;MINUTE(DATA11!$D$29),MINUTE(DATA11!$D$29))</f>
        <v>00</v>
      </c>
      <c r="Y742" s="526" t="b">
        <f t="shared" si="255"/>
        <v>0</v>
      </c>
      <c r="Z742" s="526"/>
      <c r="AA742" s="520" t="b">
        <f t="shared" si="256"/>
        <v>0</v>
      </c>
      <c r="AB742" s="520"/>
      <c r="AC742" s="521" t="str">
        <f t="shared" si="260"/>
        <v/>
      </c>
      <c r="AD742" s="521"/>
      <c r="AE742" s="520" t="b">
        <f t="shared" si="254"/>
        <v>0</v>
      </c>
      <c r="AF742" s="520"/>
      <c r="AH742" s="422">
        <f>DATA11!$G$29</f>
        <v>0</v>
      </c>
      <c r="AI742" s="422">
        <f>DATA11!$L$29</f>
        <v>0</v>
      </c>
      <c r="AJ742" s="458">
        <f>DATA11!$Q$29</f>
        <v>0</v>
      </c>
      <c r="AK742" s="422">
        <f>DATA11!$V$29</f>
        <v>0</v>
      </c>
      <c r="AL742" s="422">
        <f>DATA11!$AA$29</f>
        <v>0</v>
      </c>
      <c r="AN742" s="522" t="str">
        <f>IF(AJ742="A",MAX($AN$221:AP741)+0.001,"")</f>
        <v/>
      </c>
      <c r="AO742" s="522"/>
      <c r="AP742" s="522"/>
      <c r="AQ742" s="282">
        <v>1.5209999999999999</v>
      </c>
      <c r="AR742" s="282" t="str">
        <f>IF($AQ$742&gt;$AN$973,"",LOOKUP($AQ$742,$AN$222:$AP$971,$AH$222:$AH$971))</f>
        <v/>
      </c>
      <c r="AS742" s="282" t="str">
        <f>IF($AQ$742&gt;$AN$973,"",LOOKUP($AQ$742,$AN$222:$AP$971,$AI$222:$AI$971))</f>
        <v/>
      </c>
      <c r="AT742" s="282" t="s">
        <v>28</v>
      </c>
      <c r="AU742" s="282" t="str">
        <f>IF($AQ$742&gt;$AN$973,"",LOOKUP($AQ$742,$AN$222:$AP$971,$AK$222:$AK$971))</f>
        <v/>
      </c>
      <c r="AV742" s="282" t="str">
        <f>IF($AQ$742&gt;$AN$973,"",LOOKUP($AQ$742,$AN$222:$AP$971,$AL$222:$AL$971))</f>
        <v/>
      </c>
      <c r="AX742" s="522" t="str">
        <f>IF(AJ742="B",MAX($AX$221:AX741)+0.001,"")</f>
        <v/>
      </c>
      <c r="AY742" s="522"/>
      <c r="AZ742" s="522"/>
      <c r="BA742" s="282">
        <v>1.5209999999999999</v>
      </c>
      <c r="BB742" s="282" t="str">
        <f t="shared" si="269"/>
        <v/>
      </c>
      <c r="BC742" s="282" t="str">
        <f t="shared" si="262"/>
        <v/>
      </c>
      <c r="BD742" s="282" t="s">
        <v>29</v>
      </c>
      <c r="BE742" s="282" t="str">
        <f t="shared" si="263"/>
        <v/>
      </c>
      <c r="BF742" s="282" t="str">
        <f t="shared" si="264"/>
        <v/>
      </c>
      <c r="BH742" s="522" t="str">
        <f>IF(AJ742="C",MAX($BH$221:BH741)+0.001,"")</f>
        <v/>
      </c>
      <c r="BI742" s="522"/>
      <c r="BJ742" s="522"/>
      <c r="BK742" s="282">
        <v>1.5209999999999999</v>
      </c>
      <c r="BL742" s="282" t="str">
        <f t="shared" si="265"/>
        <v/>
      </c>
      <c r="BM742" s="282" t="str">
        <f t="shared" si="266"/>
        <v/>
      </c>
      <c r="BN742" s="282" t="s">
        <v>30</v>
      </c>
      <c r="BO742" s="282" t="str">
        <f t="shared" si="267"/>
        <v/>
      </c>
      <c r="BP742" s="282" t="str">
        <f t="shared" si="268"/>
        <v/>
      </c>
      <c r="BT742" s="522" t="str">
        <f>IF(AL742="A",MAX($BT$221:BV741)+0.001,"")</f>
        <v/>
      </c>
      <c r="BU742" s="522"/>
      <c r="BV742" s="522"/>
      <c r="BW742" s="282">
        <v>1.5209999999999999</v>
      </c>
      <c r="BY742" s="454" t="s">
        <v>28</v>
      </c>
      <c r="BZ742" s="282" t="str">
        <f t="shared" si="270"/>
        <v/>
      </c>
      <c r="CB742" s="282">
        <f t="shared" si="271"/>
        <v>0</v>
      </c>
      <c r="CC742" s="282">
        <f t="shared" si="272"/>
        <v>0</v>
      </c>
      <c r="CD742" s="282">
        <f t="shared" si="273"/>
        <v>0</v>
      </c>
      <c r="CE742" s="282">
        <f t="shared" si="274"/>
        <v>0</v>
      </c>
      <c r="CF742" s="282">
        <f t="shared" si="275"/>
        <v>0</v>
      </c>
      <c r="CG742" s="282">
        <f t="shared" si="276"/>
        <v>0</v>
      </c>
      <c r="CH742" s="282">
        <f t="shared" si="277"/>
        <v>0</v>
      </c>
      <c r="CI742" s="282">
        <f t="shared" si="278"/>
        <v>0</v>
      </c>
      <c r="CJ742" s="282">
        <f t="shared" si="279"/>
        <v>0</v>
      </c>
      <c r="CK742" s="282">
        <f t="shared" si="280"/>
        <v>0</v>
      </c>
      <c r="CL742" s="282">
        <f t="shared" si="281"/>
        <v>0</v>
      </c>
      <c r="CM742" s="282">
        <f t="shared" si="282"/>
        <v>0</v>
      </c>
    </row>
    <row r="743" spans="4:91" ht="15" x14ac:dyDescent="0.25">
      <c r="D743" s="455" t="str">
        <f>IF(DATA11!$C$30="","",U743&amp;":"&amp;V743)</f>
        <v/>
      </c>
      <c r="E743" s="523" t="str">
        <f>IF(DATA11!$D$30="","",W743&amp;":"&amp;X743)</f>
        <v/>
      </c>
      <c r="F743" s="523"/>
      <c r="G743" s="523"/>
      <c r="H743" s="524" t="e">
        <f t="shared" si="257"/>
        <v>#VALUE!</v>
      </c>
      <c r="I743" s="524"/>
      <c r="J743" s="524"/>
      <c r="K743" s="522" t="e">
        <f t="shared" si="261"/>
        <v>#VALUE!</v>
      </c>
      <c r="L743" s="522"/>
      <c r="M743" s="522"/>
      <c r="N743" s="525" t="e">
        <f t="shared" si="258"/>
        <v>#VALUE!</v>
      </c>
      <c r="O743" s="525"/>
      <c r="P743" s="525"/>
      <c r="Q743" s="523" t="e">
        <f t="shared" si="259"/>
        <v>#VALUE!</v>
      </c>
      <c r="R743" s="523"/>
      <c r="S743" s="523"/>
      <c r="T743" s="283">
        <v>22</v>
      </c>
      <c r="U743" s="456">
        <f>IF(HOUR(DATA11!$C$30)&lt;=6,HOUR(DATA11!$C$30)+12,HOUR(DATA11!$C$30))</f>
        <v>12</v>
      </c>
      <c r="V743" s="457" t="str">
        <f>IF(MINUTE(DATA11!$C$30)&lt;10,"0"&amp;MINUTE(DATA11!$C$30),MINUTE(DATA11!$C$30))</f>
        <v>00</v>
      </c>
      <c r="W743" s="456">
        <f>IF(HOUR(DATA11!$D$30)&lt;=6,HOUR(DATA11!$D$30)+12,HOUR(DATA11!$D$30))</f>
        <v>12</v>
      </c>
      <c r="X743" s="457" t="str">
        <f>IF(MINUTE(DATA11!$D$30)&lt;10,"0"&amp;MINUTE(DATA11!$D$30),MINUTE(DATA11!$D$30))</f>
        <v>00</v>
      </c>
      <c r="Y743" s="526" t="b">
        <f t="shared" si="255"/>
        <v>0</v>
      </c>
      <c r="Z743" s="526"/>
      <c r="AA743" s="520" t="b">
        <f t="shared" si="256"/>
        <v>0</v>
      </c>
      <c r="AB743" s="520"/>
      <c r="AC743" s="521" t="str">
        <f t="shared" si="260"/>
        <v/>
      </c>
      <c r="AD743" s="521"/>
      <c r="AE743" s="520" t="b">
        <f t="shared" si="254"/>
        <v>0</v>
      </c>
      <c r="AF743" s="520"/>
      <c r="AH743" s="422">
        <f>DATA11!$G$30</f>
        <v>0</v>
      </c>
      <c r="AI743" s="422">
        <f>DATA11!$L$30</f>
        <v>0</v>
      </c>
      <c r="AJ743" s="458">
        <f>DATA11!$Q$30</f>
        <v>0</v>
      </c>
      <c r="AK743" s="422">
        <f>DATA11!$V$30</f>
        <v>0</v>
      </c>
      <c r="AL743" s="422">
        <f>DATA11!$AA$30</f>
        <v>0</v>
      </c>
      <c r="AN743" s="522" t="str">
        <f>IF(AJ743="A",MAX($AN$221:AP742)+0.001,"")</f>
        <v/>
      </c>
      <c r="AO743" s="522"/>
      <c r="AP743" s="522"/>
      <c r="AQ743" s="282">
        <v>1.5219999999999998</v>
      </c>
      <c r="AR743" s="282" t="str">
        <f>IF($AQ$743&gt;$AN$973,"",LOOKUP($AQ$743,$AN$222:$AP$971,$AH$222:$AH$971))</f>
        <v/>
      </c>
      <c r="AS743" s="282" t="str">
        <f>IF($AQ$743&gt;$AN$973,"",LOOKUP($AQ$743,$AN$222:$AP$971,$AI$222:$AI$971))</f>
        <v/>
      </c>
      <c r="AT743" s="282" t="s">
        <v>28</v>
      </c>
      <c r="AU743" s="282" t="str">
        <f>IF($AQ$743&gt;$AN$973,"",LOOKUP($AQ$743,$AN$222:$AP$971,$AK$222:$AK$971))</f>
        <v/>
      </c>
      <c r="AV743" s="282" t="str">
        <f>IF($AQ$743&gt;$AN$973,"",LOOKUP($AQ$743,$AN$222:$AP$971,$AL$222:$AL$971))</f>
        <v/>
      </c>
      <c r="AX743" s="522" t="str">
        <f>IF(AJ743="B",MAX($AX$221:AX742)+0.001,"")</f>
        <v/>
      </c>
      <c r="AY743" s="522"/>
      <c r="AZ743" s="522"/>
      <c r="BA743" s="282">
        <v>1.5219999999999998</v>
      </c>
      <c r="BB743" s="282" t="str">
        <f t="shared" si="269"/>
        <v/>
      </c>
      <c r="BC743" s="282" t="str">
        <f t="shared" si="262"/>
        <v/>
      </c>
      <c r="BD743" s="282" t="s">
        <v>29</v>
      </c>
      <c r="BE743" s="282" t="str">
        <f t="shared" si="263"/>
        <v/>
      </c>
      <c r="BF743" s="282" t="str">
        <f t="shared" si="264"/>
        <v/>
      </c>
      <c r="BH743" s="522" t="str">
        <f>IF(AJ743="C",MAX($BH$221:BH742)+0.001,"")</f>
        <v/>
      </c>
      <c r="BI743" s="522"/>
      <c r="BJ743" s="522"/>
      <c r="BK743" s="282">
        <v>1.5219999999999998</v>
      </c>
      <c r="BL743" s="282" t="str">
        <f t="shared" si="265"/>
        <v/>
      </c>
      <c r="BM743" s="282" t="str">
        <f t="shared" si="266"/>
        <v/>
      </c>
      <c r="BN743" s="282" t="s">
        <v>30</v>
      </c>
      <c r="BO743" s="282" t="str">
        <f t="shared" si="267"/>
        <v/>
      </c>
      <c r="BP743" s="282" t="str">
        <f t="shared" si="268"/>
        <v/>
      </c>
      <c r="BT743" s="522" t="str">
        <f>IF(AL743="A",MAX($BT$221:BV742)+0.001,"")</f>
        <v/>
      </c>
      <c r="BU743" s="522"/>
      <c r="BV743" s="522"/>
      <c r="BW743" s="282">
        <v>1.5219999999999998</v>
      </c>
      <c r="BY743" s="454" t="s">
        <v>28</v>
      </c>
      <c r="BZ743" s="282" t="str">
        <f t="shared" si="270"/>
        <v/>
      </c>
      <c r="CB743" s="282">
        <f t="shared" si="271"/>
        <v>0</v>
      </c>
      <c r="CC743" s="282">
        <f t="shared" si="272"/>
        <v>0</v>
      </c>
      <c r="CD743" s="282">
        <f t="shared" si="273"/>
        <v>0</v>
      </c>
      <c r="CE743" s="282">
        <f t="shared" si="274"/>
        <v>0</v>
      </c>
      <c r="CF743" s="282">
        <f t="shared" si="275"/>
        <v>0</v>
      </c>
      <c r="CG743" s="282">
        <f t="shared" si="276"/>
        <v>0</v>
      </c>
      <c r="CH743" s="282">
        <f t="shared" si="277"/>
        <v>0</v>
      </c>
      <c r="CI743" s="282">
        <f t="shared" si="278"/>
        <v>0</v>
      </c>
      <c r="CJ743" s="282">
        <f t="shared" si="279"/>
        <v>0</v>
      </c>
      <c r="CK743" s="282">
        <f t="shared" si="280"/>
        <v>0</v>
      </c>
      <c r="CL743" s="282">
        <f t="shared" si="281"/>
        <v>0</v>
      </c>
      <c r="CM743" s="282">
        <f t="shared" si="282"/>
        <v>0</v>
      </c>
    </row>
    <row r="744" spans="4:91" ht="15" x14ac:dyDescent="0.25">
      <c r="D744" s="455" t="str">
        <f>IF(DATA11!$C$31="","",U744&amp;":"&amp;V744)</f>
        <v/>
      </c>
      <c r="E744" s="523" t="str">
        <f>IF(DATA11!$D$31="","",W744&amp;":"&amp;X744)</f>
        <v/>
      </c>
      <c r="F744" s="523"/>
      <c r="G744" s="523"/>
      <c r="H744" s="524" t="e">
        <f t="shared" si="257"/>
        <v>#VALUE!</v>
      </c>
      <c r="I744" s="524"/>
      <c r="J744" s="524"/>
      <c r="K744" s="522" t="e">
        <f t="shared" si="261"/>
        <v>#VALUE!</v>
      </c>
      <c r="L744" s="522"/>
      <c r="M744" s="522"/>
      <c r="N744" s="525" t="e">
        <f t="shared" si="258"/>
        <v>#VALUE!</v>
      </c>
      <c r="O744" s="525"/>
      <c r="P744" s="525"/>
      <c r="Q744" s="523" t="e">
        <f t="shared" si="259"/>
        <v>#VALUE!</v>
      </c>
      <c r="R744" s="523"/>
      <c r="S744" s="523"/>
      <c r="T744" s="283">
        <v>23</v>
      </c>
      <c r="U744" s="456">
        <f>IF(HOUR(DATA11!$C$31)&lt;=6,HOUR(DATA11!$C$31)+12,HOUR(DATA11!$C$31))</f>
        <v>12</v>
      </c>
      <c r="V744" s="457" t="str">
        <f>IF(MINUTE(DATA11!$C$31)&lt;10,"0"&amp;MINUTE(DATA11!$C$31),MINUTE(DATA11!$C$31))</f>
        <v>00</v>
      </c>
      <c r="W744" s="456">
        <f>IF(HOUR(DATA11!$D$31)&lt;=6,HOUR(DATA11!$D$31)+12,HOUR(DATA11!$D$31))</f>
        <v>12</v>
      </c>
      <c r="X744" s="457" t="str">
        <f>IF(MINUTE(DATA11!$D$31)&lt;10,"0"&amp;MINUTE(DATA11!$D$31),MINUTE(DATA11!$D$31))</f>
        <v>00</v>
      </c>
      <c r="Y744" s="526" t="b">
        <f t="shared" si="255"/>
        <v>0</v>
      </c>
      <c r="Z744" s="526"/>
      <c r="AA744" s="520" t="b">
        <f t="shared" si="256"/>
        <v>0</v>
      </c>
      <c r="AB744" s="520"/>
      <c r="AC744" s="521" t="str">
        <f t="shared" si="260"/>
        <v/>
      </c>
      <c r="AD744" s="521"/>
      <c r="AE744" s="520" t="b">
        <f t="shared" si="254"/>
        <v>0</v>
      </c>
      <c r="AF744" s="520"/>
      <c r="AH744" s="422">
        <f>DATA11!$G$31</f>
        <v>0</v>
      </c>
      <c r="AI744" s="422">
        <f>DATA11!$L$31</f>
        <v>0</v>
      </c>
      <c r="AJ744" s="458">
        <f>DATA11!$Q$31</f>
        <v>0</v>
      </c>
      <c r="AK744" s="422">
        <f>DATA11!$V$31</f>
        <v>0</v>
      </c>
      <c r="AL744" s="422">
        <f>DATA11!$AA$31</f>
        <v>0</v>
      </c>
      <c r="AN744" s="522" t="str">
        <f>IF(AJ744="A",MAX($AN$221:AP743)+0.001,"")</f>
        <v/>
      </c>
      <c r="AO744" s="522"/>
      <c r="AP744" s="522"/>
      <c r="AQ744" s="282">
        <v>1.5229999999999999</v>
      </c>
      <c r="AR744" s="282" t="str">
        <f>IF($AQ$744&gt;$AN$973,"",LOOKUP($AQ$744,$AN$222:$AP$971,$AH$222:$AH$971))</f>
        <v/>
      </c>
      <c r="AS744" s="282" t="str">
        <f>IF($AQ$744&gt;$AN$973,"",LOOKUP($AQ$744,$AN$222:$AP$971,$AI$222:$AI$971))</f>
        <v/>
      </c>
      <c r="AT744" s="282" t="s">
        <v>28</v>
      </c>
      <c r="AU744" s="282" t="str">
        <f>IF($AQ$744&gt;$AN$973,"",LOOKUP($AQ$744,$AN$222:$AP$971,$AK$222:$AK$971))</f>
        <v/>
      </c>
      <c r="AV744" s="282" t="str">
        <f>IF($AQ$744&gt;$AN$973,"",LOOKUP($AQ$744,$AN$222:$AP$971,$AL$222:$AL$971))</f>
        <v/>
      </c>
      <c r="AX744" s="522" t="str">
        <f>IF(AJ744="B",MAX($AX$221:AX743)+0.001,"")</f>
        <v/>
      </c>
      <c r="AY744" s="522"/>
      <c r="AZ744" s="522"/>
      <c r="BA744" s="282">
        <v>1.5229999999999999</v>
      </c>
      <c r="BB744" s="282" t="str">
        <f t="shared" si="269"/>
        <v/>
      </c>
      <c r="BC744" s="282" t="str">
        <f t="shared" si="262"/>
        <v/>
      </c>
      <c r="BD744" s="282" t="s">
        <v>29</v>
      </c>
      <c r="BE744" s="282" t="str">
        <f t="shared" si="263"/>
        <v/>
      </c>
      <c r="BF744" s="282" t="str">
        <f t="shared" si="264"/>
        <v/>
      </c>
      <c r="BH744" s="522" t="str">
        <f>IF(AJ744="C",MAX($BH$221:BH743)+0.001,"")</f>
        <v/>
      </c>
      <c r="BI744" s="522"/>
      <c r="BJ744" s="522"/>
      <c r="BK744" s="282">
        <v>1.5229999999999999</v>
      </c>
      <c r="BL744" s="282" t="str">
        <f t="shared" si="265"/>
        <v/>
      </c>
      <c r="BM744" s="282" t="str">
        <f t="shared" si="266"/>
        <v/>
      </c>
      <c r="BN744" s="282" t="s">
        <v>30</v>
      </c>
      <c r="BO744" s="282" t="str">
        <f t="shared" si="267"/>
        <v/>
      </c>
      <c r="BP744" s="282" t="str">
        <f t="shared" si="268"/>
        <v/>
      </c>
      <c r="BT744" s="522" t="str">
        <f>IF(AL744="A",MAX($BT$221:BV743)+0.001,"")</f>
        <v/>
      </c>
      <c r="BU744" s="522"/>
      <c r="BV744" s="522"/>
      <c r="BW744" s="282">
        <v>1.5229999999999999</v>
      </c>
      <c r="BY744" s="454" t="s">
        <v>28</v>
      </c>
      <c r="BZ744" s="282" t="str">
        <f t="shared" si="270"/>
        <v/>
      </c>
      <c r="CB744" s="282">
        <f t="shared" si="271"/>
        <v>0</v>
      </c>
      <c r="CC744" s="282">
        <f t="shared" si="272"/>
        <v>0</v>
      </c>
      <c r="CD744" s="282">
        <f t="shared" si="273"/>
        <v>0</v>
      </c>
      <c r="CE744" s="282">
        <f t="shared" si="274"/>
        <v>0</v>
      </c>
      <c r="CF744" s="282">
        <f t="shared" si="275"/>
        <v>0</v>
      </c>
      <c r="CG744" s="282">
        <f t="shared" si="276"/>
        <v>0</v>
      </c>
      <c r="CH744" s="282">
        <f t="shared" si="277"/>
        <v>0</v>
      </c>
      <c r="CI744" s="282">
        <f t="shared" si="278"/>
        <v>0</v>
      </c>
      <c r="CJ744" s="282">
        <f t="shared" si="279"/>
        <v>0</v>
      </c>
      <c r="CK744" s="282">
        <f t="shared" si="280"/>
        <v>0</v>
      </c>
      <c r="CL744" s="282">
        <f t="shared" si="281"/>
        <v>0</v>
      </c>
      <c r="CM744" s="282">
        <f t="shared" si="282"/>
        <v>0</v>
      </c>
    </row>
    <row r="745" spans="4:91" ht="15" x14ac:dyDescent="0.25">
      <c r="D745" s="455" t="str">
        <f>IF(DATA11!$C$32="","",U745&amp;":"&amp;V745)</f>
        <v/>
      </c>
      <c r="E745" s="523" t="str">
        <f>IF(DATA11!$D$32="","",W745&amp;":"&amp;X745)</f>
        <v/>
      </c>
      <c r="F745" s="523"/>
      <c r="G745" s="523"/>
      <c r="H745" s="524" t="e">
        <f t="shared" si="257"/>
        <v>#VALUE!</v>
      </c>
      <c r="I745" s="524"/>
      <c r="J745" s="524"/>
      <c r="K745" s="522" t="e">
        <f t="shared" si="261"/>
        <v>#VALUE!</v>
      </c>
      <c r="L745" s="522"/>
      <c r="M745" s="522"/>
      <c r="N745" s="525" t="e">
        <f t="shared" si="258"/>
        <v>#VALUE!</v>
      </c>
      <c r="O745" s="525"/>
      <c r="P745" s="525"/>
      <c r="Q745" s="523" t="e">
        <f t="shared" si="259"/>
        <v>#VALUE!</v>
      </c>
      <c r="R745" s="523"/>
      <c r="S745" s="523"/>
      <c r="T745" s="283">
        <v>24</v>
      </c>
      <c r="U745" s="456">
        <f>IF(HOUR(DATA11!$C$32)&lt;=6,HOUR(DATA11!$C$32)+12,HOUR(DATA11!$C$32))</f>
        <v>12</v>
      </c>
      <c r="V745" s="457" t="str">
        <f>IF(MINUTE(DATA11!$C$32)&lt;10,"0"&amp;MINUTE(DATA11!$C$32),MINUTE(DATA11!$C$32))</f>
        <v>00</v>
      </c>
      <c r="W745" s="456">
        <f>IF(HOUR(DATA11!$D$32)&lt;=6,HOUR(DATA11!$D$32)+12,HOUR(DATA11!$D$32))</f>
        <v>12</v>
      </c>
      <c r="X745" s="457" t="str">
        <f>IF(MINUTE(DATA11!$D$32)&lt;10,"0"&amp;MINUTE(DATA11!$D$32),MINUTE(DATA11!$D$32))</f>
        <v>00</v>
      </c>
      <c r="Y745" s="526" t="b">
        <f t="shared" si="255"/>
        <v>0</v>
      </c>
      <c r="Z745" s="526"/>
      <c r="AA745" s="520" t="b">
        <f t="shared" si="256"/>
        <v>0</v>
      </c>
      <c r="AB745" s="520"/>
      <c r="AC745" s="521" t="str">
        <f t="shared" si="260"/>
        <v/>
      </c>
      <c r="AD745" s="521"/>
      <c r="AE745" s="520" t="b">
        <f t="shared" si="254"/>
        <v>0</v>
      </c>
      <c r="AF745" s="520"/>
      <c r="AH745" s="422">
        <f>DATA11!$G$32</f>
        <v>0</v>
      </c>
      <c r="AI745" s="422">
        <f>DATA11!$L$32</f>
        <v>0</v>
      </c>
      <c r="AJ745" s="458">
        <f>DATA11!$Q$32</f>
        <v>0</v>
      </c>
      <c r="AK745" s="422">
        <f>DATA11!$V$32</f>
        <v>0</v>
      </c>
      <c r="AL745" s="422">
        <f>DATA11!$AA$32</f>
        <v>0</v>
      </c>
      <c r="AN745" s="522" t="str">
        <f>IF(AJ745="A",MAX($AN$221:AP744)+0.001,"")</f>
        <v/>
      </c>
      <c r="AO745" s="522"/>
      <c r="AP745" s="522"/>
      <c r="AQ745" s="282">
        <v>1.524</v>
      </c>
      <c r="AR745" s="282" t="str">
        <f>IF($AQ$745&gt;$AN$973,"",LOOKUP($AQ$745,$AN$222:$AP$971,$AH$222:$AH$971))</f>
        <v/>
      </c>
      <c r="AS745" s="282" t="str">
        <f>IF($AQ$745&gt;$AN$973,"",LOOKUP($AQ$745,$AN$222:$AP$971,$AI$222:$AI$971))</f>
        <v/>
      </c>
      <c r="AT745" s="282" t="s">
        <v>28</v>
      </c>
      <c r="AU745" s="282" t="str">
        <f>IF($AQ$745&gt;$AN$973,"",LOOKUP($AQ$745,$AN$222:$AP$971,$AK$222:$AK$971))</f>
        <v/>
      </c>
      <c r="AV745" s="282" t="str">
        <f>IF($AQ$745&gt;$AN$973,"",LOOKUP($AQ$745,$AN$222:$AP$971,$AL$222:$AL$971))</f>
        <v/>
      </c>
      <c r="AX745" s="522" t="str">
        <f>IF(AJ745="B",MAX($AX$221:AX744)+0.001,"")</f>
        <v/>
      </c>
      <c r="AY745" s="522"/>
      <c r="AZ745" s="522"/>
      <c r="BA745" s="282">
        <v>1.524</v>
      </c>
      <c r="BB745" s="282" t="str">
        <f t="shared" si="269"/>
        <v/>
      </c>
      <c r="BC745" s="282" t="str">
        <f t="shared" si="262"/>
        <v/>
      </c>
      <c r="BD745" s="282" t="s">
        <v>29</v>
      </c>
      <c r="BE745" s="282" t="str">
        <f t="shared" si="263"/>
        <v/>
      </c>
      <c r="BF745" s="282" t="str">
        <f t="shared" si="264"/>
        <v/>
      </c>
      <c r="BH745" s="522" t="str">
        <f>IF(AJ745="C",MAX($BH$221:BH744)+0.001,"")</f>
        <v/>
      </c>
      <c r="BI745" s="522"/>
      <c r="BJ745" s="522"/>
      <c r="BK745" s="282">
        <v>1.524</v>
      </c>
      <c r="BL745" s="282" t="str">
        <f t="shared" si="265"/>
        <v/>
      </c>
      <c r="BM745" s="282" t="str">
        <f t="shared" si="266"/>
        <v/>
      </c>
      <c r="BN745" s="282" t="s">
        <v>30</v>
      </c>
      <c r="BO745" s="282" t="str">
        <f t="shared" si="267"/>
        <v/>
      </c>
      <c r="BP745" s="282" t="str">
        <f t="shared" si="268"/>
        <v/>
      </c>
      <c r="BT745" s="522" t="str">
        <f>IF(AL745="A",MAX($BT$221:BV744)+0.001,"")</f>
        <v/>
      </c>
      <c r="BU745" s="522"/>
      <c r="BV745" s="522"/>
      <c r="BW745" s="282">
        <v>1.524</v>
      </c>
      <c r="BY745" s="454" t="s">
        <v>28</v>
      </c>
      <c r="BZ745" s="282" t="str">
        <f t="shared" si="270"/>
        <v/>
      </c>
      <c r="CB745" s="282">
        <f t="shared" si="271"/>
        <v>0</v>
      </c>
      <c r="CC745" s="282">
        <f t="shared" si="272"/>
        <v>0</v>
      </c>
      <c r="CD745" s="282">
        <f t="shared" si="273"/>
        <v>0</v>
      </c>
      <c r="CE745" s="282">
        <f t="shared" si="274"/>
        <v>0</v>
      </c>
      <c r="CF745" s="282">
        <f t="shared" si="275"/>
        <v>0</v>
      </c>
      <c r="CG745" s="282">
        <f t="shared" si="276"/>
        <v>0</v>
      </c>
      <c r="CH745" s="282">
        <f t="shared" si="277"/>
        <v>0</v>
      </c>
      <c r="CI745" s="282">
        <f t="shared" si="278"/>
        <v>0</v>
      </c>
      <c r="CJ745" s="282">
        <f t="shared" si="279"/>
        <v>0</v>
      </c>
      <c r="CK745" s="282">
        <f t="shared" si="280"/>
        <v>0</v>
      </c>
      <c r="CL745" s="282">
        <f t="shared" si="281"/>
        <v>0</v>
      </c>
      <c r="CM745" s="282">
        <f t="shared" si="282"/>
        <v>0</v>
      </c>
    </row>
    <row r="746" spans="4:91" ht="15" x14ac:dyDescent="0.25">
      <c r="D746" s="455" t="str">
        <f>IF(DATA11!$C$33="","",U746&amp;":"&amp;V746)</f>
        <v/>
      </c>
      <c r="E746" s="523" t="str">
        <f>IF(DATA11!$D$33="","",W746&amp;":"&amp;X746)</f>
        <v/>
      </c>
      <c r="F746" s="523"/>
      <c r="G746" s="523"/>
      <c r="H746" s="524" t="e">
        <f t="shared" si="257"/>
        <v>#VALUE!</v>
      </c>
      <c r="I746" s="524"/>
      <c r="J746" s="524"/>
      <c r="K746" s="522" t="e">
        <f t="shared" si="261"/>
        <v>#VALUE!</v>
      </c>
      <c r="L746" s="522"/>
      <c r="M746" s="522"/>
      <c r="N746" s="525" t="e">
        <f t="shared" si="258"/>
        <v>#VALUE!</v>
      </c>
      <c r="O746" s="525"/>
      <c r="P746" s="525"/>
      <c r="Q746" s="523" t="e">
        <f t="shared" si="259"/>
        <v>#VALUE!</v>
      </c>
      <c r="R746" s="523"/>
      <c r="S746" s="523"/>
      <c r="T746" s="283">
        <v>25</v>
      </c>
      <c r="U746" s="456">
        <f>IF(HOUR(DATA11!$C$33)&lt;=6,HOUR(DATA11!$C$33)+12,HOUR(DATA11!$C$33))</f>
        <v>12</v>
      </c>
      <c r="V746" s="457" t="str">
        <f>IF(MINUTE(DATA11!$C$33)&lt;10,"0"&amp;MINUTE(DATA11!$C$33),MINUTE(DATA11!$C$33))</f>
        <v>00</v>
      </c>
      <c r="W746" s="456">
        <f>IF(HOUR(DATA11!$D$33)&lt;=6,HOUR(DATA11!$D$33)+12,HOUR(DATA11!$D$33))</f>
        <v>12</v>
      </c>
      <c r="X746" s="457" t="str">
        <f>IF(MINUTE(DATA11!$D$33)&lt;10,"0"&amp;MINUTE(DATA11!$D$33),MINUTE(DATA11!$D$33))</f>
        <v>00</v>
      </c>
      <c r="Y746" s="526" t="b">
        <f t="shared" si="255"/>
        <v>0</v>
      </c>
      <c r="Z746" s="526"/>
      <c r="AA746" s="520" t="b">
        <f t="shared" si="256"/>
        <v>0</v>
      </c>
      <c r="AB746" s="520"/>
      <c r="AC746" s="521" t="str">
        <f t="shared" si="260"/>
        <v/>
      </c>
      <c r="AD746" s="521"/>
      <c r="AE746" s="520" t="b">
        <f t="shared" si="254"/>
        <v>0</v>
      </c>
      <c r="AF746" s="520"/>
      <c r="AH746" s="422">
        <f>DATA11!$G$33</f>
        <v>0</v>
      </c>
      <c r="AI746" s="422">
        <f>DATA11!$L$33</f>
        <v>0</v>
      </c>
      <c r="AJ746" s="458">
        <f>DATA11!$Q$33</f>
        <v>0</v>
      </c>
      <c r="AK746" s="422">
        <f>DATA11!$V$33</f>
        <v>0</v>
      </c>
      <c r="AL746" s="422">
        <f>DATA11!$AA$33</f>
        <v>0</v>
      </c>
      <c r="AN746" s="522" t="str">
        <f>IF(AJ746="A",MAX($AN$221:AP745)+0.001,"")</f>
        <v/>
      </c>
      <c r="AO746" s="522"/>
      <c r="AP746" s="522"/>
      <c r="AQ746" s="282">
        <v>1.5249999999999999</v>
      </c>
      <c r="AR746" s="282" t="str">
        <f>IF($AQ$746&gt;$AN$973,"",LOOKUP($AQ$746,$AN$222:$AP$971,$AH$222:$AH$971))</f>
        <v/>
      </c>
      <c r="AS746" s="282" t="str">
        <f>IF($AQ$746&gt;$AN$973,"",LOOKUP($AQ$746,$AN$222:$AP$971,$AI$222:$AI$971))</f>
        <v/>
      </c>
      <c r="AT746" s="282" t="s">
        <v>28</v>
      </c>
      <c r="AU746" s="282" t="str">
        <f>IF($AQ$746&gt;$AN$973,"",LOOKUP($AQ$746,$AN$222:$AP$971,$AK$222:$AK$971))</f>
        <v/>
      </c>
      <c r="AV746" s="282" t="str">
        <f>IF($AQ$746&gt;$AN$973,"",LOOKUP($AQ$746,$AN$222:$AP$971,$AL$222:$AL$971))</f>
        <v/>
      </c>
      <c r="AX746" s="522" t="str">
        <f>IF(AJ746="B",MAX($AX$221:AX745)+0.001,"")</f>
        <v/>
      </c>
      <c r="AY746" s="522"/>
      <c r="AZ746" s="522"/>
      <c r="BA746" s="282">
        <v>1.5249999999999999</v>
      </c>
      <c r="BB746" s="282" t="str">
        <f t="shared" si="269"/>
        <v/>
      </c>
      <c r="BC746" s="282" t="str">
        <f t="shared" si="262"/>
        <v/>
      </c>
      <c r="BD746" s="282" t="s">
        <v>29</v>
      </c>
      <c r="BE746" s="282" t="str">
        <f t="shared" si="263"/>
        <v/>
      </c>
      <c r="BF746" s="282" t="str">
        <f t="shared" si="264"/>
        <v/>
      </c>
      <c r="BH746" s="522" t="str">
        <f>IF(AJ746="C",MAX($BH$221:BH745)+0.001,"")</f>
        <v/>
      </c>
      <c r="BI746" s="522"/>
      <c r="BJ746" s="522"/>
      <c r="BK746" s="282">
        <v>1.5249999999999999</v>
      </c>
      <c r="BL746" s="282" t="str">
        <f t="shared" si="265"/>
        <v/>
      </c>
      <c r="BM746" s="282" t="str">
        <f t="shared" si="266"/>
        <v/>
      </c>
      <c r="BN746" s="282" t="s">
        <v>30</v>
      </c>
      <c r="BO746" s="282" t="str">
        <f t="shared" si="267"/>
        <v/>
      </c>
      <c r="BP746" s="282" t="str">
        <f t="shared" si="268"/>
        <v/>
      </c>
      <c r="BT746" s="522" t="str">
        <f>IF(AL746="A",MAX($BT$221:BV745)+0.001,"")</f>
        <v/>
      </c>
      <c r="BU746" s="522"/>
      <c r="BV746" s="522"/>
      <c r="BW746" s="282">
        <v>1.5249999999999999</v>
      </c>
      <c r="BY746" s="454" t="s">
        <v>28</v>
      </c>
      <c r="BZ746" s="282" t="str">
        <f t="shared" si="270"/>
        <v/>
      </c>
      <c r="CB746" s="282">
        <f t="shared" si="271"/>
        <v>0</v>
      </c>
      <c r="CC746" s="282">
        <f t="shared" si="272"/>
        <v>0</v>
      </c>
      <c r="CD746" s="282">
        <f t="shared" si="273"/>
        <v>0</v>
      </c>
      <c r="CE746" s="282">
        <f t="shared" si="274"/>
        <v>0</v>
      </c>
      <c r="CF746" s="282">
        <f t="shared" si="275"/>
        <v>0</v>
      </c>
      <c r="CG746" s="282">
        <f t="shared" si="276"/>
        <v>0</v>
      </c>
      <c r="CH746" s="282">
        <f t="shared" si="277"/>
        <v>0</v>
      </c>
      <c r="CI746" s="282">
        <f t="shared" si="278"/>
        <v>0</v>
      </c>
      <c r="CJ746" s="282">
        <f t="shared" si="279"/>
        <v>0</v>
      </c>
      <c r="CK746" s="282">
        <f t="shared" si="280"/>
        <v>0</v>
      </c>
      <c r="CL746" s="282">
        <f t="shared" si="281"/>
        <v>0</v>
      </c>
      <c r="CM746" s="282">
        <f t="shared" si="282"/>
        <v>0</v>
      </c>
    </row>
    <row r="747" spans="4:91" ht="15" x14ac:dyDescent="0.25">
      <c r="D747" s="455" t="str">
        <f>IF(DATA11!$C$34="","",U747&amp;":"&amp;V747)</f>
        <v/>
      </c>
      <c r="E747" s="523" t="str">
        <f>IF(DATA11!$D$34="","",W747&amp;":"&amp;X747)</f>
        <v/>
      </c>
      <c r="F747" s="523"/>
      <c r="G747" s="523"/>
      <c r="H747" s="524" t="e">
        <f t="shared" si="257"/>
        <v>#VALUE!</v>
      </c>
      <c r="I747" s="524"/>
      <c r="J747" s="524"/>
      <c r="K747" s="522" t="e">
        <f t="shared" si="261"/>
        <v>#VALUE!</v>
      </c>
      <c r="L747" s="522"/>
      <c r="M747" s="522"/>
      <c r="N747" s="525" t="e">
        <f t="shared" si="258"/>
        <v>#VALUE!</v>
      </c>
      <c r="O747" s="525"/>
      <c r="P747" s="525"/>
      <c r="Q747" s="523" t="e">
        <f t="shared" si="259"/>
        <v>#VALUE!</v>
      </c>
      <c r="R747" s="523"/>
      <c r="S747" s="523"/>
      <c r="T747" s="283">
        <v>26</v>
      </c>
      <c r="U747" s="456">
        <f>IF(HOUR(DATA11!$C$34)&lt;=6,HOUR(DATA11!$C$34)+12,HOUR(DATA11!$C$34))</f>
        <v>12</v>
      </c>
      <c r="V747" s="457" t="str">
        <f>IF(MINUTE(DATA11!$C$34)&lt;10,"0"&amp;MINUTE(DATA11!$C$34),MINUTE(DATA11!$C$34))</f>
        <v>00</v>
      </c>
      <c r="W747" s="456">
        <f>IF(HOUR(DATA11!$D$34)&lt;=6,HOUR(DATA11!$D$34)+12,HOUR(DATA11!$D$34))</f>
        <v>12</v>
      </c>
      <c r="X747" s="457" t="str">
        <f>IF(MINUTE(DATA11!$D$34)&lt;10,"0"&amp;MINUTE(DATA11!$D$34),MINUTE(DATA11!$D$34))</f>
        <v>00</v>
      </c>
      <c r="Y747" s="526" t="b">
        <f t="shared" si="255"/>
        <v>0</v>
      </c>
      <c r="Z747" s="526"/>
      <c r="AA747" s="520" t="b">
        <f t="shared" si="256"/>
        <v>0</v>
      </c>
      <c r="AB747" s="520"/>
      <c r="AC747" s="521" t="str">
        <f t="shared" si="260"/>
        <v/>
      </c>
      <c r="AD747" s="521"/>
      <c r="AE747" s="520" t="b">
        <f t="shared" si="254"/>
        <v>0</v>
      </c>
      <c r="AF747" s="520"/>
      <c r="AH747" s="422">
        <f>DATA11!$G$34</f>
        <v>0</v>
      </c>
      <c r="AI747" s="422">
        <f>DATA11!$L$34</f>
        <v>0</v>
      </c>
      <c r="AJ747" s="458">
        <f>DATA11!$Q$34</f>
        <v>0</v>
      </c>
      <c r="AK747" s="422">
        <f>DATA11!$V$34</f>
        <v>0</v>
      </c>
      <c r="AL747" s="422">
        <f>DATA11!$AA$34</f>
        <v>0</v>
      </c>
      <c r="AN747" s="522" t="str">
        <f>IF(AJ747="A",MAX($AN$221:AP746)+0.001,"")</f>
        <v/>
      </c>
      <c r="AO747" s="522"/>
      <c r="AP747" s="522"/>
      <c r="AQ747" s="282">
        <v>1.5259999999999998</v>
      </c>
      <c r="AR747" s="282" t="str">
        <f>IF($AQ$747&gt;$AN$973,"",LOOKUP($AQ$747,$AN$222:$AP$971,$AH$222:$AH$971))</f>
        <v/>
      </c>
      <c r="AS747" s="282" t="str">
        <f>IF($AQ$747&gt;$AN$973,"",LOOKUP($AQ$747,$AN$222:$AP$971,$AI$222:$AI$971))</f>
        <v/>
      </c>
      <c r="AT747" s="282" t="s">
        <v>28</v>
      </c>
      <c r="AU747" s="282" t="str">
        <f>IF($AQ$747&gt;$AN$973,"",LOOKUP($AQ$747,$AN$222:$AP$971,$AK$222:$AK$971))</f>
        <v/>
      </c>
      <c r="AV747" s="282" t="str">
        <f>IF($AQ$747&gt;$AN$973,"",LOOKUP($AQ$747,$AN$222:$AP$971,$AL$222:$AL$971))</f>
        <v/>
      </c>
      <c r="AX747" s="522" t="str">
        <f>IF(AJ747="B",MAX($AX$221:AX746)+0.001,"")</f>
        <v/>
      </c>
      <c r="AY747" s="522"/>
      <c r="AZ747" s="522"/>
      <c r="BA747" s="282">
        <v>1.5259999999999998</v>
      </c>
      <c r="BB747" s="282" t="str">
        <f t="shared" si="269"/>
        <v/>
      </c>
      <c r="BC747" s="282" t="str">
        <f t="shared" si="262"/>
        <v/>
      </c>
      <c r="BD747" s="282" t="s">
        <v>29</v>
      </c>
      <c r="BE747" s="282" t="str">
        <f t="shared" si="263"/>
        <v/>
      </c>
      <c r="BF747" s="282" t="str">
        <f t="shared" si="264"/>
        <v/>
      </c>
      <c r="BH747" s="522" t="str">
        <f>IF(AJ747="C",MAX($BH$221:BH746)+0.001,"")</f>
        <v/>
      </c>
      <c r="BI747" s="522"/>
      <c r="BJ747" s="522"/>
      <c r="BK747" s="282">
        <v>1.5259999999999998</v>
      </c>
      <c r="BL747" s="282" t="str">
        <f t="shared" si="265"/>
        <v/>
      </c>
      <c r="BM747" s="282" t="str">
        <f t="shared" si="266"/>
        <v/>
      </c>
      <c r="BN747" s="282" t="s">
        <v>30</v>
      </c>
      <c r="BO747" s="282" t="str">
        <f t="shared" si="267"/>
        <v/>
      </c>
      <c r="BP747" s="282" t="str">
        <f t="shared" si="268"/>
        <v/>
      </c>
      <c r="BT747" s="522" t="str">
        <f>IF(AL747="A",MAX($BT$221:BV746)+0.001,"")</f>
        <v/>
      </c>
      <c r="BU747" s="522"/>
      <c r="BV747" s="522"/>
      <c r="BW747" s="282">
        <v>1.5259999999999998</v>
      </c>
      <c r="BY747" s="454" t="s">
        <v>28</v>
      </c>
      <c r="BZ747" s="282" t="str">
        <f t="shared" si="270"/>
        <v/>
      </c>
      <c r="CB747" s="282">
        <f t="shared" si="271"/>
        <v>0</v>
      </c>
      <c r="CC747" s="282">
        <f t="shared" si="272"/>
        <v>0</v>
      </c>
      <c r="CD747" s="282">
        <f t="shared" si="273"/>
        <v>0</v>
      </c>
      <c r="CE747" s="282">
        <f t="shared" si="274"/>
        <v>0</v>
      </c>
      <c r="CF747" s="282">
        <f t="shared" si="275"/>
        <v>0</v>
      </c>
      <c r="CG747" s="282">
        <f t="shared" si="276"/>
        <v>0</v>
      </c>
      <c r="CH747" s="282">
        <f t="shared" si="277"/>
        <v>0</v>
      </c>
      <c r="CI747" s="282">
        <f t="shared" si="278"/>
        <v>0</v>
      </c>
      <c r="CJ747" s="282">
        <f t="shared" si="279"/>
        <v>0</v>
      </c>
      <c r="CK747" s="282">
        <f t="shared" si="280"/>
        <v>0</v>
      </c>
      <c r="CL747" s="282">
        <f t="shared" si="281"/>
        <v>0</v>
      </c>
      <c r="CM747" s="282">
        <f t="shared" si="282"/>
        <v>0</v>
      </c>
    </row>
    <row r="748" spans="4:91" ht="15" x14ac:dyDescent="0.25">
      <c r="D748" s="455" t="str">
        <f>IF(DATA11!$C$35="","",U748&amp;":"&amp;V748)</f>
        <v/>
      </c>
      <c r="E748" s="523" t="str">
        <f>IF(DATA11!$D$35="","",W748&amp;":"&amp;X748)</f>
        <v/>
      </c>
      <c r="F748" s="523"/>
      <c r="G748" s="523"/>
      <c r="H748" s="524" t="e">
        <f t="shared" si="257"/>
        <v>#VALUE!</v>
      </c>
      <c r="I748" s="524"/>
      <c r="J748" s="524"/>
      <c r="K748" s="522" t="e">
        <f t="shared" si="261"/>
        <v>#VALUE!</v>
      </c>
      <c r="L748" s="522"/>
      <c r="M748" s="522"/>
      <c r="N748" s="525" t="e">
        <f t="shared" si="258"/>
        <v>#VALUE!</v>
      </c>
      <c r="O748" s="525"/>
      <c r="P748" s="525"/>
      <c r="Q748" s="523" t="e">
        <f t="shared" si="259"/>
        <v>#VALUE!</v>
      </c>
      <c r="R748" s="523"/>
      <c r="S748" s="523"/>
      <c r="T748" s="283">
        <v>27</v>
      </c>
      <c r="U748" s="456">
        <f>IF(HOUR(DATA11!$C$35)&lt;=6,HOUR(DATA11!$C$35)+12,HOUR(DATA11!$C$35))</f>
        <v>12</v>
      </c>
      <c r="V748" s="457" t="str">
        <f>IF(MINUTE(DATA11!$C$35)&lt;10,"0"&amp;MINUTE(DATA11!$C$35),MINUTE(DATA11!$C$35))</f>
        <v>00</v>
      </c>
      <c r="W748" s="456">
        <f>IF(HOUR(DATA11!$D$35)&lt;=6,HOUR(DATA11!$D$35)+12,HOUR(DATA11!$D$35))</f>
        <v>12</v>
      </c>
      <c r="X748" s="457" t="str">
        <f>IF(MINUTE(DATA11!$D$35)&lt;10,"0"&amp;MINUTE(DATA11!$D$35),MINUTE(DATA11!$D$35))</f>
        <v>00</v>
      </c>
      <c r="Y748" s="526" t="b">
        <f t="shared" si="255"/>
        <v>0</v>
      </c>
      <c r="Z748" s="526"/>
      <c r="AA748" s="520" t="b">
        <f t="shared" si="256"/>
        <v>0</v>
      </c>
      <c r="AB748" s="520"/>
      <c r="AC748" s="521" t="str">
        <f t="shared" si="260"/>
        <v/>
      </c>
      <c r="AD748" s="521"/>
      <c r="AE748" s="520" t="b">
        <f t="shared" si="254"/>
        <v>0</v>
      </c>
      <c r="AF748" s="520"/>
      <c r="AH748" s="422">
        <f>DATA11!$G$35</f>
        <v>0</v>
      </c>
      <c r="AI748" s="422">
        <f>DATA11!$L$35</f>
        <v>0</v>
      </c>
      <c r="AJ748" s="458">
        <f>DATA11!$Q$35</f>
        <v>0</v>
      </c>
      <c r="AK748" s="422">
        <f>DATA11!$V$35</f>
        <v>0</v>
      </c>
      <c r="AL748" s="422">
        <f>DATA11!$AA$35</f>
        <v>0</v>
      </c>
      <c r="AN748" s="522" t="str">
        <f>IF(AJ748="A",MAX($AN$221:AP747)+0.001,"")</f>
        <v/>
      </c>
      <c r="AO748" s="522"/>
      <c r="AP748" s="522"/>
      <c r="AQ748" s="282">
        <v>1.5269999999999999</v>
      </c>
      <c r="AR748" s="282" t="str">
        <f>IF($AQ$748&gt;$AN$973,"",LOOKUP($AQ$748,$AN$222:$AP$971,$AH$222:$AH$971))</f>
        <v/>
      </c>
      <c r="AS748" s="282" t="str">
        <f>IF($AQ$748&gt;$AN$973,"",LOOKUP($AQ$748,$AN$222:$AP$971,$AI$222:$AI$971))</f>
        <v/>
      </c>
      <c r="AT748" s="282" t="s">
        <v>28</v>
      </c>
      <c r="AU748" s="282" t="str">
        <f>IF($AQ$748&gt;$AN$973,"",LOOKUP($AQ$748,$AN$222:$AP$971,$AK$222:$AK$971))</f>
        <v/>
      </c>
      <c r="AV748" s="282" t="str">
        <f>IF($AQ$748&gt;$AN$973,"",LOOKUP($AQ$748,$AN$222:$AP$971,$AL$222:$AL$971))</f>
        <v/>
      </c>
      <c r="AX748" s="522" t="str">
        <f>IF(AJ748="B",MAX($AX$221:AX747)+0.001,"")</f>
        <v/>
      </c>
      <c r="AY748" s="522"/>
      <c r="AZ748" s="522"/>
      <c r="BA748" s="282">
        <v>1.5269999999999999</v>
      </c>
      <c r="BB748" s="282" t="str">
        <f t="shared" si="269"/>
        <v/>
      </c>
      <c r="BC748" s="282" t="str">
        <f t="shared" si="262"/>
        <v/>
      </c>
      <c r="BD748" s="282" t="s">
        <v>29</v>
      </c>
      <c r="BE748" s="282" t="str">
        <f t="shared" si="263"/>
        <v/>
      </c>
      <c r="BF748" s="282" t="str">
        <f t="shared" si="264"/>
        <v/>
      </c>
      <c r="BH748" s="522" t="str">
        <f>IF(AJ748="C",MAX($BH$221:BH747)+0.001,"")</f>
        <v/>
      </c>
      <c r="BI748" s="522"/>
      <c r="BJ748" s="522"/>
      <c r="BK748" s="282">
        <v>1.5269999999999999</v>
      </c>
      <c r="BL748" s="282" t="str">
        <f t="shared" si="265"/>
        <v/>
      </c>
      <c r="BM748" s="282" t="str">
        <f t="shared" si="266"/>
        <v/>
      </c>
      <c r="BN748" s="282" t="s">
        <v>30</v>
      </c>
      <c r="BO748" s="282" t="str">
        <f t="shared" si="267"/>
        <v/>
      </c>
      <c r="BP748" s="282" t="str">
        <f t="shared" si="268"/>
        <v/>
      </c>
      <c r="BT748" s="522" t="str">
        <f>IF(AL748="A",MAX($BT$221:BV747)+0.001,"")</f>
        <v/>
      </c>
      <c r="BU748" s="522"/>
      <c r="BV748" s="522"/>
      <c r="BW748" s="282">
        <v>1.5269999999999999</v>
      </c>
      <c r="BY748" s="454" t="s">
        <v>28</v>
      </c>
      <c r="BZ748" s="282" t="str">
        <f t="shared" si="270"/>
        <v/>
      </c>
      <c r="CB748" s="282">
        <f t="shared" si="271"/>
        <v>0</v>
      </c>
      <c r="CC748" s="282">
        <f t="shared" si="272"/>
        <v>0</v>
      </c>
      <c r="CD748" s="282">
        <f t="shared" si="273"/>
        <v>0</v>
      </c>
      <c r="CE748" s="282">
        <f t="shared" si="274"/>
        <v>0</v>
      </c>
      <c r="CF748" s="282">
        <f t="shared" si="275"/>
        <v>0</v>
      </c>
      <c r="CG748" s="282">
        <f t="shared" si="276"/>
        <v>0</v>
      </c>
      <c r="CH748" s="282">
        <f t="shared" si="277"/>
        <v>0</v>
      </c>
      <c r="CI748" s="282">
        <f t="shared" si="278"/>
        <v>0</v>
      </c>
      <c r="CJ748" s="282">
        <f t="shared" si="279"/>
        <v>0</v>
      </c>
      <c r="CK748" s="282">
        <f t="shared" si="280"/>
        <v>0</v>
      </c>
      <c r="CL748" s="282">
        <f t="shared" si="281"/>
        <v>0</v>
      </c>
      <c r="CM748" s="282">
        <f t="shared" si="282"/>
        <v>0</v>
      </c>
    </row>
    <row r="749" spans="4:91" ht="15" x14ac:dyDescent="0.25">
      <c r="D749" s="455" t="str">
        <f>IF(DATA11!$C$36="","",U749&amp;":"&amp;V749)</f>
        <v/>
      </c>
      <c r="E749" s="523" t="str">
        <f>IF(DATA11!$D$36="","",W749&amp;":"&amp;X749)</f>
        <v/>
      </c>
      <c r="F749" s="523"/>
      <c r="G749" s="523"/>
      <c r="H749" s="524" t="e">
        <f t="shared" si="257"/>
        <v>#VALUE!</v>
      </c>
      <c r="I749" s="524"/>
      <c r="J749" s="524"/>
      <c r="K749" s="522" t="e">
        <f t="shared" si="261"/>
        <v>#VALUE!</v>
      </c>
      <c r="L749" s="522"/>
      <c r="M749" s="522"/>
      <c r="N749" s="525" t="e">
        <f t="shared" si="258"/>
        <v>#VALUE!</v>
      </c>
      <c r="O749" s="525"/>
      <c r="P749" s="525"/>
      <c r="Q749" s="523" t="e">
        <f t="shared" si="259"/>
        <v>#VALUE!</v>
      </c>
      <c r="R749" s="523"/>
      <c r="S749" s="523"/>
      <c r="T749" s="283">
        <v>28</v>
      </c>
      <c r="U749" s="456">
        <f>IF(HOUR(DATA11!$C$36)&lt;=6,HOUR(DATA11!$C$36)+12,HOUR(DATA11!$C$36))</f>
        <v>12</v>
      </c>
      <c r="V749" s="457" t="str">
        <f>IF(MINUTE(DATA11!$C$36)&lt;10,"0"&amp;MINUTE(DATA11!$C$36),MINUTE(DATA11!$C$36))</f>
        <v>00</v>
      </c>
      <c r="W749" s="456">
        <f>IF(HOUR(DATA11!$D$36)&lt;=6,HOUR(DATA11!$D$36)+12,HOUR(DATA11!$D$36))</f>
        <v>12</v>
      </c>
      <c r="X749" s="457" t="str">
        <f>IF(MINUTE(DATA11!$D$36)&lt;10,"0"&amp;MINUTE(DATA11!$D$36),MINUTE(DATA11!$D$36))</f>
        <v>00</v>
      </c>
      <c r="Y749" s="526" t="b">
        <f t="shared" si="255"/>
        <v>0</v>
      </c>
      <c r="Z749" s="526"/>
      <c r="AA749" s="520" t="b">
        <f t="shared" si="256"/>
        <v>0</v>
      </c>
      <c r="AB749" s="520"/>
      <c r="AC749" s="521" t="str">
        <f t="shared" si="260"/>
        <v/>
      </c>
      <c r="AD749" s="521"/>
      <c r="AE749" s="520" t="b">
        <f t="shared" si="254"/>
        <v>0</v>
      </c>
      <c r="AF749" s="520"/>
      <c r="AH749" s="422">
        <f>DATA11!$G$36</f>
        <v>0</v>
      </c>
      <c r="AI749" s="422">
        <f>DATA11!$L$36</f>
        <v>0</v>
      </c>
      <c r="AJ749" s="458">
        <f>DATA11!$Q$36</f>
        <v>0</v>
      </c>
      <c r="AK749" s="422">
        <f>DATA11!$V$36</f>
        <v>0</v>
      </c>
      <c r="AL749" s="422">
        <f>DATA11!$AA$36</f>
        <v>0</v>
      </c>
      <c r="AN749" s="522" t="str">
        <f>IF(AJ749="A",MAX($AN$221:AP748)+0.001,"")</f>
        <v/>
      </c>
      <c r="AO749" s="522"/>
      <c r="AP749" s="522"/>
      <c r="AQ749" s="282">
        <v>1.528</v>
      </c>
      <c r="AR749" s="282" t="str">
        <f>IF($AQ$749&gt;$AN$973,"",LOOKUP($AQ$749,$AN$222:$AP$971,$AH$222:$AH$971))</f>
        <v/>
      </c>
      <c r="AS749" s="282" t="str">
        <f>IF($AQ$749&gt;$AN$973,"",LOOKUP($AQ$749,$AN$222:$AP$971,$AI$222:$AI$971))</f>
        <v/>
      </c>
      <c r="AT749" s="282" t="s">
        <v>28</v>
      </c>
      <c r="AU749" s="282" t="str">
        <f>IF($AQ$749&gt;$AN$973,"",LOOKUP($AQ$749,$AN$222:$AP$971,$AK$222:$AK$971))</f>
        <v/>
      </c>
      <c r="AV749" s="282" t="str">
        <f>IF($AQ$749&gt;$AN$973,"",LOOKUP($AQ$749,$AN$222:$AP$971,$AL$222:$AL$971))</f>
        <v/>
      </c>
      <c r="AX749" s="522" t="str">
        <f>IF(AJ749="B",MAX($AX$221:AX748)+0.001,"")</f>
        <v/>
      </c>
      <c r="AY749" s="522"/>
      <c r="AZ749" s="522"/>
      <c r="BA749" s="282">
        <v>1.528</v>
      </c>
      <c r="BB749" s="282" t="str">
        <f t="shared" si="269"/>
        <v/>
      </c>
      <c r="BC749" s="282" t="str">
        <f t="shared" si="262"/>
        <v/>
      </c>
      <c r="BD749" s="282" t="s">
        <v>29</v>
      </c>
      <c r="BE749" s="282" t="str">
        <f t="shared" si="263"/>
        <v/>
      </c>
      <c r="BF749" s="282" t="str">
        <f t="shared" si="264"/>
        <v/>
      </c>
      <c r="BH749" s="522" t="str">
        <f>IF(AJ749="C",MAX($BH$221:BH748)+0.001,"")</f>
        <v/>
      </c>
      <c r="BI749" s="522"/>
      <c r="BJ749" s="522"/>
      <c r="BK749" s="282">
        <v>1.528</v>
      </c>
      <c r="BL749" s="282" t="str">
        <f t="shared" si="265"/>
        <v/>
      </c>
      <c r="BM749" s="282" t="str">
        <f t="shared" si="266"/>
        <v/>
      </c>
      <c r="BN749" s="282" t="s">
        <v>30</v>
      </c>
      <c r="BO749" s="282" t="str">
        <f t="shared" si="267"/>
        <v/>
      </c>
      <c r="BP749" s="282" t="str">
        <f t="shared" si="268"/>
        <v/>
      </c>
      <c r="BT749" s="522" t="str">
        <f>IF(AL749="A",MAX($BT$221:BV748)+0.001,"")</f>
        <v/>
      </c>
      <c r="BU749" s="522"/>
      <c r="BV749" s="522"/>
      <c r="BW749" s="282">
        <v>1.528</v>
      </c>
      <c r="BY749" s="454" t="s">
        <v>28</v>
      </c>
      <c r="BZ749" s="282" t="str">
        <f t="shared" si="270"/>
        <v/>
      </c>
      <c r="CB749" s="282">
        <f t="shared" si="271"/>
        <v>0</v>
      </c>
      <c r="CC749" s="282">
        <f t="shared" si="272"/>
        <v>0</v>
      </c>
      <c r="CD749" s="282">
        <f t="shared" si="273"/>
        <v>0</v>
      </c>
      <c r="CE749" s="282">
        <f t="shared" si="274"/>
        <v>0</v>
      </c>
      <c r="CF749" s="282">
        <f t="shared" si="275"/>
        <v>0</v>
      </c>
      <c r="CG749" s="282">
        <f t="shared" si="276"/>
        <v>0</v>
      </c>
      <c r="CH749" s="282">
        <f t="shared" si="277"/>
        <v>0</v>
      </c>
      <c r="CI749" s="282">
        <f t="shared" si="278"/>
        <v>0</v>
      </c>
      <c r="CJ749" s="282">
        <f t="shared" si="279"/>
        <v>0</v>
      </c>
      <c r="CK749" s="282">
        <f t="shared" si="280"/>
        <v>0</v>
      </c>
      <c r="CL749" s="282">
        <f t="shared" si="281"/>
        <v>0</v>
      </c>
      <c r="CM749" s="282">
        <f t="shared" si="282"/>
        <v>0</v>
      </c>
    </row>
    <row r="750" spans="4:91" ht="15" x14ac:dyDescent="0.25">
      <c r="D750" s="455" t="str">
        <f>IF(DATA11!$C$37="","",U750&amp;":"&amp;V750)</f>
        <v/>
      </c>
      <c r="E750" s="523" t="str">
        <f>IF(DATA11!$D$37="","",W750&amp;":"&amp;X750)</f>
        <v/>
      </c>
      <c r="F750" s="523"/>
      <c r="G750" s="523"/>
      <c r="H750" s="524" t="e">
        <f t="shared" si="257"/>
        <v>#VALUE!</v>
      </c>
      <c r="I750" s="524"/>
      <c r="J750" s="524"/>
      <c r="K750" s="522" t="e">
        <f t="shared" si="261"/>
        <v>#VALUE!</v>
      </c>
      <c r="L750" s="522"/>
      <c r="M750" s="522"/>
      <c r="N750" s="525" t="e">
        <f t="shared" si="258"/>
        <v>#VALUE!</v>
      </c>
      <c r="O750" s="525"/>
      <c r="P750" s="525"/>
      <c r="Q750" s="523" t="e">
        <f t="shared" si="259"/>
        <v>#VALUE!</v>
      </c>
      <c r="R750" s="523"/>
      <c r="S750" s="523"/>
      <c r="T750" s="283">
        <v>29</v>
      </c>
      <c r="U750" s="456">
        <f>IF(HOUR(DATA11!$C$37)&lt;=6,HOUR(DATA11!$C$37)+12,HOUR(DATA11!$C$37))</f>
        <v>12</v>
      </c>
      <c r="V750" s="457" t="str">
        <f>IF(MINUTE(DATA11!$C$37)&lt;10,"0"&amp;MINUTE(DATA11!$C$37),MINUTE(DATA11!$C$37))</f>
        <v>00</v>
      </c>
      <c r="W750" s="456">
        <f>IF(HOUR(DATA11!$D$37)&lt;=6,HOUR(DATA11!$D$37)+12,HOUR(DATA11!$D$37))</f>
        <v>12</v>
      </c>
      <c r="X750" s="457" t="str">
        <f>IF(MINUTE(DATA11!$D$37)&lt;10,"0"&amp;MINUTE(DATA11!$D$37),MINUTE(DATA11!$D$37))</f>
        <v>00</v>
      </c>
      <c r="Y750" s="526" t="b">
        <f t="shared" si="255"/>
        <v>0</v>
      </c>
      <c r="Z750" s="526"/>
      <c r="AA750" s="520" t="b">
        <f t="shared" si="256"/>
        <v>0</v>
      </c>
      <c r="AB750" s="520"/>
      <c r="AC750" s="521" t="str">
        <f t="shared" si="260"/>
        <v/>
      </c>
      <c r="AD750" s="521"/>
      <c r="AE750" s="520" t="b">
        <f t="shared" si="254"/>
        <v>0</v>
      </c>
      <c r="AF750" s="520"/>
      <c r="AH750" s="422">
        <f>DATA11!$G$37</f>
        <v>0</v>
      </c>
      <c r="AI750" s="422">
        <f>DATA11!$L$37</f>
        <v>0</v>
      </c>
      <c r="AJ750" s="458">
        <f>DATA11!$Q$37</f>
        <v>0</v>
      </c>
      <c r="AK750" s="422">
        <f>DATA11!$V$37</f>
        <v>0</v>
      </c>
      <c r="AL750" s="422">
        <f>DATA11!$AA$37</f>
        <v>0</v>
      </c>
      <c r="AN750" s="522" t="str">
        <f>IF(AJ750="A",MAX($AN$221:AP749)+0.001,"")</f>
        <v/>
      </c>
      <c r="AO750" s="522"/>
      <c r="AP750" s="522"/>
      <c r="AQ750" s="282">
        <v>1.5289999999999999</v>
      </c>
      <c r="AR750" s="282" t="str">
        <f>IF($AQ$750&gt;$AN$973,"",LOOKUP($AQ$750,$AN$222:$AP$971,$AH$222:$AH$971))</f>
        <v/>
      </c>
      <c r="AS750" s="282" t="str">
        <f>IF($AQ$750&gt;$AN$973,"",LOOKUP($AQ$750,$AN$222:$AP$971,$AI$222:$AI$971))</f>
        <v/>
      </c>
      <c r="AT750" s="282" t="s">
        <v>28</v>
      </c>
      <c r="AU750" s="282" t="str">
        <f>IF($AQ$750&gt;$AN$973,"",LOOKUP($AQ$750,$AN$222:$AP$971,$AK$222:$AK$971))</f>
        <v/>
      </c>
      <c r="AV750" s="282" t="str">
        <f>IF($AQ$750&gt;$AN$973,"",LOOKUP($AQ$750,$AN$222:$AP$971,$AL$222:$AL$971))</f>
        <v/>
      </c>
      <c r="AX750" s="522" t="str">
        <f>IF(AJ750="B",MAX($AX$221:AX749)+0.001,"")</f>
        <v/>
      </c>
      <c r="AY750" s="522"/>
      <c r="AZ750" s="522"/>
      <c r="BA750" s="282">
        <v>1.5289999999999999</v>
      </c>
      <c r="BB750" s="282" t="str">
        <f t="shared" si="269"/>
        <v/>
      </c>
      <c r="BC750" s="282" t="str">
        <f t="shared" si="262"/>
        <v/>
      </c>
      <c r="BD750" s="282" t="s">
        <v>29</v>
      </c>
      <c r="BE750" s="282" t="str">
        <f t="shared" si="263"/>
        <v/>
      </c>
      <c r="BF750" s="282" t="str">
        <f t="shared" si="264"/>
        <v/>
      </c>
      <c r="BH750" s="522" t="str">
        <f>IF(AJ750="C",MAX($BH$221:BH749)+0.001,"")</f>
        <v/>
      </c>
      <c r="BI750" s="522"/>
      <c r="BJ750" s="522"/>
      <c r="BK750" s="282">
        <v>1.5289999999999999</v>
      </c>
      <c r="BL750" s="282" t="str">
        <f t="shared" si="265"/>
        <v/>
      </c>
      <c r="BM750" s="282" t="str">
        <f t="shared" si="266"/>
        <v/>
      </c>
      <c r="BN750" s="282" t="s">
        <v>30</v>
      </c>
      <c r="BO750" s="282" t="str">
        <f t="shared" si="267"/>
        <v/>
      </c>
      <c r="BP750" s="282" t="str">
        <f t="shared" si="268"/>
        <v/>
      </c>
      <c r="BT750" s="522" t="str">
        <f>IF(AL750="A",MAX($BT$221:BV749)+0.001,"")</f>
        <v/>
      </c>
      <c r="BU750" s="522"/>
      <c r="BV750" s="522"/>
      <c r="BW750" s="282">
        <v>1.5289999999999999</v>
      </c>
      <c r="BY750" s="454" t="s">
        <v>28</v>
      </c>
      <c r="BZ750" s="282" t="str">
        <f t="shared" si="270"/>
        <v/>
      </c>
      <c r="CB750" s="282">
        <f t="shared" si="271"/>
        <v>0</v>
      </c>
      <c r="CC750" s="282">
        <f t="shared" si="272"/>
        <v>0</v>
      </c>
      <c r="CD750" s="282">
        <f t="shared" si="273"/>
        <v>0</v>
      </c>
      <c r="CE750" s="282">
        <f t="shared" si="274"/>
        <v>0</v>
      </c>
      <c r="CF750" s="282">
        <f t="shared" si="275"/>
        <v>0</v>
      </c>
      <c r="CG750" s="282">
        <f t="shared" si="276"/>
        <v>0</v>
      </c>
      <c r="CH750" s="282">
        <f t="shared" si="277"/>
        <v>0</v>
      </c>
      <c r="CI750" s="282">
        <f t="shared" si="278"/>
        <v>0</v>
      </c>
      <c r="CJ750" s="282">
        <f t="shared" si="279"/>
        <v>0</v>
      </c>
      <c r="CK750" s="282">
        <f t="shared" si="280"/>
        <v>0</v>
      </c>
      <c r="CL750" s="282">
        <f t="shared" si="281"/>
        <v>0</v>
      </c>
      <c r="CM750" s="282">
        <f t="shared" si="282"/>
        <v>0</v>
      </c>
    </row>
    <row r="751" spans="4:91" ht="15" x14ac:dyDescent="0.25">
      <c r="D751" s="455" t="str">
        <f>IF(DATA11!$C$38="","",U751&amp;":"&amp;V751)</f>
        <v/>
      </c>
      <c r="E751" s="523" t="str">
        <f>IF(DATA11!$D$38="","",W751&amp;":"&amp;X751)</f>
        <v/>
      </c>
      <c r="F751" s="523"/>
      <c r="G751" s="523"/>
      <c r="H751" s="524" t="e">
        <f t="shared" si="257"/>
        <v>#VALUE!</v>
      </c>
      <c r="I751" s="524"/>
      <c r="J751" s="524"/>
      <c r="K751" s="522" t="e">
        <f t="shared" si="261"/>
        <v>#VALUE!</v>
      </c>
      <c r="L751" s="522"/>
      <c r="M751" s="522"/>
      <c r="N751" s="525" t="e">
        <f t="shared" si="258"/>
        <v>#VALUE!</v>
      </c>
      <c r="O751" s="525"/>
      <c r="P751" s="525"/>
      <c r="Q751" s="523" t="e">
        <f t="shared" si="259"/>
        <v>#VALUE!</v>
      </c>
      <c r="R751" s="523"/>
      <c r="S751" s="523"/>
      <c r="T751" s="283">
        <v>30</v>
      </c>
      <c r="U751" s="456">
        <f>IF(HOUR(DATA11!$C$38)&lt;=6,HOUR(DATA11!$C$38)+12,HOUR(DATA11!$C$38))</f>
        <v>12</v>
      </c>
      <c r="V751" s="457" t="str">
        <f>IF(MINUTE(DATA11!$C$38)&lt;10,"0"&amp;MINUTE(DATA11!$C$38),MINUTE(DATA11!$C$38))</f>
        <v>00</v>
      </c>
      <c r="W751" s="456">
        <f>IF(HOUR(DATA11!$D$38)&lt;=6,HOUR(DATA11!$D$38)+12,HOUR(DATA11!$D$38))</f>
        <v>12</v>
      </c>
      <c r="X751" s="457" t="str">
        <f>IF(MINUTE(DATA11!$D$38)&lt;10,"0"&amp;MINUTE(DATA11!$D$38),MINUTE(DATA11!$D$38))</f>
        <v>00</v>
      </c>
      <c r="Y751" s="526" t="b">
        <f t="shared" si="255"/>
        <v>0</v>
      </c>
      <c r="Z751" s="526"/>
      <c r="AA751" s="520" t="b">
        <f t="shared" si="256"/>
        <v>0</v>
      </c>
      <c r="AB751" s="520"/>
      <c r="AC751" s="521" t="str">
        <f t="shared" si="260"/>
        <v/>
      </c>
      <c r="AD751" s="521"/>
      <c r="AE751" s="520" t="b">
        <f t="shared" si="254"/>
        <v>0</v>
      </c>
      <c r="AF751" s="520"/>
      <c r="AH751" s="422">
        <f>DATA11!$G$38</f>
        <v>0</v>
      </c>
      <c r="AI751" s="422">
        <f>DATA11!$L$38</f>
        <v>0</v>
      </c>
      <c r="AJ751" s="458">
        <f>DATA11!$Q$38</f>
        <v>0</v>
      </c>
      <c r="AK751" s="422">
        <f>DATA11!$V$38</f>
        <v>0</v>
      </c>
      <c r="AL751" s="422">
        <f>DATA11!$AA$38</f>
        <v>0</v>
      </c>
      <c r="AN751" s="522" t="str">
        <f>IF(AJ751="A",MAX($AN$221:AP750)+0.001,"")</f>
        <v/>
      </c>
      <c r="AO751" s="522"/>
      <c r="AP751" s="522"/>
      <c r="AQ751" s="282">
        <v>1.53</v>
      </c>
      <c r="AR751" s="282" t="str">
        <f>IF($AQ$751&gt;$AN$973,"",LOOKUP($AQ$751,$AN$222:$AP$971,$AH$222:$AH$971))</f>
        <v/>
      </c>
      <c r="AS751" s="282" t="str">
        <f>IF($AQ$751&gt;$AN$973,"",LOOKUP($AQ$751,$AN$222:$AP$971,$AI$222:$AI$971))</f>
        <v/>
      </c>
      <c r="AT751" s="282" t="s">
        <v>28</v>
      </c>
      <c r="AU751" s="282" t="str">
        <f>IF($AQ$751&gt;$AN$973,"",LOOKUP($AQ$751,$AN$222:$AP$971,$AK$222:$AK$971))</f>
        <v/>
      </c>
      <c r="AV751" s="282" t="str">
        <f>IF($AQ$751&gt;$AN$973,"",LOOKUP($AQ$751,$AN$222:$AP$971,$AL$222:$AL$971))</f>
        <v/>
      </c>
      <c r="AX751" s="522" t="str">
        <f>IF(AJ751="B",MAX($AX$221:AX750)+0.001,"")</f>
        <v/>
      </c>
      <c r="AY751" s="522"/>
      <c r="AZ751" s="522"/>
      <c r="BA751" s="282">
        <v>1.53</v>
      </c>
      <c r="BB751" s="282" t="str">
        <f t="shared" si="269"/>
        <v/>
      </c>
      <c r="BC751" s="282" t="str">
        <f t="shared" si="262"/>
        <v/>
      </c>
      <c r="BD751" s="282" t="s">
        <v>29</v>
      </c>
      <c r="BE751" s="282" t="str">
        <f t="shared" si="263"/>
        <v/>
      </c>
      <c r="BF751" s="282" t="str">
        <f t="shared" si="264"/>
        <v/>
      </c>
      <c r="BH751" s="522" t="str">
        <f>IF(AJ751="C",MAX($BH$221:BH750)+0.001,"")</f>
        <v/>
      </c>
      <c r="BI751" s="522"/>
      <c r="BJ751" s="522"/>
      <c r="BK751" s="282">
        <v>1.53</v>
      </c>
      <c r="BL751" s="282" t="str">
        <f t="shared" si="265"/>
        <v/>
      </c>
      <c r="BM751" s="282" t="str">
        <f t="shared" si="266"/>
        <v/>
      </c>
      <c r="BN751" s="282" t="s">
        <v>30</v>
      </c>
      <c r="BO751" s="282" t="str">
        <f t="shared" si="267"/>
        <v/>
      </c>
      <c r="BP751" s="282" t="str">
        <f t="shared" si="268"/>
        <v/>
      </c>
      <c r="BT751" s="522" t="str">
        <f>IF(AL751="A",MAX($BT$221:BV750)+0.001,"")</f>
        <v/>
      </c>
      <c r="BU751" s="522"/>
      <c r="BV751" s="522"/>
      <c r="BW751" s="282">
        <v>1.53</v>
      </c>
      <c r="BY751" s="454" t="s">
        <v>28</v>
      </c>
      <c r="BZ751" s="282" t="str">
        <f t="shared" si="270"/>
        <v/>
      </c>
      <c r="CB751" s="282">
        <f t="shared" si="271"/>
        <v>0</v>
      </c>
      <c r="CC751" s="282">
        <f t="shared" si="272"/>
        <v>0</v>
      </c>
      <c r="CD751" s="282">
        <f t="shared" si="273"/>
        <v>0</v>
      </c>
      <c r="CE751" s="282">
        <f t="shared" si="274"/>
        <v>0</v>
      </c>
      <c r="CF751" s="282">
        <f t="shared" si="275"/>
        <v>0</v>
      </c>
      <c r="CG751" s="282">
        <f t="shared" si="276"/>
        <v>0</v>
      </c>
      <c r="CH751" s="282">
        <f t="shared" si="277"/>
        <v>0</v>
      </c>
      <c r="CI751" s="282">
        <f t="shared" si="278"/>
        <v>0</v>
      </c>
      <c r="CJ751" s="282">
        <f t="shared" si="279"/>
        <v>0</v>
      </c>
      <c r="CK751" s="282">
        <f t="shared" si="280"/>
        <v>0</v>
      </c>
      <c r="CL751" s="282">
        <f t="shared" si="281"/>
        <v>0</v>
      </c>
      <c r="CM751" s="282">
        <f t="shared" si="282"/>
        <v>0</v>
      </c>
    </row>
    <row r="752" spans="4:91" ht="15" x14ac:dyDescent="0.25">
      <c r="D752" s="455" t="str">
        <f>IF(DATA11!$C$39="","",U752&amp;":"&amp;V752)</f>
        <v/>
      </c>
      <c r="E752" s="523" t="str">
        <f>IF(DATA11!$D$39="","",W752&amp;":"&amp;X752)</f>
        <v/>
      </c>
      <c r="F752" s="523"/>
      <c r="G752" s="523"/>
      <c r="H752" s="524" t="e">
        <f t="shared" si="257"/>
        <v>#VALUE!</v>
      </c>
      <c r="I752" s="524"/>
      <c r="J752" s="524"/>
      <c r="K752" s="522" t="e">
        <f t="shared" si="261"/>
        <v>#VALUE!</v>
      </c>
      <c r="L752" s="522"/>
      <c r="M752" s="522"/>
      <c r="N752" s="525" t="e">
        <f t="shared" si="258"/>
        <v>#VALUE!</v>
      </c>
      <c r="O752" s="525"/>
      <c r="P752" s="525"/>
      <c r="Q752" s="523" t="e">
        <f t="shared" si="259"/>
        <v>#VALUE!</v>
      </c>
      <c r="R752" s="523"/>
      <c r="S752" s="523"/>
      <c r="T752" s="283">
        <v>31</v>
      </c>
      <c r="U752" s="456">
        <f>IF(HOUR(DATA11!$C$39)&lt;=6,HOUR(DATA11!$C$39)+12,HOUR(DATA11!$C$39))</f>
        <v>12</v>
      </c>
      <c r="V752" s="457" t="str">
        <f>IF(MINUTE(DATA11!$C$39)&lt;10,"0"&amp;MINUTE(DATA11!$C$39),MINUTE(DATA11!$C$39))</f>
        <v>00</v>
      </c>
      <c r="W752" s="456">
        <f>IF(HOUR(DATA11!$D$39)&lt;=6,HOUR(DATA11!$D$39)+12,HOUR(DATA11!$D$39))</f>
        <v>12</v>
      </c>
      <c r="X752" s="457" t="str">
        <f>IF(MINUTE(DATA11!$D$39)&lt;10,"0"&amp;MINUTE(DATA11!$D$39),MINUTE(DATA11!$D$39))</f>
        <v>00</v>
      </c>
      <c r="Y752" s="526" t="b">
        <f t="shared" si="255"/>
        <v>0</v>
      </c>
      <c r="Z752" s="526"/>
      <c r="AA752" s="520" t="b">
        <f t="shared" si="256"/>
        <v>0</v>
      </c>
      <c r="AB752" s="520"/>
      <c r="AC752" s="521" t="str">
        <f t="shared" si="260"/>
        <v/>
      </c>
      <c r="AD752" s="521"/>
      <c r="AE752" s="520" t="b">
        <f t="shared" si="254"/>
        <v>0</v>
      </c>
      <c r="AF752" s="520"/>
      <c r="AH752" s="422">
        <f>DATA11!$G$39</f>
        <v>0</v>
      </c>
      <c r="AI752" s="422">
        <f>DATA11!$L$39</f>
        <v>0</v>
      </c>
      <c r="AJ752" s="458">
        <f>DATA11!$Q$39</f>
        <v>0</v>
      </c>
      <c r="AK752" s="422">
        <f>DATA11!$V$39</f>
        <v>0</v>
      </c>
      <c r="AL752" s="422">
        <f>DATA11!$AA$39</f>
        <v>0</v>
      </c>
      <c r="AN752" s="522" t="str">
        <f>IF(AJ752="A",MAX($AN$221:AP751)+0.001,"")</f>
        <v/>
      </c>
      <c r="AO752" s="522"/>
      <c r="AP752" s="522"/>
      <c r="AQ752" s="282">
        <v>1.5309999999999999</v>
      </c>
      <c r="AR752" s="282" t="str">
        <f>IF($AQ$752&gt;$AN$973,"",LOOKUP($AQ$752,$AN$222:$AP$971,$AH$222:$AH$971))</f>
        <v/>
      </c>
      <c r="AS752" s="282" t="str">
        <f>IF($AQ$752&gt;$AN$973,"",LOOKUP($AQ$752,$AN$222:$AP$971,$AI$222:$AI$971))</f>
        <v/>
      </c>
      <c r="AT752" s="282" t="s">
        <v>28</v>
      </c>
      <c r="AU752" s="282" t="str">
        <f>IF($AQ$752&gt;$AN$973,"",LOOKUP($AQ$752,$AN$222:$AP$971,$AK$222:$AK$971))</f>
        <v/>
      </c>
      <c r="AV752" s="282" t="str">
        <f>IF($AQ$752&gt;$AN$973,"",LOOKUP($AQ$752,$AN$222:$AP$971,$AL$222:$AL$971))</f>
        <v/>
      </c>
      <c r="AX752" s="522" t="str">
        <f>IF(AJ752="B",MAX($AX$221:AX751)+0.001,"")</f>
        <v/>
      </c>
      <c r="AY752" s="522"/>
      <c r="AZ752" s="522"/>
      <c r="BA752" s="282">
        <v>1.5309999999999999</v>
      </c>
      <c r="BB752" s="282" t="str">
        <f t="shared" si="269"/>
        <v/>
      </c>
      <c r="BC752" s="282" t="str">
        <f t="shared" si="262"/>
        <v/>
      </c>
      <c r="BD752" s="282" t="s">
        <v>29</v>
      </c>
      <c r="BE752" s="282" t="str">
        <f t="shared" si="263"/>
        <v/>
      </c>
      <c r="BF752" s="282" t="str">
        <f t="shared" si="264"/>
        <v/>
      </c>
      <c r="BH752" s="522" t="str">
        <f>IF(AJ752="C",MAX($BH$221:BH751)+0.001,"")</f>
        <v/>
      </c>
      <c r="BI752" s="522"/>
      <c r="BJ752" s="522"/>
      <c r="BK752" s="282">
        <v>1.5309999999999999</v>
      </c>
      <c r="BL752" s="282" t="str">
        <f t="shared" si="265"/>
        <v/>
      </c>
      <c r="BM752" s="282" t="str">
        <f t="shared" si="266"/>
        <v/>
      </c>
      <c r="BN752" s="282" t="s">
        <v>30</v>
      </c>
      <c r="BO752" s="282" t="str">
        <f t="shared" si="267"/>
        <v/>
      </c>
      <c r="BP752" s="282" t="str">
        <f t="shared" si="268"/>
        <v/>
      </c>
      <c r="BT752" s="522" t="str">
        <f>IF(AL752="A",MAX($BT$221:BV751)+0.001,"")</f>
        <v/>
      </c>
      <c r="BU752" s="522"/>
      <c r="BV752" s="522"/>
      <c r="BW752" s="282">
        <v>1.5309999999999999</v>
      </c>
      <c r="BY752" s="454" t="s">
        <v>28</v>
      </c>
      <c r="BZ752" s="282" t="str">
        <f t="shared" si="270"/>
        <v/>
      </c>
      <c r="CB752" s="282">
        <f t="shared" si="271"/>
        <v>0</v>
      </c>
      <c r="CC752" s="282">
        <f t="shared" si="272"/>
        <v>0</v>
      </c>
      <c r="CD752" s="282">
        <f t="shared" si="273"/>
        <v>0</v>
      </c>
      <c r="CE752" s="282">
        <f t="shared" si="274"/>
        <v>0</v>
      </c>
      <c r="CF752" s="282">
        <f t="shared" si="275"/>
        <v>0</v>
      </c>
      <c r="CG752" s="282">
        <f t="shared" si="276"/>
        <v>0</v>
      </c>
      <c r="CH752" s="282">
        <f t="shared" si="277"/>
        <v>0</v>
      </c>
      <c r="CI752" s="282">
        <f t="shared" si="278"/>
        <v>0</v>
      </c>
      <c r="CJ752" s="282">
        <f t="shared" si="279"/>
        <v>0</v>
      </c>
      <c r="CK752" s="282">
        <f t="shared" si="280"/>
        <v>0</v>
      </c>
      <c r="CL752" s="282">
        <f t="shared" si="281"/>
        <v>0</v>
      </c>
      <c r="CM752" s="282">
        <f t="shared" si="282"/>
        <v>0</v>
      </c>
    </row>
    <row r="753" spans="4:91" ht="15" x14ac:dyDescent="0.25">
      <c r="D753" s="455" t="str">
        <f>IF(DATA11!$C$40="","",U753&amp;":"&amp;V753)</f>
        <v/>
      </c>
      <c r="E753" s="523" t="str">
        <f>IF(DATA11!$D$40="","",W753&amp;":"&amp;X753)</f>
        <v/>
      </c>
      <c r="F753" s="523"/>
      <c r="G753" s="523"/>
      <c r="H753" s="524" t="e">
        <f t="shared" si="257"/>
        <v>#VALUE!</v>
      </c>
      <c r="I753" s="524"/>
      <c r="J753" s="524"/>
      <c r="K753" s="522" t="e">
        <f t="shared" si="261"/>
        <v>#VALUE!</v>
      </c>
      <c r="L753" s="522"/>
      <c r="M753" s="522"/>
      <c r="N753" s="525" t="e">
        <f t="shared" si="258"/>
        <v>#VALUE!</v>
      </c>
      <c r="O753" s="525"/>
      <c r="P753" s="525"/>
      <c r="Q753" s="523" t="e">
        <f t="shared" si="259"/>
        <v>#VALUE!</v>
      </c>
      <c r="R753" s="523"/>
      <c r="S753" s="523"/>
      <c r="T753" s="283">
        <v>32</v>
      </c>
      <c r="U753" s="456">
        <f>IF(HOUR(DATA11!$C$40)&lt;=6,HOUR(DATA11!$C$40)+12,HOUR(DATA11!$C$40))</f>
        <v>12</v>
      </c>
      <c r="V753" s="457" t="str">
        <f>IF(MINUTE(DATA11!$C$40)&lt;10,"0"&amp;MINUTE(DATA11!$C$40),MINUTE(DATA11!$C$40))</f>
        <v>00</v>
      </c>
      <c r="W753" s="456">
        <f>IF(HOUR(DATA11!$D$40)&lt;=6,HOUR(DATA11!$D$40)+12,HOUR(DATA11!$D$40))</f>
        <v>12</v>
      </c>
      <c r="X753" s="457" t="str">
        <f>IF(MINUTE(DATA11!$D$40)&lt;10,"0"&amp;MINUTE(DATA11!$D$40),MINUTE(DATA11!$D$40))</f>
        <v>00</v>
      </c>
      <c r="Y753" s="526" t="b">
        <f t="shared" si="255"/>
        <v>0</v>
      </c>
      <c r="Z753" s="526"/>
      <c r="AA753" s="520" t="b">
        <f t="shared" si="256"/>
        <v>0</v>
      </c>
      <c r="AB753" s="520"/>
      <c r="AC753" s="521" t="str">
        <f t="shared" si="260"/>
        <v/>
      </c>
      <c r="AD753" s="521"/>
      <c r="AE753" s="520" t="b">
        <f t="shared" si="254"/>
        <v>0</v>
      </c>
      <c r="AF753" s="520"/>
      <c r="AH753" s="422">
        <f>DATA11!$G$40</f>
        <v>0</v>
      </c>
      <c r="AI753" s="422">
        <f>DATA11!$L$40</f>
        <v>0</v>
      </c>
      <c r="AJ753" s="458">
        <f>DATA11!$Q$40</f>
        <v>0</v>
      </c>
      <c r="AK753" s="422">
        <f>DATA11!$V$40</f>
        <v>0</v>
      </c>
      <c r="AL753" s="422">
        <f>DATA11!$AA$40</f>
        <v>0</v>
      </c>
      <c r="AN753" s="522" t="str">
        <f>IF(AJ753="A",MAX($AN$221:AP752)+0.001,"")</f>
        <v/>
      </c>
      <c r="AO753" s="522"/>
      <c r="AP753" s="522"/>
      <c r="AQ753" s="282">
        <v>1.532</v>
      </c>
      <c r="AR753" s="282" t="str">
        <f>IF($AQ$753&gt;$AN$973,"",LOOKUP($AQ$753,$AN$222:$AP$971,$AH$222:$AH$971))</f>
        <v/>
      </c>
      <c r="AS753" s="282" t="str">
        <f>IF($AQ$753&gt;$AN$973,"",LOOKUP($AQ$753,$AN$222:$AP$971,$AI$222:$AI$971))</f>
        <v/>
      </c>
      <c r="AT753" s="282" t="s">
        <v>28</v>
      </c>
      <c r="AU753" s="282" t="str">
        <f>IF($AQ$753&gt;$AN$973,"",LOOKUP($AQ$753,$AN$222:$AP$971,$AK$222:$AK$971))</f>
        <v/>
      </c>
      <c r="AV753" s="282" t="str">
        <f>IF($AQ$753&gt;$AN$973,"",LOOKUP($AQ$753,$AN$222:$AP$971,$AL$222:$AL$971))</f>
        <v/>
      </c>
      <c r="AX753" s="522" t="str">
        <f>IF(AJ753="B",MAX($AX$221:AX752)+0.001,"")</f>
        <v/>
      </c>
      <c r="AY753" s="522"/>
      <c r="AZ753" s="522"/>
      <c r="BA753" s="282">
        <v>1.532</v>
      </c>
      <c r="BB753" s="282" t="str">
        <f t="shared" si="269"/>
        <v/>
      </c>
      <c r="BC753" s="282" t="str">
        <f t="shared" si="262"/>
        <v/>
      </c>
      <c r="BD753" s="282" t="s">
        <v>29</v>
      </c>
      <c r="BE753" s="282" t="str">
        <f t="shared" si="263"/>
        <v/>
      </c>
      <c r="BF753" s="282" t="str">
        <f t="shared" si="264"/>
        <v/>
      </c>
      <c r="BH753" s="522" t="str">
        <f>IF(AJ753="C",MAX($BH$221:BH752)+0.001,"")</f>
        <v/>
      </c>
      <c r="BI753" s="522"/>
      <c r="BJ753" s="522"/>
      <c r="BK753" s="282">
        <v>1.532</v>
      </c>
      <c r="BL753" s="282" t="str">
        <f t="shared" si="265"/>
        <v/>
      </c>
      <c r="BM753" s="282" t="str">
        <f t="shared" si="266"/>
        <v/>
      </c>
      <c r="BN753" s="282" t="s">
        <v>30</v>
      </c>
      <c r="BO753" s="282" t="str">
        <f t="shared" si="267"/>
        <v/>
      </c>
      <c r="BP753" s="282" t="str">
        <f t="shared" si="268"/>
        <v/>
      </c>
      <c r="BT753" s="522" t="str">
        <f>IF(AL753="A",MAX($BT$221:BV752)+0.001,"")</f>
        <v/>
      </c>
      <c r="BU753" s="522"/>
      <c r="BV753" s="522"/>
      <c r="BW753" s="282">
        <v>1.532</v>
      </c>
      <c r="BY753" s="454" t="s">
        <v>28</v>
      </c>
      <c r="BZ753" s="282" t="str">
        <f t="shared" si="270"/>
        <v/>
      </c>
      <c r="CB753" s="282">
        <f t="shared" si="271"/>
        <v>0</v>
      </c>
      <c r="CC753" s="282">
        <f t="shared" si="272"/>
        <v>0</v>
      </c>
      <c r="CD753" s="282">
        <f t="shared" si="273"/>
        <v>0</v>
      </c>
      <c r="CE753" s="282">
        <f t="shared" si="274"/>
        <v>0</v>
      </c>
      <c r="CF753" s="282">
        <f t="shared" si="275"/>
        <v>0</v>
      </c>
      <c r="CG753" s="282">
        <f t="shared" si="276"/>
        <v>0</v>
      </c>
      <c r="CH753" s="282">
        <f t="shared" si="277"/>
        <v>0</v>
      </c>
      <c r="CI753" s="282">
        <f t="shared" si="278"/>
        <v>0</v>
      </c>
      <c r="CJ753" s="282">
        <f t="shared" si="279"/>
        <v>0</v>
      </c>
      <c r="CK753" s="282">
        <f t="shared" si="280"/>
        <v>0</v>
      </c>
      <c r="CL753" s="282">
        <f t="shared" si="281"/>
        <v>0</v>
      </c>
      <c r="CM753" s="282">
        <f t="shared" si="282"/>
        <v>0</v>
      </c>
    </row>
    <row r="754" spans="4:91" ht="15" x14ac:dyDescent="0.25">
      <c r="D754" s="455" t="str">
        <f>IF(DATA11!$C$41="","",U754&amp;":"&amp;V754)</f>
        <v/>
      </c>
      <c r="E754" s="523" t="str">
        <f>IF(DATA11!$D$41="","",W754&amp;":"&amp;X754)</f>
        <v/>
      </c>
      <c r="F754" s="523"/>
      <c r="G754" s="523"/>
      <c r="H754" s="524" t="e">
        <f t="shared" si="257"/>
        <v>#VALUE!</v>
      </c>
      <c r="I754" s="524"/>
      <c r="J754" s="524"/>
      <c r="K754" s="522" t="e">
        <f t="shared" si="261"/>
        <v>#VALUE!</v>
      </c>
      <c r="L754" s="522"/>
      <c r="M754" s="522"/>
      <c r="N754" s="525" t="e">
        <f t="shared" si="258"/>
        <v>#VALUE!</v>
      </c>
      <c r="O754" s="525"/>
      <c r="P754" s="525"/>
      <c r="Q754" s="523" t="e">
        <f t="shared" si="259"/>
        <v>#VALUE!</v>
      </c>
      <c r="R754" s="523"/>
      <c r="S754" s="523"/>
      <c r="T754" s="283">
        <v>33</v>
      </c>
      <c r="U754" s="456">
        <f>IF(HOUR(DATA11!$C$41)&lt;=6,HOUR(DATA11!$C$41)+12,HOUR(DATA11!$C$41))</f>
        <v>12</v>
      </c>
      <c r="V754" s="457" t="str">
        <f>IF(MINUTE(DATA11!$C$41)&lt;10,"0"&amp;MINUTE(DATA11!$C$41),MINUTE(DATA11!$C$41))</f>
        <v>00</v>
      </c>
      <c r="W754" s="456">
        <f>IF(HOUR(DATA11!$D$41)&lt;=6,HOUR(DATA11!$D$41)+12,HOUR(DATA11!$D$41))</f>
        <v>12</v>
      </c>
      <c r="X754" s="457" t="str">
        <f>IF(MINUTE(DATA11!$D$41)&lt;10,"0"&amp;MINUTE(DATA11!$D$41),MINUTE(DATA11!$D$41))</f>
        <v>00</v>
      </c>
      <c r="Y754" s="526" t="b">
        <f t="shared" si="255"/>
        <v>0</v>
      </c>
      <c r="Z754" s="526"/>
      <c r="AA754" s="520" t="b">
        <f t="shared" si="256"/>
        <v>0</v>
      </c>
      <c r="AB754" s="520"/>
      <c r="AC754" s="521" t="str">
        <f t="shared" si="260"/>
        <v/>
      </c>
      <c r="AD754" s="521"/>
      <c r="AE754" s="520" t="b">
        <f t="shared" si="254"/>
        <v>0</v>
      </c>
      <c r="AF754" s="520"/>
      <c r="AH754" s="422">
        <f>DATA11!$G$41</f>
        <v>0</v>
      </c>
      <c r="AI754" s="422">
        <f>DATA11!$L$41</f>
        <v>0</v>
      </c>
      <c r="AJ754" s="458">
        <f>DATA11!$Q$41</f>
        <v>0</v>
      </c>
      <c r="AK754" s="422">
        <f>DATA11!$V$41</f>
        <v>0</v>
      </c>
      <c r="AL754" s="422">
        <f>DATA11!$AA$41</f>
        <v>0</v>
      </c>
      <c r="AN754" s="522" t="str">
        <f>IF(AJ754="A",MAX($AN$221:AP753)+0.001,"")</f>
        <v/>
      </c>
      <c r="AO754" s="522"/>
      <c r="AP754" s="522"/>
      <c r="AQ754" s="282">
        <v>1.5329999999999999</v>
      </c>
      <c r="AR754" s="282" t="str">
        <f>IF($AQ$754&gt;$AN$973,"",LOOKUP($AQ$754,$AN$222:$AP$971,$AH$222:$AH$971))</f>
        <v/>
      </c>
      <c r="AS754" s="282" t="str">
        <f>IF($AQ$754&gt;$AN$973,"",LOOKUP($AQ$754,$AN$222:$AP$971,$AI$222:$AI$971))</f>
        <v/>
      </c>
      <c r="AT754" s="282" t="s">
        <v>28</v>
      </c>
      <c r="AU754" s="282" t="str">
        <f>IF($AQ$754&gt;$AN$973,"",LOOKUP($AQ$754,$AN$222:$AP$971,$AK$222:$AK$971))</f>
        <v/>
      </c>
      <c r="AV754" s="282" t="str">
        <f>IF($AQ$754&gt;$AN$973,"",LOOKUP($AQ$754,$AN$222:$AP$971,$AL$222:$AL$971))</f>
        <v/>
      </c>
      <c r="AX754" s="522" t="str">
        <f>IF(AJ754="B",MAX($AX$221:AX753)+0.001,"")</f>
        <v/>
      </c>
      <c r="AY754" s="522"/>
      <c r="AZ754" s="522"/>
      <c r="BA754" s="282">
        <v>1.5329999999999999</v>
      </c>
      <c r="BB754" s="282" t="str">
        <f t="shared" si="269"/>
        <v/>
      </c>
      <c r="BC754" s="282" t="str">
        <f t="shared" si="262"/>
        <v/>
      </c>
      <c r="BD754" s="282" t="s">
        <v>29</v>
      </c>
      <c r="BE754" s="282" t="str">
        <f t="shared" si="263"/>
        <v/>
      </c>
      <c r="BF754" s="282" t="str">
        <f t="shared" si="264"/>
        <v/>
      </c>
      <c r="BH754" s="522" t="str">
        <f>IF(AJ754="C",MAX($BH$221:BH753)+0.001,"")</f>
        <v/>
      </c>
      <c r="BI754" s="522"/>
      <c r="BJ754" s="522"/>
      <c r="BK754" s="282">
        <v>1.5329999999999999</v>
      </c>
      <c r="BL754" s="282" t="str">
        <f t="shared" si="265"/>
        <v/>
      </c>
      <c r="BM754" s="282" t="str">
        <f t="shared" si="266"/>
        <v/>
      </c>
      <c r="BN754" s="282" t="s">
        <v>30</v>
      </c>
      <c r="BO754" s="282" t="str">
        <f t="shared" si="267"/>
        <v/>
      </c>
      <c r="BP754" s="282" t="str">
        <f t="shared" si="268"/>
        <v/>
      </c>
      <c r="BT754" s="522" t="str">
        <f>IF(AL754="A",MAX($BT$221:BV753)+0.001,"")</f>
        <v/>
      </c>
      <c r="BU754" s="522"/>
      <c r="BV754" s="522"/>
      <c r="BW754" s="282">
        <v>1.5329999999999999</v>
      </c>
      <c r="BY754" s="454" t="s">
        <v>28</v>
      </c>
      <c r="BZ754" s="282" t="str">
        <f t="shared" si="270"/>
        <v/>
      </c>
      <c r="CB754" s="282">
        <f t="shared" si="271"/>
        <v>0</v>
      </c>
      <c r="CC754" s="282">
        <f t="shared" si="272"/>
        <v>0</v>
      </c>
      <c r="CD754" s="282">
        <f t="shared" si="273"/>
        <v>0</v>
      </c>
      <c r="CE754" s="282">
        <f t="shared" si="274"/>
        <v>0</v>
      </c>
      <c r="CF754" s="282">
        <f t="shared" si="275"/>
        <v>0</v>
      </c>
      <c r="CG754" s="282">
        <f t="shared" si="276"/>
        <v>0</v>
      </c>
      <c r="CH754" s="282">
        <f t="shared" si="277"/>
        <v>0</v>
      </c>
      <c r="CI754" s="282">
        <f t="shared" si="278"/>
        <v>0</v>
      </c>
      <c r="CJ754" s="282">
        <f t="shared" si="279"/>
        <v>0</v>
      </c>
      <c r="CK754" s="282">
        <f t="shared" si="280"/>
        <v>0</v>
      </c>
      <c r="CL754" s="282">
        <f t="shared" si="281"/>
        <v>0</v>
      </c>
      <c r="CM754" s="282">
        <f t="shared" si="282"/>
        <v>0</v>
      </c>
    </row>
    <row r="755" spans="4:91" ht="15" x14ac:dyDescent="0.25">
      <c r="D755" s="455" t="str">
        <f>IF(DATA11!$C$42="","",U755&amp;":"&amp;V755)</f>
        <v/>
      </c>
      <c r="E755" s="523" t="str">
        <f>IF(DATA11!$D$42="","",W755&amp;":"&amp;X755)</f>
        <v/>
      </c>
      <c r="F755" s="523"/>
      <c r="G755" s="523"/>
      <c r="H755" s="524" t="e">
        <f t="shared" si="257"/>
        <v>#VALUE!</v>
      </c>
      <c r="I755" s="524"/>
      <c r="J755" s="524"/>
      <c r="K755" s="522" t="e">
        <f t="shared" si="261"/>
        <v>#VALUE!</v>
      </c>
      <c r="L755" s="522"/>
      <c r="M755" s="522"/>
      <c r="N755" s="525" t="e">
        <f t="shared" si="258"/>
        <v>#VALUE!</v>
      </c>
      <c r="O755" s="525"/>
      <c r="P755" s="525"/>
      <c r="Q755" s="523" t="e">
        <f t="shared" si="259"/>
        <v>#VALUE!</v>
      </c>
      <c r="R755" s="523"/>
      <c r="S755" s="523"/>
      <c r="T755" s="283">
        <v>34</v>
      </c>
      <c r="U755" s="456">
        <f>IF(HOUR(DATA11!$C$42)&lt;=6,HOUR(DATA11!$C$42)+12,HOUR(DATA11!$C$42))</f>
        <v>12</v>
      </c>
      <c r="V755" s="457" t="str">
        <f>IF(MINUTE(DATA11!$C$42)&lt;10,"0"&amp;MINUTE(DATA11!$C$42),MINUTE(DATA11!$C$42))</f>
        <v>00</v>
      </c>
      <c r="W755" s="456">
        <f>IF(HOUR(DATA11!$D$42)&lt;=6,HOUR(DATA11!$D$42)+12,HOUR(DATA11!$D$42))</f>
        <v>12</v>
      </c>
      <c r="X755" s="457" t="str">
        <f>IF(MINUTE(DATA11!$D$42)&lt;10,"0"&amp;MINUTE(DATA11!$D$42),MINUTE(DATA11!$D$42))</f>
        <v>00</v>
      </c>
      <c r="Y755" s="526" t="b">
        <f t="shared" si="255"/>
        <v>0</v>
      </c>
      <c r="Z755" s="526"/>
      <c r="AA755" s="520" t="b">
        <f t="shared" si="256"/>
        <v>0</v>
      </c>
      <c r="AB755" s="520"/>
      <c r="AC755" s="521" t="str">
        <f t="shared" si="260"/>
        <v/>
      </c>
      <c r="AD755" s="521"/>
      <c r="AE755" s="520" t="b">
        <f t="shared" si="254"/>
        <v>0</v>
      </c>
      <c r="AF755" s="520"/>
      <c r="AH755" s="422">
        <f>DATA11!$G$42</f>
        <v>0</v>
      </c>
      <c r="AI755" s="422">
        <f>DATA11!$L$42</f>
        <v>0</v>
      </c>
      <c r="AJ755" s="458">
        <f>DATA11!$Q$42</f>
        <v>0</v>
      </c>
      <c r="AK755" s="422">
        <f>DATA11!$V$42</f>
        <v>0</v>
      </c>
      <c r="AL755" s="422">
        <f>DATA11!$AA$42</f>
        <v>0</v>
      </c>
      <c r="AN755" s="522" t="str">
        <f>IF(AJ755="A",MAX($AN$221:AP754)+0.001,"")</f>
        <v/>
      </c>
      <c r="AO755" s="522"/>
      <c r="AP755" s="522"/>
      <c r="AQ755" s="282">
        <v>1.5339999999999998</v>
      </c>
      <c r="AR755" s="282" t="str">
        <f>IF($AQ$755&gt;$AN$973,"",LOOKUP($AQ$755,$AN$222:$AP$971,$AH$222:$AH$971))</f>
        <v/>
      </c>
      <c r="AS755" s="282" t="str">
        <f>IF($AQ$755&gt;$AN$973,"",LOOKUP($AQ$755,$AN$222:$AP$971,$AI$222:$AI$971))</f>
        <v/>
      </c>
      <c r="AT755" s="282" t="s">
        <v>28</v>
      </c>
      <c r="AU755" s="282" t="str">
        <f>IF($AQ$755&gt;$AN$973,"",LOOKUP($AQ$755,$AN$222:$AP$971,$AK$222:$AK$971))</f>
        <v/>
      </c>
      <c r="AV755" s="282" t="str">
        <f>IF($AQ$755&gt;$AN$973,"",LOOKUP($AQ$755,$AN$222:$AP$971,$AL$222:$AL$971))</f>
        <v/>
      </c>
      <c r="AX755" s="522" t="str">
        <f>IF(AJ755="B",MAX($AX$221:AX754)+0.001,"")</f>
        <v/>
      </c>
      <c r="AY755" s="522"/>
      <c r="AZ755" s="522"/>
      <c r="BA755" s="282">
        <v>1.5339999999999998</v>
      </c>
      <c r="BB755" s="282" t="str">
        <f t="shared" si="269"/>
        <v/>
      </c>
      <c r="BC755" s="282" t="str">
        <f t="shared" si="262"/>
        <v/>
      </c>
      <c r="BD755" s="282" t="s">
        <v>29</v>
      </c>
      <c r="BE755" s="282" t="str">
        <f t="shared" si="263"/>
        <v/>
      </c>
      <c r="BF755" s="282" t="str">
        <f t="shared" si="264"/>
        <v/>
      </c>
      <c r="BH755" s="522" t="str">
        <f>IF(AJ755="C",MAX($BH$221:BH754)+0.001,"")</f>
        <v/>
      </c>
      <c r="BI755" s="522"/>
      <c r="BJ755" s="522"/>
      <c r="BK755" s="282">
        <v>1.5339999999999998</v>
      </c>
      <c r="BL755" s="282" t="str">
        <f t="shared" si="265"/>
        <v/>
      </c>
      <c r="BM755" s="282" t="str">
        <f t="shared" si="266"/>
        <v/>
      </c>
      <c r="BN755" s="282" t="s">
        <v>30</v>
      </c>
      <c r="BO755" s="282" t="str">
        <f t="shared" si="267"/>
        <v/>
      </c>
      <c r="BP755" s="282" t="str">
        <f t="shared" si="268"/>
        <v/>
      </c>
      <c r="BT755" s="522" t="str">
        <f>IF(AL755="A",MAX($BT$221:BV754)+0.001,"")</f>
        <v/>
      </c>
      <c r="BU755" s="522"/>
      <c r="BV755" s="522"/>
      <c r="BW755" s="282">
        <v>1.5339999999999998</v>
      </c>
      <c r="BY755" s="454" t="s">
        <v>28</v>
      </c>
      <c r="BZ755" s="282" t="str">
        <f t="shared" si="270"/>
        <v/>
      </c>
      <c r="CB755" s="282">
        <f t="shared" si="271"/>
        <v>0</v>
      </c>
      <c r="CC755" s="282">
        <f t="shared" si="272"/>
        <v>0</v>
      </c>
      <c r="CD755" s="282">
        <f t="shared" si="273"/>
        <v>0</v>
      </c>
      <c r="CE755" s="282">
        <f t="shared" si="274"/>
        <v>0</v>
      </c>
      <c r="CF755" s="282">
        <f t="shared" si="275"/>
        <v>0</v>
      </c>
      <c r="CG755" s="282">
        <f t="shared" si="276"/>
        <v>0</v>
      </c>
      <c r="CH755" s="282">
        <f t="shared" si="277"/>
        <v>0</v>
      </c>
      <c r="CI755" s="282">
        <f t="shared" si="278"/>
        <v>0</v>
      </c>
      <c r="CJ755" s="282">
        <f t="shared" si="279"/>
        <v>0</v>
      </c>
      <c r="CK755" s="282">
        <f t="shared" si="280"/>
        <v>0</v>
      </c>
      <c r="CL755" s="282">
        <f t="shared" si="281"/>
        <v>0</v>
      </c>
      <c r="CM755" s="282">
        <f t="shared" si="282"/>
        <v>0</v>
      </c>
    </row>
    <row r="756" spans="4:91" ht="15" x14ac:dyDescent="0.25">
      <c r="D756" s="455" t="str">
        <f>IF(DATA11!$C$43="","",U756&amp;":"&amp;V756)</f>
        <v/>
      </c>
      <c r="E756" s="523" t="str">
        <f>IF(DATA11!$D$43="","",W756&amp;":"&amp;X756)</f>
        <v/>
      </c>
      <c r="F756" s="523"/>
      <c r="G756" s="523"/>
      <c r="H756" s="524" t="e">
        <f t="shared" si="257"/>
        <v>#VALUE!</v>
      </c>
      <c r="I756" s="524"/>
      <c r="J756" s="524"/>
      <c r="K756" s="522" t="e">
        <f t="shared" si="261"/>
        <v>#VALUE!</v>
      </c>
      <c r="L756" s="522"/>
      <c r="M756" s="522"/>
      <c r="N756" s="525" t="e">
        <f t="shared" si="258"/>
        <v>#VALUE!</v>
      </c>
      <c r="O756" s="525"/>
      <c r="P756" s="525"/>
      <c r="Q756" s="523" t="e">
        <f t="shared" si="259"/>
        <v>#VALUE!</v>
      </c>
      <c r="R756" s="523"/>
      <c r="S756" s="523"/>
      <c r="T756" s="283">
        <v>35</v>
      </c>
      <c r="U756" s="456">
        <f>IF(HOUR(DATA11!$C$43)&lt;=6,HOUR(DATA11!$C$43)+12,HOUR(DATA11!$C$43))</f>
        <v>12</v>
      </c>
      <c r="V756" s="457" t="str">
        <f>IF(MINUTE(DATA11!$C$43)&lt;10,"0"&amp;MINUTE(DATA11!$C$43),MINUTE(DATA11!$C$43))</f>
        <v>00</v>
      </c>
      <c r="W756" s="456">
        <f>IF(HOUR(DATA11!$D$43)&lt;=6,HOUR(DATA11!$D$43)+12,HOUR(DATA11!$D$43))</f>
        <v>12</v>
      </c>
      <c r="X756" s="457" t="str">
        <f>IF(MINUTE(DATA11!$D$43)&lt;10,"0"&amp;MINUTE(DATA11!$D$43),MINUTE(DATA11!$D$43))</f>
        <v>00</v>
      </c>
      <c r="Y756" s="526" t="b">
        <f t="shared" si="255"/>
        <v>0</v>
      </c>
      <c r="Z756" s="526"/>
      <c r="AA756" s="520" t="b">
        <f t="shared" si="256"/>
        <v>0</v>
      </c>
      <c r="AB756" s="520"/>
      <c r="AC756" s="521" t="str">
        <f t="shared" si="260"/>
        <v/>
      </c>
      <c r="AD756" s="521"/>
      <c r="AE756" s="520" t="b">
        <f t="shared" si="254"/>
        <v>0</v>
      </c>
      <c r="AF756" s="520"/>
      <c r="AH756" s="422">
        <f>DATA11!$G$43</f>
        <v>0</v>
      </c>
      <c r="AI756" s="422">
        <f>DATA11!$L$43</f>
        <v>0</v>
      </c>
      <c r="AJ756" s="458">
        <f>DATA11!$Q$43</f>
        <v>0</v>
      </c>
      <c r="AK756" s="422">
        <f>DATA11!$V$43</f>
        <v>0</v>
      </c>
      <c r="AL756" s="422">
        <f>DATA11!$AA$43</f>
        <v>0</v>
      </c>
      <c r="AN756" s="522" t="str">
        <f>IF(AJ756="A",MAX($AN$221:AP755)+0.001,"")</f>
        <v/>
      </c>
      <c r="AO756" s="522"/>
      <c r="AP756" s="522"/>
      <c r="AQ756" s="282">
        <v>1.5349999999999999</v>
      </c>
      <c r="AR756" s="282" t="str">
        <f>IF($AQ$756&gt;$AN$973,"",LOOKUP($AQ$756,$AN$222:$AP$971,$AH$222:$AH$971))</f>
        <v/>
      </c>
      <c r="AS756" s="282" t="str">
        <f>IF($AQ$756&gt;$AN$973,"",LOOKUP($AQ$756,$AN$222:$AP$971,$AI$222:$AI$971))</f>
        <v/>
      </c>
      <c r="AT756" s="282" t="s">
        <v>28</v>
      </c>
      <c r="AU756" s="282" t="str">
        <f>IF($AQ$756&gt;$AN$973,"",LOOKUP($AQ$756,$AN$222:$AP$971,$AK$222:$AK$971))</f>
        <v/>
      </c>
      <c r="AV756" s="282" t="str">
        <f>IF($AQ$756&gt;$AN$973,"",LOOKUP($AQ$756,$AN$222:$AP$971,$AL$222:$AL$971))</f>
        <v/>
      </c>
      <c r="AX756" s="522" t="str">
        <f>IF(AJ756="B",MAX($AX$221:AX755)+0.001,"")</f>
        <v/>
      </c>
      <c r="AY756" s="522"/>
      <c r="AZ756" s="522"/>
      <c r="BA756" s="282">
        <v>1.5349999999999999</v>
      </c>
      <c r="BB756" s="282" t="str">
        <f t="shared" si="269"/>
        <v/>
      </c>
      <c r="BC756" s="282" t="str">
        <f t="shared" si="262"/>
        <v/>
      </c>
      <c r="BD756" s="282" t="s">
        <v>29</v>
      </c>
      <c r="BE756" s="282" t="str">
        <f t="shared" si="263"/>
        <v/>
      </c>
      <c r="BF756" s="282" t="str">
        <f t="shared" si="264"/>
        <v/>
      </c>
      <c r="BH756" s="522" t="str">
        <f>IF(AJ756="C",MAX($BH$221:BH755)+0.001,"")</f>
        <v/>
      </c>
      <c r="BI756" s="522"/>
      <c r="BJ756" s="522"/>
      <c r="BK756" s="282">
        <v>1.5349999999999999</v>
      </c>
      <c r="BL756" s="282" t="str">
        <f t="shared" si="265"/>
        <v/>
      </c>
      <c r="BM756" s="282" t="str">
        <f t="shared" si="266"/>
        <v/>
      </c>
      <c r="BN756" s="282" t="s">
        <v>30</v>
      </c>
      <c r="BO756" s="282" t="str">
        <f t="shared" si="267"/>
        <v/>
      </c>
      <c r="BP756" s="282" t="str">
        <f t="shared" si="268"/>
        <v/>
      </c>
      <c r="BT756" s="522" t="str">
        <f>IF(AL756="A",MAX($BT$221:BV755)+0.001,"")</f>
        <v/>
      </c>
      <c r="BU756" s="522"/>
      <c r="BV756" s="522"/>
      <c r="BW756" s="282">
        <v>1.5349999999999999</v>
      </c>
      <c r="BY756" s="454" t="s">
        <v>28</v>
      </c>
      <c r="BZ756" s="282" t="str">
        <f t="shared" si="270"/>
        <v/>
      </c>
      <c r="CB756" s="282">
        <f t="shared" si="271"/>
        <v>0</v>
      </c>
      <c r="CC756" s="282">
        <f t="shared" si="272"/>
        <v>0</v>
      </c>
      <c r="CD756" s="282">
        <f t="shared" si="273"/>
        <v>0</v>
      </c>
      <c r="CE756" s="282">
        <f t="shared" si="274"/>
        <v>0</v>
      </c>
      <c r="CF756" s="282">
        <f t="shared" si="275"/>
        <v>0</v>
      </c>
      <c r="CG756" s="282">
        <f t="shared" si="276"/>
        <v>0</v>
      </c>
      <c r="CH756" s="282">
        <f t="shared" si="277"/>
        <v>0</v>
      </c>
      <c r="CI756" s="282">
        <f t="shared" si="278"/>
        <v>0</v>
      </c>
      <c r="CJ756" s="282">
        <f t="shared" si="279"/>
        <v>0</v>
      </c>
      <c r="CK756" s="282">
        <f t="shared" si="280"/>
        <v>0</v>
      </c>
      <c r="CL756" s="282">
        <f t="shared" si="281"/>
        <v>0</v>
      </c>
      <c r="CM756" s="282">
        <f t="shared" si="282"/>
        <v>0</v>
      </c>
    </row>
    <row r="757" spans="4:91" ht="15" x14ac:dyDescent="0.25">
      <c r="D757" s="455" t="str">
        <f>IF(DATA11!$C$44="","",U757&amp;":"&amp;V757)</f>
        <v/>
      </c>
      <c r="E757" s="523" t="str">
        <f>IF(DATA11!$D$44="","",W757&amp;":"&amp;X757)</f>
        <v/>
      </c>
      <c r="F757" s="523"/>
      <c r="G757" s="523"/>
      <c r="H757" s="524" t="e">
        <f t="shared" si="257"/>
        <v>#VALUE!</v>
      </c>
      <c r="I757" s="524"/>
      <c r="J757" s="524"/>
      <c r="K757" s="522" t="e">
        <f t="shared" si="261"/>
        <v>#VALUE!</v>
      </c>
      <c r="L757" s="522"/>
      <c r="M757" s="522"/>
      <c r="N757" s="525" t="e">
        <f t="shared" si="258"/>
        <v>#VALUE!</v>
      </c>
      <c r="O757" s="525"/>
      <c r="P757" s="525"/>
      <c r="Q757" s="523" t="e">
        <f t="shared" si="259"/>
        <v>#VALUE!</v>
      </c>
      <c r="R757" s="523"/>
      <c r="S757" s="523"/>
      <c r="T757" s="283">
        <v>36</v>
      </c>
      <c r="U757" s="456">
        <f>IF(HOUR(DATA11!$C$44)&lt;=6,HOUR(DATA11!$C$44)+12,HOUR(DATA11!$C$44))</f>
        <v>12</v>
      </c>
      <c r="V757" s="457" t="str">
        <f>IF(MINUTE(DATA11!$C$44)&lt;10,"0"&amp;MINUTE(DATA11!$C$44),MINUTE(DATA11!$C$44))</f>
        <v>00</v>
      </c>
      <c r="W757" s="456">
        <f>IF(HOUR(DATA11!$D$44)&lt;=6,HOUR(DATA11!$D$44)+12,HOUR(DATA11!$D$44))</f>
        <v>12</v>
      </c>
      <c r="X757" s="457" t="str">
        <f>IF(MINUTE(DATA11!$D$44)&lt;10,"0"&amp;MINUTE(DATA11!$D$44),MINUTE(DATA11!$D$44))</f>
        <v>00</v>
      </c>
      <c r="Y757" s="526" t="b">
        <f t="shared" si="255"/>
        <v>0</v>
      </c>
      <c r="Z757" s="526"/>
      <c r="AA757" s="520" t="b">
        <f t="shared" si="256"/>
        <v>0</v>
      </c>
      <c r="AB757" s="520"/>
      <c r="AC757" s="521" t="str">
        <f t="shared" si="260"/>
        <v/>
      </c>
      <c r="AD757" s="521"/>
      <c r="AE757" s="520" t="b">
        <f t="shared" si="254"/>
        <v>0</v>
      </c>
      <c r="AF757" s="520"/>
      <c r="AH757" s="422">
        <f>DATA11!$G$44</f>
        <v>0</v>
      </c>
      <c r="AI757" s="422">
        <f>DATA11!$L$44</f>
        <v>0</v>
      </c>
      <c r="AJ757" s="458">
        <f>DATA11!$Q$44</f>
        <v>0</v>
      </c>
      <c r="AK757" s="422">
        <f>DATA11!$V$44</f>
        <v>0</v>
      </c>
      <c r="AL757" s="422">
        <f>DATA11!$AA$44</f>
        <v>0</v>
      </c>
      <c r="AN757" s="522" t="str">
        <f>IF(AJ757="A",MAX($AN$221:AP756)+0.001,"")</f>
        <v/>
      </c>
      <c r="AO757" s="522"/>
      <c r="AP757" s="522"/>
      <c r="AQ757" s="282">
        <v>1.536</v>
      </c>
      <c r="AR757" s="282" t="str">
        <f>IF($AQ$757&gt;$AN$973,"",LOOKUP($AQ$757,$AN$222:$AP$971,$AH$222:$AH$971))</f>
        <v/>
      </c>
      <c r="AS757" s="282" t="str">
        <f>IF($AQ$757&gt;$AN$973,"",LOOKUP($AQ$757,$AN$222:$AP$971,$AI$222:$AI$971))</f>
        <v/>
      </c>
      <c r="AT757" s="282" t="s">
        <v>28</v>
      </c>
      <c r="AU757" s="282" t="str">
        <f>IF($AQ$757&gt;$AN$973,"",LOOKUP($AQ$757,$AN$222:$AP$971,$AK$222:$AK$971))</f>
        <v/>
      </c>
      <c r="AV757" s="282" t="str">
        <f>IF($AQ$757&gt;$AN$973,"",LOOKUP($AQ$757,$AN$222:$AP$971,$AL$222:$AL$971))</f>
        <v/>
      </c>
      <c r="AX757" s="522" t="str">
        <f>IF(AJ757="B",MAX($AX$221:AX756)+0.001,"")</f>
        <v/>
      </c>
      <c r="AY757" s="522"/>
      <c r="AZ757" s="522"/>
      <c r="BA757" s="282">
        <v>1.536</v>
      </c>
      <c r="BB757" s="282" t="str">
        <f t="shared" si="269"/>
        <v/>
      </c>
      <c r="BC757" s="282" t="str">
        <f t="shared" si="262"/>
        <v/>
      </c>
      <c r="BD757" s="282" t="s">
        <v>29</v>
      </c>
      <c r="BE757" s="282" t="str">
        <f t="shared" si="263"/>
        <v/>
      </c>
      <c r="BF757" s="282" t="str">
        <f t="shared" si="264"/>
        <v/>
      </c>
      <c r="BH757" s="522" t="str">
        <f>IF(AJ757="C",MAX($BH$221:BH756)+0.001,"")</f>
        <v/>
      </c>
      <c r="BI757" s="522"/>
      <c r="BJ757" s="522"/>
      <c r="BK757" s="282">
        <v>1.536</v>
      </c>
      <c r="BL757" s="282" t="str">
        <f t="shared" si="265"/>
        <v/>
      </c>
      <c r="BM757" s="282" t="str">
        <f t="shared" si="266"/>
        <v/>
      </c>
      <c r="BN757" s="282" t="s">
        <v>30</v>
      </c>
      <c r="BO757" s="282" t="str">
        <f t="shared" si="267"/>
        <v/>
      </c>
      <c r="BP757" s="282" t="str">
        <f t="shared" si="268"/>
        <v/>
      </c>
      <c r="BT757" s="522" t="str">
        <f>IF(AL757="A",MAX($BT$221:BV756)+0.001,"")</f>
        <v/>
      </c>
      <c r="BU757" s="522"/>
      <c r="BV757" s="522"/>
      <c r="BW757" s="282">
        <v>1.536</v>
      </c>
      <c r="BY757" s="454" t="s">
        <v>28</v>
      </c>
      <c r="BZ757" s="282" t="str">
        <f t="shared" si="270"/>
        <v/>
      </c>
      <c r="CB757" s="282">
        <f t="shared" si="271"/>
        <v>0</v>
      </c>
      <c r="CC757" s="282">
        <f t="shared" si="272"/>
        <v>0</v>
      </c>
      <c r="CD757" s="282">
        <f t="shared" si="273"/>
        <v>0</v>
      </c>
      <c r="CE757" s="282">
        <f t="shared" si="274"/>
        <v>0</v>
      </c>
      <c r="CF757" s="282">
        <f t="shared" si="275"/>
        <v>0</v>
      </c>
      <c r="CG757" s="282">
        <f t="shared" si="276"/>
        <v>0</v>
      </c>
      <c r="CH757" s="282">
        <f t="shared" si="277"/>
        <v>0</v>
      </c>
      <c r="CI757" s="282">
        <f t="shared" si="278"/>
        <v>0</v>
      </c>
      <c r="CJ757" s="282">
        <f t="shared" si="279"/>
        <v>0</v>
      </c>
      <c r="CK757" s="282">
        <f t="shared" si="280"/>
        <v>0</v>
      </c>
      <c r="CL757" s="282">
        <f t="shared" si="281"/>
        <v>0</v>
      </c>
      <c r="CM757" s="282">
        <f t="shared" si="282"/>
        <v>0</v>
      </c>
    </row>
    <row r="758" spans="4:91" ht="15" x14ac:dyDescent="0.25">
      <c r="D758" s="455" t="str">
        <f>IF(DATA11!$C$45="","",U758&amp;":"&amp;V758)</f>
        <v/>
      </c>
      <c r="E758" s="523" t="str">
        <f>IF(DATA11!$D$45="","",W758&amp;":"&amp;X758)</f>
        <v/>
      </c>
      <c r="F758" s="523"/>
      <c r="G758" s="523"/>
      <c r="H758" s="524" t="e">
        <f t="shared" si="257"/>
        <v>#VALUE!</v>
      </c>
      <c r="I758" s="524"/>
      <c r="J758" s="524"/>
      <c r="K758" s="522" t="e">
        <f t="shared" si="261"/>
        <v>#VALUE!</v>
      </c>
      <c r="L758" s="522"/>
      <c r="M758" s="522"/>
      <c r="N758" s="525" t="e">
        <f t="shared" si="258"/>
        <v>#VALUE!</v>
      </c>
      <c r="O758" s="525"/>
      <c r="P758" s="525"/>
      <c r="Q758" s="523" t="e">
        <f t="shared" si="259"/>
        <v>#VALUE!</v>
      </c>
      <c r="R758" s="523"/>
      <c r="S758" s="523"/>
      <c r="T758" s="283">
        <v>37</v>
      </c>
      <c r="U758" s="456">
        <f>IF(HOUR(DATA11!$C$45)&lt;=6,HOUR(DATA11!$C$45)+12,HOUR(DATA11!$C$45))</f>
        <v>12</v>
      </c>
      <c r="V758" s="457" t="str">
        <f>IF(MINUTE(DATA11!$C$45)&lt;10,"0"&amp;MINUTE(DATA11!$C$45),MINUTE(DATA11!$C$45))</f>
        <v>00</v>
      </c>
      <c r="W758" s="456">
        <f>IF(HOUR(DATA11!$D$45)&lt;=6,HOUR(DATA11!$D$45)+12,HOUR(DATA11!$D$45))</f>
        <v>12</v>
      </c>
      <c r="X758" s="457" t="str">
        <f>IF(MINUTE(DATA11!$D$45)&lt;10,"0"&amp;MINUTE(DATA11!$D$45),MINUTE(DATA11!$D$45))</f>
        <v>00</v>
      </c>
      <c r="Y758" s="526" t="b">
        <f t="shared" si="255"/>
        <v>0</v>
      </c>
      <c r="Z758" s="526"/>
      <c r="AA758" s="520" t="b">
        <f t="shared" si="256"/>
        <v>0</v>
      </c>
      <c r="AB758" s="520"/>
      <c r="AC758" s="521" t="str">
        <f t="shared" si="260"/>
        <v/>
      </c>
      <c r="AD758" s="521"/>
      <c r="AE758" s="520" t="b">
        <f t="shared" si="254"/>
        <v>0</v>
      </c>
      <c r="AF758" s="520"/>
      <c r="AH758" s="422">
        <f>DATA11!$G$45</f>
        <v>0</v>
      </c>
      <c r="AI758" s="422">
        <f>DATA11!$L$45</f>
        <v>0</v>
      </c>
      <c r="AJ758" s="458">
        <f>DATA11!$Q$45</f>
        <v>0</v>
      </c>
      <c r="AK758" s="422">
        <f>DATA11!$V$45</f>
        <v>0</v>
      </c>
      <c r="AL758" s="422">
        <f>DATA11!$AA$45</f>
        <v>0</v>
      </c>
      <c r="AN758" s="522" t="str">
        <f>IF(AJ758="A",MAX($AN$221:AP757)+0.001,"")</f>
        <v/>
      </c>
      <c r="AO758" s="522"/>
      <c r="AP758" s="522"/>
      <c r="AQ758" s="282">
        <v>1.5369999999999999</v>
      </c>
      <c r="AR758" s="282" t="str">
        <f>IF($AQ$758&gt;$AN$973,"",LOOKUP($AQ$758,$AN$222:$AP$971,$AH$222:$AH$971))</f>
        <v/>
      </c>
      <c r="AS758" s="282" t="str">
        <f>IF($AQ$758&gt;$AN$973,"",LOOKUP($AQ$758,$AN$222:$AP$971,$AI$222:$AI$971))</f>
        <v/>
      </c>
      <c r="AT758" s="282" t="s">
        <v>28</v>
      </c>
      <c r="AU758" s="282" t="str">
        <f>IF($AQ$758&gt;$AN$973,"",LOOKUP($AQ$758,$AN$222:$AP$971,$AK$222:$AK$971))</f>
        <v/>
      </c>
      <c r="AV758" s="282" t="str">
        <f>IF($AQ$758&gt;$AN$973,"",LOOKUP($AQ$758,$AN$222:$AP$971,$AL$222:$AL$971))</f>
        <v/>
      </c>
      <c r="AX758" s="522" t="str">
        <f>IF(AJ758="B",MAX($AX$221:AX757)+0.001,"")</f>
        <v/>
      </c>
      <c r="AY758" s="522"/>
      <c r="AZ758" s="522"/>
      <c r="BA758" s="282">
        <v>1.5369999999999999</v>
      </c>
      <c r="BB758" s="282" t="str">
        <f t="shared" si="269"/>
        <v/>
      </c>
      <c r="BC758" s="282" t="str">
        <f t="shared" si="262"/>
        <v/>
      </c>
      <c r="BD758" s="282" t="s">
        <v>29</v>
      </c>
      <c r="BE758" s="282" t="str">
        <f t="shared" si="263"/>
        <v/>
      </c>
      <c r="BF758" s="282" t="str">
        <f t="shared" si="264"/>
        <v/>
      </c>
      <c r="BH758" s="522" t="str">
        <f>IF(AJ758="C",MAX($BH$221:BH757)+0.001,"")</f>
        <v/>
      </c>
      <c r="BI758" s="522"/>
      <c r="BJ758" s="522"/>
      <c r="BK758" s="282">
        <v>1.5369999999999999</v>
      </c>
      <c r="BL758" s="282" t="str">
        <f t="shared" si="265"/>
        <v/>
      </c>
      <c r="BM758" s="282" t="str">
        <f t="shared" si="266"/>
        <v/>
      </c>
      <c r="BN758" s="282" t="s">
        <v>30</v>
      </c>
      <c r="BO758" s="282" t="str">
        <f t="shared" si="267"/>
        <v/>
      </c>
      <c r="BP758" s="282" t="str">
        <f t="shared" si="268"/>
        <v/>
      </c>
      <c r="BT758" s="522" t="str">
        <f>IF(AL758="A",MAX($BT$221:BV757)+0.001,"")</f>
        <v/>
      </c>
      <c r="BU758" s="522"/>
      <c r="BV758" s="522"/>
      <c r="BW758" s="282">
        <v>1.5369999999999999</v>
      </c>
      <c r="BY758" s="454" t="s">
        <v>28</v>
      </c>
      <c r="BZ758" s="282" t="str">
        <f t="shared" si="270"/>
        <v/>
      </c>
      <c r="CB758" s="282">
        <f t="shared" si="271"/>
        <v>0</v>
      </c>
      <c r="CC758" s="282">
        <f t="shared" si="272"/>
        <v>0</v>
      </c>
      <c r="CD758" s="282">
        <f t="shared" si="273"/>
        <v>0</v>
      </c>
      <c r="CE758" s="282">
        <f t="shared" si="274"/>
        <v>0</v>
      </c>
      <c r="CF758" s="282">
        <f t="shared" si="275"/>
        <v>0</v>
      </c>
      <c r="CG758" s="282">
        <f t="shared" si="276"/>
        <v>0</v>
      </c>
      <c r="CH758" s="282">
        <f t="shared" si="277"/>
        <v>0</v>
      </c>
      <c r="CI758" s="282">
        <f t="shared" si="278"/>
        <v>0</v>
      </c>
      <c r="CJ758" s="282">
        <f t="shared" si="279"/>
        <v>0</v>
      </c>
      <c r="CK758" s="282">
        <f t="shared" si="280"/>
        <v>0</v>
      </c>
      <c r="CL758" s="282">
        <f t="shared" si="281"/>
        <v>0</v>
      </c>
      <c r="CM758" s="282">
        <f t="shared" si="282"/>
        <v>0</v>
      </c>
    </row>
    <row r="759" spans="4:91" ht="15" x14ac:dyDescent="0.25">
      <c r="D759" s="455" t="str">
        <f>IF(DATA11!$C$46="","",U759&amp;":"&amp;V759)</f>
        <v/>
      </c>
      <c r="E759" s="523" t="str">
        <f>IF(DATA11!$D$46="","",W759&amp;":"&amp;X759)</f>
        <v/>
      </c>
      <c r="F759" s="523"/>
      <c r="G759" s="523"/>
      <c r="H759" s="524" t="e">
        <f t="shared" si="257"/>
        <v>#VALUE!</v>
      </c>
      <c r="I759" s="524"/>
      <c r="J759" s="524"/>
      <c r="K759" s="522" t="e">
        <f t="shared" si="261"/>
        <v>#VALUE!</v>
      </c>
      <c r="L759" s="522"/>
      <c r="M759" s="522"/>
      <c r="N759" s="525" t="e">
        <f t="shared" si="258"/>
        <v>#VALUE!</v>
      </c>
      <c r="O759" s="525"/>
      <c r="P759" s="525"/>
      <c r="Q759" s="523" t="e">
        <f t="shared" si="259"/>
        <v>#VALUE!</v>
      </c>
      <c r="R759" s="523"/>
      <c r="S759" s="523"/>
      <c r="T759" s="283">
        <v>38</v>
      </c>
      <c r="U759" s="456">
        <f>IF(HOUR(DATA11!$C$46)&lt;=6,HOUR(DATA11!$C$46)+12,HOUR(DATA11!$C$46))</f>
        <v>12</v>
      </c>
      <c r="V759" s="457" t="str">
        <f>IF(MINUTE(DATA11!$C$46)&lt;10,"0"&amp;MINUTE(DATA11!$C$46),MINUTE(DATA11!$C$46))</f>
        <v>00</v>
      </c>
      <c r="W759" s="456">
        <f>IF(HOUR(DATA11!$D$46)&lt;=6,HOUR(DATA11!$D$46)+12,HOUR(DATA11!$D$46))</f>
        <v>12</v>
      </c>
      <c r="X759" s="457" t="str">
        <f>IF(MINUTE(DATA11!$D$46)&lt;10,"0"&amp;MINUTE(DATA11!$D$46),MINUTE(DATA11!$D$46))</f>
        <v>00</v>
      </c>
      <c r="Y759" s="526" t="b">
        <f t="shared" si="255"/>
        <v>0</v>
      </c>
      <c r="Z759" s="526"/>
      <c r="AA759" s="520" t="b">
        <f t="shared" si="256"/>
        <v>0</v>
      </c>
      <c r="AB759" s="520"/>
      <c r="AC759" s="521" t="str">
        <f t="shared" si="260"/>
        <v/>
      </c>
      <c r="AD759" s="521"/>
      <c r="AE759" s="520" t="b">
        <f t="shared" si="254"/>
        <v>0</v>
      </c>
      <c r="AF759" s="520"/>
      <c r="AH759" s="422">
        <f>DATA11!$G$46</f>
        <v>0</v>
      </c>
      <c r="AI759" s="422">
        <f>DATA11!$L$46</f>
        <v>0</v>
      </c>
      <c r="AJ759" s="458">
        <f>DATA11!$Q$46</f>
        <v>0</v>
      </c>
      <c r="AK759" s="422">
        <f>DATA11!$V$46</f>
        <v>0</v>
      </c>
      <c r="AL759" s="422">
        <f>DATA11!$AA$46</f>
        <v>0</v>
      </c>
      <c r="AN759" s="522" t="str">
        <f>IF(AJ759="A",MAX($AN$221:AP758)+0.001,"")</f>
        <v/>
      </c>
      <c r="AO759" s="522"/>
      <c r="AP759" s="522"/>
      <c r="AQ759" s="282">
        <v>1.5379999999999998</v>
      </c>
      <c r="AR759" s="282" t="str">
        <f>IF($AQ$759&gt;$AN$973,"",LOOKUP($AQ$759,$AN$222:$AP$971,$AH$222:$AH$971))</f>
        <v/>
      </c>
      <c r="AS759" s="282" t="str">
        <f>IF($AQ$759&gt;$AN$973,"",LOOKUP($AQ$759,$AN$222:$AP$971,$AI$222:$AI$971))</f>
        <v/>
      </c>
      <c r="AT759" s="282" t="s">
        <v>28</v>
      </c>
      <c r="AU759" s="282" t="str">
        <f>IF($AQ$759&gt;$AN$973,"",LOOKUP($AQ$759,$AN$222:$AP$971,$AK$222:$AK$971))</f>
        <v/>
      </c>
      <c r="AV759" s="282" t="str">
        <f>IF($AQ$759&gt;$AN$973,"",LOOKUP($AQ$759,$AN$222:$AP$971,$AL$222:$AL$971))</f>
        <v/>
      </c>
      <c r="AX759" s="522" t="str">
        <f>IF(AJ759="B",MAX($AX$221:AX758)+0.001,"")</f>
        <v/>
      </c>
      <c r="AY759" s="522"/>
      <c r="AZ759" s="522"/>
      <c r="BA759" s="282">
        <v>1.5379999999999998</v>
      </c>
      <c r="BB759" s="282" t="str">
        <f t="shared" si="269"/>
        <v/>
      </c>
      <c r="BC759" s="282" t="str">
        <f t="shared" si="262"/>
        <v/>
      </c>
      <c r="BD759" s="282" t="s">
        <v>29</v>
      </c>
      <c r="BE759" s="282" t="str">
        <f t="shared" si="263"/>
        <v/>
      </c>
      <c r="BF759" s="282" t="str">
        <f t="shared" si="264"/>
        <v/>
      </c>
      <c r="BH759" s="522" t="str">
        <f>IF(AJ759="C",MAX($BH$221:BH758)+0.001,"")</f>
        <v/>
      </c>
      <c r="BI759" s="522"/>
      <c r="BJ759" s="522"/>
      <c r="BK759" s="282">
        <v>1.5379999999999998</v>
      </c>
      <c r="BL759" s="282" t="str">
        <f t="shared" si="265"/>
        <v/>
      </c>
      <c r="BM759" s="282" t="str">
        <f t="shared" si="266"/>
        <v/>
      </c>
      <c r="BN759" s="282" t="s">
        <v>30</v>
      </c>
      <c r="BO759" s="282" t="str">
        <f t="shared" si="267"/>
        <v/>
      </c>
      <c r="BP759" s="282" t="str">
        <f t="shared" si="268"/>
        <v/>
      </c>
      <c r="BT759" s="522" t="str">
        <f>IF(AL759="A",MAX($BT$221:BV758)+0.001,"")</f>
        <v/>
      </c>
      <c r="BU759" s="522"/>
      <c r="BV759" s="522"/>
      <c r="BW759" s="282">
        <v>1.5379999999999998</v>
      </c>
      <c r="BY759" s="454" t="s">
        <v>28</v>
      </c>
      <c r="BZ759" s="282" t="str">
        <f t="shared" si="270"/>
        <v/>
      </c>
      <c r="CB759" s="282">
        <f t="shared" si="271"/>
        <v>0</v>
      </c>
      <c r="CC759" s="282">
        <f t="shared" si="272"/>
        <v>0</v>
      </c>
      <c r="CD759" s="282">
        <f t="shared" si="273"/>
        <v>0</v>
      </c>
      <c r="CE759" s="282">
        <f t="shared" si="274"/>
        <v>0</v>
      </c>
      <c r="CF759" s="282">
        <f t="shared" si="275"/>
        <v>0</v>
      </c>
      <c r="CG759" s="282">
        <f t="shared" si="276"/>
        <v>0</v>
      </c>
      <c r="CH759" s="282">
        <f t="shared" si="277"/>
        <v>0</v>
      </c>
      <c r="CI759" s="282">
        <f t="shared" si="278"/>
        <v>0</v>
      </c>
      <c r="CJ759" s="282">
        <f t="shared" si="279"/>
        <v>0</v>
      </c>
      <c r="CK759" s="282">
        <f t="shared" si="280"/>
        <v>0</v>
      </c>
      <c r="CL759" s="282">
        <f t="shared" si="281"/>
        <v>0</v>
      </c>
      <c r="CM759" s="282">
        <f t="shared" si="282"/>
        <v>0</v>
      </c>
    </row>
    <row r="760" spans="4:91" ht="15" x14ac:dyDescent="0.25">
      <c r="D760" s="455" t="str">
        <f>IF(DATA11!$C$47="","",U760&amp;":"&amp;V760)</f>
        <v/>
      </c>
      <c r="E760" s="523" t="str">
        <f>IF(DATA11!$D$47="","",W760&amp;":"&amp;X760)</f>
        <v/>
      </c>
      <c r="F760" s="523"/>
      <c r="G760" s="523"/>
      <c r="H760" s="524" t="e">
        <f t="shared" si="257"/>
        <v>#VALUE!</v>
      </c>
      <c r="I760" s="524"/>
      <c r="J760" s="524"/>
      <c r="K760" s="522" t="e">
        <f t="shared" si="261"/>
        <v>#VALUE!</v>
      </c>
      <c r="L760" s="522"/>
      <c r="M760" s="522"/>
      <c r="N760" s="525" t="e">
        <f t="shared" si="258"/>
        <v>#VALUE!</v>
      </c>
      <c r="O760" s="525"/>
      <c r="P760" s="525"/>
      <c r="Q760" s="523" t="e">
        <f t="shared" si="259"/>
        <v>#VALUE!</v>
      </c>
      <c r="R760" s="523"/>
      <c r="S760" s="523"/>
      <c r="T760" s="283">
        <v>39</v>
      </c>
      <c r="U760" s="456">
        <f>IF(HOUR(DATA11!$C$47)&lt;=6,HOUR(DATA11!$C$47)+12,HOUR(DATA11!$C$47))</f>
        <v>12</v>
      </c>
      <c r="V760" s="457" t="str">
        <f>IF(MINUTE(DATA11!$C$47)&lt;10,"0"&amp;MINUTE(DATA11!$C$47),MINUTE(DATA11!$C$47))</f>
        <v>00</v>
      </c>
      <c r="W760" s="456">
        <f>IF(HOUR(DATA11!$D$47)&lt;=6,HOUR(DATA11!$D$47)+12,HOUR(DATA11!$D$47))</f>
        <v>12</v>
      </c>
      <c r="X760" s="457" t="str">
        <f>IF(MINUTE(DATA11!$D$47)&lt;10,"0"&amp;MINUTE(DATA11!$D$47),MINUTE(DATA11!$D$47))</f>
        <v>00</v>
      </c>
      <c r="Y760" s="526" t="b">
        <f t="shared" si="255"/>
        <v>0</v>
      </c>
      <c r="Z760" s="526"/>
      <c r="AA760" s="520" t="b">
        <f t="shared" si="256"/>
        <v>0</v>
      </c>
      <c r="AB760" s="520"/>
      <c r="AC760" s="521" t="str">
        <f t="shared" si="260"/>
        <v/>
      </c>
      <c r="AD760" s="521"/>
      <c r="AE760" s="520" t="b">
        <f t="shared" si="254"/>
        <v>0</v>
      </c>
      <c r="AF760" s="520"/>
      <c r="AH760" s="422">
        <f>DATA11!$G$47</f>
        <v>0</v>
      </c>
      <c r="AI760" s="422">
        <f>DATA11!$L$47</f>
        <v>0</v>
      </c>
      <c r="AJ760" s="458">
        <f>DATA11!$Q$47</f>
        <v>0</v>
      </c>
      <c r="AK760" s="422">
        <f>DATA11!$V$47</f>
        <v>0</v>
      </c>
      <c r="AL760" s="422">
        <f>DATA11!$AA$47</f>
        <v>0</v>
      </c>
      <c r="AN760" s="522" t="str">
        <f>IF(AJ760="A",MAX($AN$221:AP759)+0.001,"")</f>
        <v/>
      </c>
      <c r="AO760" s="522"/>
      <c r="AP760" s="522"/>
      <c r="AQ760" s="282">
        <v>1.5389999999999999</v>
      </c>
      <c r="AR760" s="282" t="str">
        <f>IF($AQ$760&gt;$AN$973,"",LOOKUP($AQ$760,$AN$222:$AP$971,$AH$222:$AH$971))</f>
        <v/>
      </c>
      <c r="AS760" s="282" t="str">
        <f>IF($AQ$760&gt;$AN$973,"",LOOKUP($AQ$760,$AN$222:$AP$971,$AI$222:$AI$971))</f>
        <v/>
      </c>
      <c r="AT760" s="282" t="s">
        <v>28</v>
      </c>
      <c r="AU760" s="282" t="str">
        <f>IF($AQ$760&gt;$AN$973,"",LOOKUP($AQ$760,$AN$222:$AP$971,$AK$222:$AK$971))</f>
        <v/>
      </c>
      <c r="AV760" s="282" t="str">
        <f>IF($AQ$760&gt;$AN$973,"",LOOKUP($AQ$760,$AN$222:$AP$971,$AL$222:$AL$971))</f>
        <v/>
      </c>
      <c r="AX760" s="522" t="str">
        <f>IF(AJ760="B",MAX($AX$221:AX759)+0.001,"")</f>
        <v/>
      </c>
      <c r="AY760" s="522"/>
      <c r="AZ760" s="522"/>
      <c r="BA760" s="282">
        <v>1.5389999999999999</v>
      </c>
      <c r="BB760" s="282" t="str">
        <f t="shared" si="269"/>
        <v/>
      </c>
      <c r="BC760" s="282" t="str">
        <f t="shared" si="262"/>
        <v/>
      </c>
      <c r="BD760" s="282" t="s">
        <v>29</v>
      </c>
      <c r="BE760" s="282" t="str">
        <f t="shared" si="263"/>
        <v/>
      </c>
      <c r="BF760" s="282" t="str">
        <f t="shared" si="264"/>
        <v/>
      </c>
      <c r="BH760" s="522" t="str">
        <f>IF(AJ760="C",MAX($BH$221:BH759)+0.001,"")</f>
        <v/>
      </c>
      <c r="BI760" s="522"/>
      <c r="BJ760" s="522"/>
      <c r="BK760" s="282">
        <v>1.5389999999999999</v>
      </c>
      <c r="BL760" s="282" t="str">
        <f t="shared" si="265"/>
        <v/>
      </c>
      <c r="BM760" s="282" t="str">
        <f t="shared" si="266"/>
        <v/>
      </c>
      <c r="BN760" s="282" t="s">
        <v>30</v>
      </c>
      <c r="BO760" s="282" t="str">
        <f t="shared" si="267"/>
        <v/>
      </c>
      <c r="BP760" s="282" t="str">
        <f t="shared" si="268"/>
        <v/>
      </c>
      <c r="BT760" s="522" t="str">
        <f>IF(AL760="A",MAX($BT$221:BV759)+0.001,"")</f>
        <v/>
      </c>
      <c r="BU760" s="522"/>
      <c r="BV760" s="522"/>
      <c r="BW760" s="282">
        <v>1.5389999999999999</v>
      </c>
      <c r="BY760" s="454" t="s">
        <v>28</v>
      </c>
      <c r="BZ760" s="282" t="str">
        <f t="shared" si="270"/>
        <v/>
      </c>
      <c r="CB760" s="282">
        <f t="shared" si="271"/>
        <v>0</v>
      </c>
      <c r="CC760" s="282">
        <f t="shared" si="272"/>
        <v>0</v>
      </c>
      <c r="CD760" s="282">
        <f t="shared" si="273"/>
        <v>0</v>
      </c>
      <c r="CE760" s="282">
        <f t="shared" si="274"/>
        <v>0</v>
      </c>
      <c r="CF760" s="282">
        <f t="shared" si="275"/>
        <v>0</v>
      </c>
      <c r="CG760" s="282">
        <f t="shared" si="276"/>
        <v>0</v>
      </c>
      <c r="CH760" s="282">
        <f t="shared" si="277"/>
        <v>0</v>
      </c>
      <c r="CI760" s="282">
        <f t="shared" si="278"/>
        <v>0</v>
      </c>
      <c r="CJ760" s="282">
        <f t="shared" si="279"/>
        <v>0</v>
      </c>
      <c r="CK760" s="282">
        <f t="shared" si="280"/>
        <v>0</v>
      </c>
      <c r="CL760" s="282">
        <f t="shared" si="281"/>
        <v>0</v>
      </c>
      <c r="CM760" s="282">
        <f t="shared" si="282"/>
        <v>0</v>
      </c>
    </row>
    <row r="761" spans="4:91" ht="15" x14ac:dyDescent="0.25">
      <c r="D761" s="455" t="str">
        <f>IF(DATA11!$C$48="","",U761&amp;":"&amp;V761)</f>
        <v/>
      </c>
      <c r="E761" s="523" t="str">
        <f>IF(DATA11!$D$48="","",W761&amp;":"&amp;X761)</f>
        <v/>
      </c>
      <c r="F761" s="523"/>
      <c r="G761" s="523"/>
      <c r="H761" s="524" t="e">
        <f t="shared" si="257"/>
        <v>#VALUE!</v>
      </c>
      <c r="I761" s="524"/>
      <c r="J761" s="524"/>
      <c r="K761" s="522" t="e">
        <f t="shared" si="261"/>
        <v>#VALUE!</v>
      </c>
      <c r="L761" s="522"/>
      <c r="M761" s="522"/>
      <c r="N761" s="525" t="e">
        <f t="shared" si="258"/>
        <v>#VALUE!</v>
      </c>
      <c r="O761" s="525"/>
      <c r="P761" s="525"/>
      <c r="Q761" s="523" t="e">
        <f t="shared" si="259"/>
        <v>#VALUE!</v>
      </c>
      <c r="R761" s="523"/>
      <c r="S761" s="523"/>
      <c r="T761" s="283">
        <v>40</v>
      </c>
      <c r="U761" s="456">
        <f>IF(HOUR(DATA11!$C$48)&lt;=6,HOUR(DATA11!$C$48)+12,HOUR(DATA11!$C$48))</f>
        <v>12</v>
      </c>
      <c r="V761" s="457" t="str">
        <f>IF(MINUTE(DATA11!$C$48)&lt;10,"0"&amp;MINUTE(DATA11!$C$48),MINUTE(DATA11!$C$48))</f>
        <v>00</v>
      </c>
      <c r="W761" s="456">
        <f>IF(HOUR(DATA11!$D$48)&lt;=6,HOUR(DATA11!$D$48)+12,HOUR(DATA11!$D$48))</f>
        <v>12</v>
      </c>
      <c r="X761" s="457" t="str">
        <f>IF(MINUTE(DATA11!$D$48)&lt;10,"0"&amp;MINUTE(DATA11!$D$48),MINUTE(DATA11!$D$48))</f>
        <v>00</v>
      </c>
      <c r="Y761" s="526" t="b">
        <f t="shared" si="255"/>
        <v>0</v>
      </c>
      <c r="Z761" s="526"/>
      <c r="AA761" s="520" t="b">
        <f t="shared" si="256"/>
        <v>0</v>
      </c>
      <c r="AB761" s="520"/>
      <c r="AC761" s="521" t="str">
        <f t="shared" si="260"/>
        <v/>
      </c>
      <c r="AD761" s="521"/>
      <c r="AE761" s="520" t="b">
        <f t="shared" si="254"/>
        <v>0</v>
      </c>
      <c r="AF761" s="520"/>
      <c r="AH761" s="422">
        <f>DATA11!$G$48</f>
        <v>0</v>
      </c>
      <c r="AI761" s="422">
        <f>DATA11!$L$48</f>
        <v>0</v>
      </c>
      <c r="AJ761" s="458">
        <f>DATA11!$Q$48</f>
        <v>0</v>
      </c>
      <c r="AK761" s="422">
        <f>DATA11!$V$48</f>
        <v>0</v>
      </c>
      <c r="AL761" s="422">
        <f>DATA11!$AA$48</f>
        <v>0</v>
      </c>
      <c r="AN761" s="522" t="str">
        <f>IF(AJ761="A",MAX($AN$221:AP760)+0.001,"")</f>
        <v/>
      </c>
      <c r="AO761" s="522"/>
      <c r="AP761" s="522"/>
      <c r="AQ761" s="282">
        <v>1.54</v>
      </c>
      <c r="AR761" s="282" t="str">
        <f>IF($AQ$761&gt;$AN$973,"",LOOKUP($AQ$761,$AN$222:$AP$971,$AH$222:$AH$971))</f>
        <v/>
      </c>
      <c r="AS761" s="282" t="str">
        <f>IF($AQ$761&gt;$AN$973,"",LOOKUP($AQ$761,$AN$222:$AP$971,$AI$222:$AI$971))</f>
        <v/>
      </c>
      <c r="AT761" s="282" t="s">
        <v>28</v>
      </c>
      <c r="AU761" s="282" t="str">
        <f>IF($AQ$761&gt;$AN$973,"",LOOKUP($AQ$761,$AN$222:$AP$971,$AK$222:$AK$971))</f>
        <v/>
      </c>
      <c r="AV761" s="282" t="str">
        <f>IF($AQ$761&gt;$AN$973,"",LOOKUP($AQ$761,$AN$222:$AP$971,$AL$222:$AL$971))</f>
        <v/>
      </c>
      <c r="AX761" s="522" t="str">
        <f>IF(AJ761="B",MAX($AX$221:AX760)+0.001,"")</f>
        <v/>
      </c>
      <c r="AY761" s="522"/>
      <c r="AZ761" s="522"/>
      <c r="BA761" s="282">
        <v>1.54</v>
      </c>
      <c r="BB761" s="282" t="str">
        <f t="shared" si="269"/>
        <v/>
      </c>
      <c r="BC761" s="282" t="str">
        <f t="shared" si="262"/>
        <v/>
      </c>
      <c r="BD761" s="282" t="s">
        <v>29</v>
      </c>
      <c r="BE761" s="282" t="str">
        <f t="shared" si="263"/>
        <v/>
      </c>
      <c r="BF761" s="282" t="str">
        <f t="shared" si="264"/>
        <v/>
      </c>
      <c r="BH761" s="522" t="str">
        <f>IF(AJ761="C",MAX($BH$221:BH760)+0.001,"")</f>
        <v/>
      </c>
      <c r="BI761" s="522"/>
      <c r="BJ761" s="522"/>
      <c r="BK761" s="282">
        <v>1.54</v>
      </c>
      <c r="BL761" s="282" t="str">
        <f t="shared" si="265"/>
        <v/>
      </c>
      <c r="BM761" s="282" t="str">
        <f t="shared" si="266"/>
        <v/>
      </c>
      <c r="BN761" s="282" t="s">
        <v>30</v>
      </c>
      <c r="BO761" s="282" t="str">
        <f t="shared" si="267"/>
        <v/>
      </c>
      <c r="BP761" s="282" t="str">
        <f t="shared" si="268"/>
        <v/>
      </c>
      <c r="BT761" s="522" t="str">
        <f>IF(AL761="A",MAX($BT$221:BV760)+0.001,"")</f>
        <v/>
      </c>
      <c r="BU761" s="522"/>
      <c r="BV761" s="522"/>
      <c r="BW761" s="282">
        <v>1.54</v>
      </c>
      <c r="BY761" s="454" t="s">
        <v>28</v>
      </c>
      <c r="BZ761" s="282" t="str">
        <f t="shared" si="270"/>
        <v/>
      </c>
      <c r="CB761" s="282">
        <f t="shared" si="271"/>
        <v>0</v>
      </c>
      <c r="CC761" s="282">
        <f t="shared" si="272"/>
        <v>0</v>
      </c>
      <c r="CD761" s="282">
        <f t="shared" si="273"/>
        <v>0</v>
      </c>
      <c r="CE761" s="282">
        <f t="shared" si="274"/>
        <v>0</v>
      </c>
      <c r="CF761" s="282">
        <f t="shared" si="275"/>
        <v>0</v>
      </c>
      <c r="CG761" s="282">
        <f t="shared" si="276"/>
        <v>0</v>
      </c>
      <c r="CH761" s="282">
        <f t="shared" si="277"/>
        <v>0</v>
      </c>
      <c r="CI761" s="282">
        <f t="shared" si="278"/>
        <v>0</v>
      </c>
      <c r="CJ761" s="282">
        <f t="shared" si="279"/>
        <v>0</v>
      </c>
      <c r="CK761" s="282">
        <f t="shared" si="280"/>
        <v>0</v>
      </c>
      <c r="CL761" s="282">
        <f t="shared" si="281"/>
        <v>0</v>
      </c>
      <c r="CM761" s="282">
        <f t="shared" si="282"/>
        <v>0</v>
      </c>
    </row>
    <row r="762" spans="4:91" ht="15" x14ac:dyDescent="0.25">
      <c r="D762" s="455" t="str">
        <f>IF(DATA11!$C$49="","",U762&amp;":"&amp;V762)</f>
        <v/>
      </c>
      <c r="E762" s="523" t="str">
        <f>IF(DATA11!$D$49="","",W762&amp;":"&amp;X762)</f>
        <v/>
      </c>
      <c r="F762" s="523"/>
      <c r="G762" s="523"/>
      <c r="H762" s="524" t="e">
        <f t="shared" si="257"/>
        <v>#VALUE!</v>
      </c>
      <c r="I762" s="524"/>
      <c r="J762" s="524"/>
      <c r="K762" s="522" t="e">
        <f t="shared" si="261"/>
        <v>#VALUE!</v>
      </c>
      <c r="L762" s="522"/>
      <c r="M762" s="522"/>
      <c r="N762" s="525" t="e">
        <f t="shared" si="258"/>
        <v>#VALUE!</v>
      </c>
      <c r="O762" s="525"/>
      <c r="P762" s="525"/>
      <c r="Q762" s="523" t="e">
        <f t="shared" si="259"/>
        <v>#VALUE!</v>
      </c>
      <c r="R762" s="523"/>
      <c r="S762" s="523"/>
      <c r="T762" s="283">
        <v>41</v>
      </c>
      <c r="U762" s="456">
        <f>IF(HOUR(DATA11!$C$49)&lt;=6,HOUR(DATA11!$C$49)+12,HOUR(DATA11!$C$49))</f>
        <v>12</v>
      </c>
      <c r="V762" s="457" t="str">
        <f>IF(MINUTE(DATA11!$C$49)&lt;10,"0"&amp;MINUTE(DATA11!$C$49),MINUTE(DATA11!$C$49))</f>
        <v>00</v>
      </c>
      <c r="W762" s="456">
        <f>IF(HOUR(DATA11!$D$49)&lt;=6,HOUR(DATA11!$D$49)+12,HOUR(DATA11!$D$49))</f>
        <v>12</v>
      </c>
      <c r="X762" s="457" t="str">
        <f>IF(MINUTE(DATA11!$D$49)&lt;10,"0"&amp;MINUTE(DATA11!$D$49),MINUTE(DATA11!$D$49))</f>
        <v>00</v>
      </c>
      <c r="Y762" s="526" t="b">
        <f t="shared" si="255"/>
        <v>0</v>
      </c>
      <c r="Z762" s="526"/>
      <c r="AA762" s="520" t="b">
        <f t="shared" si="256"/>
        <v>0</v>
      </c>
      <c r="AB762" s="520"/>
      <c r="AC762" s="521" t="str">
        <f t="shared" si="260"/>
        <v/>
      </c>
      <c r="AD762" s="521"/>
      <c r="AE762" s="520" t="b">
        <f t="shared" si="254"/>
        <v>0</v>
      </c>
      <c r="AF762" s="520"/>
      <c r="AH762" s="422">
        <f>DATA11!$G$49</f>
        <v>0</v>
      </c>
      <c r="AI762" s="422">
        <f>DATA11!$L$49</f>
        <v>0</v>
      </c>
      <c r="AJ762" s="458">
        <f>DATA11!$Q$49</f>
        <v>0</v>
      </c>
      <c r="AK762" s="422">
        <f>DATA11!$V$49</f>
        <v>0</v>
      </c>
      <c r="AL762" s="422">
        <f>DATA11!$AA$49</f>
        <v>0</v>
      </c>
      <c r="AN762" s="522" t="str">
        <f>IF(AJ762="A",MAX($AN$221:AP761)+0.001,"")</f>
        <v/>
      </c>
      <c r="AO762" s="522"/>
      <c r="AP762" s="522"/>
      <c r="AQ762" s="282">
        <v>1.5409999999999999</v>
      </c>
      <c r="AR762" s="282" t="str">
        <f>IF($AQ$762&gt;$AN$973,"",LOOKUP($AQ$762,$AN$222:$AP$971,$AH$222:$AH$971))</f>
        <v/>
      </c>
      <c r="AS762" s="282" t="str">
        <f>IF($AQ$762&gt;$AN$973,"",LOOKUP($AQ$762,$AN$222:$AP$971,$AI$222:$AI$971))</f>
        <v/>
      </c>
      <c r="AT762" s="282" t="s">
        <v>28</v>
      </c>
      <c r="AU762" s="282" t="str">
        <f>IF($AQ$762&gt;$AN$973,"",LOOKUP($AQ$762,$AN$222:$AP$971,$AK$222:$AK$971))</f>
        <v/>
      </c>
      <c r="AV762" s="282" t="str">
        <f>IF($AQ$762&gt;$AN$973,"",LOOKUP($AQ$762,$AN$222:$AP$971,$AL$222:$AL$971))</f>
        <v/>
      </c>
      <c r="AX762" s="522" t="str">
        <f>IF(AJ762="B",MAX($AX$221:AX761)+0.001,"")</f>
        <v/>
      </c>
      <c r="AY762" s="522"/>
      <c r="AZ762" s="522"/>
      <c r="BA762" s="282">
        <v>1.5409999999999999</v>
      </c>
      <c r="BB762" s="282" t="str">
        <f t="shared" si="269"/>
        <v/>
      </c>
      <c r="BC762" s="282" t="str">
        <f t="shared" si="262"/>
        <v/>
      </c>
      <c r="BD762" s="282" t="s">
        <v>29</v>
      </c>
      <c r="BE762" s="282" t="str">
        <f t="shared" si="263"/>
        <v/>
      </c>
      <c r="BF762" s="282" t="str">
        <f t="shared" si="264"/>
        <v/>
      </c>
      <c r="BH762" s="522" t="str">
        <f>IF(AJ762="C",MAX($BH$221:BH761)+0.001,"")</f>
        <v/>
      </c>
      <c r="BI762" s="522"/>
      <c r="BJ762" s="522"/>
      <c r="BK762" s="282">
        <v>1.5409999999999999</v>
      </c>
      <c r="BL762" s="282" t="str">
        <f t="shared" si="265"/>
        <v/>
      </c>
      <c r="BM762" s="282" t="str">
        <f t="shared" si="266"/>
        <v/>
      </c>
      <c r="BN762" s="282" t="s">
        <v>30</v>
      </c>
      <c r="BO762" s="282" t="str">
        <f t="shared" si="267"/>
        <v/>
      </c>
      <c r="BP762" s="282" t="str">
        <f t="shared" si="268"/>
        <v/>
      </c>
      <c r="BT762" s="522" t="str">
        <f>IF(AL762="A",MAX($BT$221:BV761)+0.001,"")</f>
        <v/>
      </c>
      <c r="BU762" s="522"/>
      <c r="BV762" s="522"/>
      <c r="BW762" s="282">
        <v>1.5409999999999999</v>
      </c>
      <c r="BY762" s="454" t="s">
        <v>28</v>
      </c>
      <c r="BZ762" s="282" t="str">
        <f t="shared" si="270"/>
        <v/>
      </c>
      <c r="CB762" s="282">
        <f t="shared" si="271"/>
        <v>0</v>
      </c>
      <c r="CC762" s="282">
        <f t="shared" si="272"/>
        <v>0</v>
      </c>
      <c r="CD762" s="282">
        <f t="shared" si="273"/>
        <v>0</v>
      </c>
      <c r="CE762" s="282">
        <f t="shared" si="274"/>
        <v>0</v>
      </c>
      <c r="CF762" s="282">
        <f t="shared" si="275"/>
        <v>0</v>
      </c>
      <c r="CG762" s="282">
        <f t="shared" si="276"/>
        <v>0</v>
      </c>
      <c r="CH762" s="282">
        <f t="shared" si="277"/>
        <v>0</v>
      </c>
      <c r="CI762" s="282">
        <f t="shared" si="278"/>
        <v>0</v>
      </c>
      <c r="CJ762" s="282">
        <f t="shared" si="279"/>
        <v>0</v>
      </c>
      <c r="CK762" s="282">
        <f t="shared" si="280"/>
        <v>0</v>
      </c>
      <c r="CL762" s="282">
        <f t="shared" si="281"/>
        <v>0</v>
      </c>
      <c r="CM762" s="282">
        <f t="shared" si="282"/>
        <v>0</v>
      </c>
    </row>
    <row r="763" spans="4:91" ht="15" x14ac:dyDescent="0.25">
      <c r="D763" s="455" t="str">
        <f>IF(DATA11!$C$50="","",U763&amp;":"&amp;V763)</f>
        <v/>
      </c>
      <c r="E763" s="523" t="str">
        <f>IF(DATA11!$D$50="","",W763&amp;":"&amp;X763)</f>
        <v/>
      </c>
      <c r="F763" s="523"/>
      <c r="G763" s="523"/>
      <c r="H763" s="524" t="e">
        <f t="shared" si="257"/>
        <v>#VALUE!</v>
      </c>
      <c r="I763" s="524"/>
      <c r="J763" s="524"/>
      <c r="K763" s="522" t="e">
        <f t="shared" si="261"/>
        <v>#VALUE!</v>
      </c>
      <c r="L763" s="522"/>
      <c r="M763" s="522"/>
      <c r="N763" s="525" t="e">
        <f t="shared" si="258"/>
        <v>#VALUE!</v>
      </c>
      <c r="O763" s="525"/>
      <c r="P763" s="525"/>
      <c r="Q763" s="523" t="e">
        <f t="shared" si="259"/>
        <v>#VALUE!</v>
      </c>
      <c r="R763" s="523"/>
      <c r="S763" s="523"/>
      <c r="T763" s="283">
        <v>42</v>
      </c>
      <c r="U763" s="456">
        <f>IF(HOUR(DATA11!$C$50)&lt;=6,HOUR(DATA11!$C$50)+12,HOUR(DATA11!$C$50))</f>
        <v>12</v>
      </c>
      <c r="V763" s="457" t="str">
        <f>IF(MINUTE(DATA11!$C$50)&lt;10,"0"&amp;MINUTE(DATA11!$C$50),MINUTE(DATA11!$C$50))</f>
        <v>00</v>
      </c>
      <c r="W763" s="456">
        <f>IF(HOUR(DATA11!$D$50)&lt;=6,HOUR(DATA11!$D$50)+12,HOUR(DATA11!$D$50))</f>
        <v>12</v>
      </c>
      <c r="X763" s="457" t="str">
        <f>IF(MINUTE(DATA11!$D$50)&lt;10,"0"&amp;MINUTE(DATA11!$D$50),MINUTE(DATA11!$D$50))</f>
        <v>00</v>
      </c>
      <c r="Y763" s="526" t="b">
        <f t="shared" si="255"/>
        <v>0</v>
      </c>
      <c r="Z763" s="526"/>
      <c r="AA763" s="520" t="b">
        <f t="shared" si="256"/>
        <v>0</v>
      </c>
      <c r="AB763" s="520"/>
      <c r="AC763" s="521" t="str">
        <f t="shared" si="260"/>
        <v/>
      </c>
      <c r="AD763" s="521"/>
      <c r="AE763" s="520" t="b">
        <f t="shared" si="254"/>
        <v>0</v>
      </c>
      <c r="AF763" s="520"/>
      <c r="AH763" s="422">
        <f>DATA11!$G$50</f>
        <v>0</v>
      </c>
      <c r="AI763" s="422">
        <f>DATA11!$L$50</f>
        <v>0</v>
      </c>
      <c r="AJ763" s="458">
        <f>DATA11!$Q$50</f>
        <v>0</v>
      </c>
      <c r="AK763" s="422">
        <f>DATA11!$V$50</f>
        <v>0</v>
      </c>
      <c r="AL763" s="422">
        <f>DATA11!$AA$50</f>
        <v>0</v>
      </c>
      <c r="AN763" s="522" t="str">
        <f>IF(AJ763="A",MAX($AN$221:AP762)+0.001,"")</f>
        <v/>
      </c>
      <c r="AO763" s="522"/>
      <c r="AP763" s="522"/>
      <c r="AQ763" s="282">
        <v>1.5419999999999998</v>
      </c>
      <c r="AR763" s="282" t="str">
        <f>IF($AQ$763&gt;$AN$973,"",LOOKUP($AQ$763,$AN$222:$AP$971,$AH$222:$AH$971))</f>
        <v/>
      </c>
      <c r="AS763" s="282" t="str">
        <f>IF($AQ$763&gt;$AN$973,"",LOOKUP($AQ$763,$AN$222:$AP$971,$AI$222:$AI$971))</f>
        <v/>
      </c>
      <c r="AT763" s="282" t="s">
        <v>28</v>
      </c>
      <c r="AU763" s="282" t="str">
        <f>IF($AQ$763&gt;$AN$973,"",LOOKUP($AQ$763,$AN$222:$AP$971,$AK$222:$AK$971))</f>
        <v/>
      </c>
      <c r="AV763" s="282" t="str">
        <f>IF($AQ$763&gt;$AN$973,"",LOOKUP($AQ$763,$AN$222:$AP$971,$AL$222:$AL$971))</f>
        <v/>
      </c>
      <c r="AX763" s="522" t="str">
        <f>IF(AJ763="B",MAX($AX$221:AX762)+0.001,"")</f>
        <v/>
      </c>
      <c r="AY763" s="522"/>
      <c r="AZ763" s="522"/>
      <c r="BA763" s="282">
        <v>1.5419999999999998</v>
      </c>
      <c r="BB763" s="282" t="str">
        <f t="shared" si="269"/>
        <v/>
      </c>
      <c r="BC763" s="282" t="str">
        <f t="shared" si="262"/>
        <v/>
      </c>
      <c r="BD763" s="282" t="s">
        <v>29</v>
      </c>
      <c r="BE763" s="282" t="str">
        <f t="shared" si="263"/>
        <v/>
      </c>
      <c r="BF763" s="282" t="str">
        <f t="shared" si="264"/>
        <v/>
      </c>
      <c r="BH763" s="522" t="str">
        <f>IF(AJ763="C",MAX($BH$221:BH762)+0.001,"")</f>
        <v/>
      </c>
      <c r="BI763" s="522"/>
      <c r="BJ763" s="522"/>
      <c r="BK763" s="282">
        <v>1.5419999999999998</v>
      </c>
      <c r="BL763" s="282" t="str">
        <f t="shared" si="265"/>
        <v/>
      </c>
      <c r="BM763" s="282" t="str">
        <f t="shared" si="266"/>
        <v/>
      </c>
      <c r="BN763" s="282" t="s">
        <v>30</v>
      </c>
      <c r="BO763" s="282" t="str">
        <f t="shared" si="267"/>
        <v/>
      </c>
      <c r="BP763" s="282" t="str">
        <f t="shared" si="268"/>
        <v/>
      </c>
      <c r="BT763" s="522" t="str">
        <f>IF(AL763="A",MAX($BT$221:BV762)+0.001,"")</f>
        <v/>
      </c>
      <c r="BU763" s="522"/>
      <c r="BV763" s="522"/>
      <c r="BW763" s="282">
        <v>1.5419999999999998</v>
      </c>
      <c r="BY763" s="454" t="s">
        <v>28</v>
      </c>
      <c r="BZ763" s="282" t="str">
        <f t="shared" si="270"/>
        <v/>
      </c>
      <c r="CB763" s="282">
        <f t="shared" si="271"/>
        <v>0</v>
      </c>
      <c r="CC763" s="282">
        <f t="shared" si="272"/>
        <v>0</v>
      </c>
      <c r="CD763" s="282">
        <f t="shared" si="273"/>
        <v>0</v>
      </c>
      <c r="CE763" s="282">
        <f t="shared" si="274"/>
        <v>0</v>
      </c>
      <c r="CF763" s="282">
        <f t="shared" si="275"/>
        <v>0</v>
      </c>
      <c r="CG763" s="282">
        <f t="shared" si="276"/>
        <v>0</v>
      </c>
      <c r="CH763" s="282">
        <f t="shared" si="277"/>
        <v>0</v>
      </c>
      <c r="CI763" s="282">
        <f t="shared" si="278"/>
        <v>0</v>
      </c>
      <c r="CJ763" s="282">
        <f t="shared" si="279"/>
        <v>0</v>
      </c>
      <c r="CK763" s="282">
        <f t="shared" si="280"/>
        <v>0</v>
      </c>
      <c r="CL763" s="282">
        <f t="shared" si="281"/>
        <v>0</v>
      </c>
      <c r="CM763" s="282">
        <f t="shared" si="282"/>
        <v>0</v>
      </c>
    </row>
    <row r="764" spans="4:91" ht="15" x14ac:dyDescent="0.25">
      <c r="D764" s="455" t="str">
        <f>IF(DATA11!$C$51="","",U764&amp;":"&amp;V764)</f>
        <v/>
      </c>
      <c r="E764" s="523" t="str">
        <f>IF(DATA11!$D$51="","",W764&amp;":"&amp;X764)</f>
        <v/>
      </c>
      <c r="F764" s="523"/>
      <c r="G764" s="523"/>
      <c r="H764" s="524" t="e">
        <f t="shared" si="257"/>
        <v>#VALUE!</v>
      </c>
      <c r="I764" s="524"/>
      <c r="J764" s="524"/>
      <c r="K764" s="522" t="e">
        <f t="shared" si="261"/>
        <v>#VALUE!</v>
      </c>
      <c r="L764" s="522"/>
      <c r="M764" s="522"/>
      <c r="N764" s="525" t="e">
        <f t="shared" si="258"/>
        <v>#VALUE!</v>
      </c>
      <c r="O764" s="525"/>
      <c r="P764" s="525"/>
      <c r="Q764" s="523" t="e">
        <f t="shared" si="259"/>
        <v>#VALUE!</v>
      </c>
      <c r="R764" s="523"/>
      <c r="S764" s="523"/>
      <c r="T764" s="283">
        <v>43</v>
      </c>
      <c r="U764" s="456">
        <f>IF(HOUR(DATA11!$C$51)&lt;=6,HOUR(DATA11!$C$51)+12,HOUR(DATA11!$C$51))</f>
        <v>12</v>
      </c>
      <c r="V764" s="457" t="str">
        <f>IF(MINUTE(DATA11!$C$51)&lt;10,"0"&amp;MINUTE(DATA11!$C$51),MINUTE(DATA11!$C$51))</f>
        <v>00</v>
      </c>
      <c r="W764" s="456">
        <f>IF(HOUR(DATA11!$D$51)&lt;=6,HOUR(DATA11!$D$51)+12,HOUR(DATA11!$D$51))</f>
        <v>12</v>
      </c>
      <c r="X764" s="457" t="str">
        <f>IF(MINUTE(DATA11!$D$51)&lt;10,"0"&amp;MINUTE(DATA11!$D$51),MINUTE(DATA11!$D$51))</f>
        <v>00</v>
      </c>
      <c r="Y764" s="526" t="b">
        <f t="shared" si="255"/>
        <v>0</v>
      </c>
      <c r="Z764" s="526"/>
      <c r="AA764" s="520" t="b">
        <f t="shared" si="256"/>
        <v>0</v>
      </c>
      <c r="AB764" s="520"/>
      <c r="AC764" s="521" t="str">
        <f t="shared" si="260"/>
        <v/>
      </c>
      <c r="AD764" s="521"/>
      <c r="AE764" s="520" t="b">
        <f t="shared" si="254"/>
        <v>0</v>
      </c>
      <c r="AF764" s="520"/>
      <c r="AH764" s="422">
        <f>DATA11!$G$51</f>
        <v>0</v>
      </c>
      <c r="AI764" s="422">
        <f>DATA11!$L$51</f>
        <v>0</v>
      </c>
      <c r="AJ764" s="458">
        <f>DATA11!$Q$51</f>
        <v>0</v>
      </c>
      <c r="AK764" s="422">
        <f>DATA11!$V$51</f>
        <v>0</v>
      </c>
      <c r="AL764" s="422">
        <f>DATA11!$AA$51</f>
        <v>0</v>
      </c>
      <c r="AN764" s="522" t="str">
        <f>IF(AJ764="A",MAX($AN$221:AP763)+0.001,"")</f>
        <v/>
      </c>
      <c r="AO764" s="522"/>
      <c r="AP764" s="522"/>
      <c r="AQ764" s="282">
        <v>1.5429999999999999</v>
      </c>
      <c r="AR764" s="282" t="str">
        <f>IF($AQ$764&gt;$AN$973,"",LOOKUP($AQ$764,$AN$222:$AP$971,$AH$222:$AH$971))</f>
        <v/>
      </c>
      <c r="AS764" s="282" t="str">
        <f>IF($AQ$764&gt;$AN$973,"",LOOKUP($AQ$764,$AN$222:$AP$971,$AI$222:$AI$971))</f>
        <v/>
      </c>
      <c r="AT764" s="282" t="s">
        <v>28</v>
      </c>
      <c r="AU764" s="282" t="str">
        <f>IF($AQ$764&gt;$AN$973,"",LOOKUP($AQ$764,$AN$222:$AP$971,$AK$222:$AK$971))</f>
        <v/>
      </c>
      <c r="AV764" s="282" t="str">
        <f>IF($AQ$764&gt;$AN$973,"",LOOKUP($AQ$764,$AN$222:$AP$971,$AL$222:$AL$971))</f>
        <v/>
      </c>
      <c r="AX764" s="522" t="str">
        <f>IF(AJ764="B",MAX($AX$221:AX763)+0.001,"")</f>
        <v/>
      </c>
      <c r="AY764" s="522"/>
      <c r="AZ764" s="522"/>
      <c r="BA764" s="282">
        <v>1.5429999999999999</v>
      </c>
      <c r="BB764" s="282" t="str">
        <f t="shared" si="269"/>
        <v/>
      </c>
      <c r="BC764" s="282" t="str">
        <f t="shared" si="262"/>
        <v/>
      </c>
      <c r="BD764" s="282" t="s">
        <v>29</v>
      </c>
      <c r="BE764" s="282" t="str">
        <f t="shared" si="263"/>
        <v/>
      </c>
      <c r="BF764" s="282" t="str">
        <f t="shared" si="264"/>
        <v/>
      </c>
      <c r="BH764" s="522" t="str">
        <f>IF(AJ764="C",MAX($BH$221:BH763)+0.001,"")</f>
        <v/>
      </c>
      <c r="BI764" s="522"/>
      <c r="BJ764" s="522"/>
      <c r="BK764" s="282">
        <v>1.5429999999999999</v>
      </c>
      <c r="BL764" s="282" t="str">
        <f t="shared" si="265"/>
        <v/>
      </c>
      <c r="BM764" s="282" t="str">
        <f t="shared" si="266"/>
        <v/>
      </c>
      <c r="BN764" s="282" t="s">
        <v>30</v>
      </c>
      <c r="BO764" s="282" t="str">
        <f t="shared" si="267"/>
        <v/>
      </c>
      <c r="BP764" s="282" t="str">
        <f t="shared" si="268"/>
        <v/>
      </c>
      <c r="BT764" s="522" t="str">
        <f>IF(AL764="A",MAX($BT$221:BV763)+0.001,"")</f>
        <v/>
      </c>
      <c r="BU764" s="522"/>
      <c r="BV764" s="522"/>
      <c r="BW764" s="282">
        <v>1.5429999999999999</v>
      </c>
      <c r="BY764" s="454" t="s">
        <v>28</v>
      </c>
      <c r="BZ764" s="282" t="str">
        <f t="shared" si="270"/>
        <v/>
      </c>
      <c r="CB764" s="282">
        <f t="shared" si="271"/>
        <v>0</v>
      </c>
      <c r="CC764" s="282">
        <f t="shared" si="272"/>
        <v>0</v>
      </c>
      <c r="CD764" s="282">
        <f t="shared" si="273"/>
        <v>0</v>
      </c>
      <c r="CE764" s="282">
        <f t="shared" si="274"/>
        <v>0</v>
      </c>
      <c r="CF764" s="282">
        <f t="shared" si="275"/>
        <v>0</v>
      </c>
      <c r="CG764" s="282">
        <f t="shared" si="276"/>
        <v>0</v>
      </c>
      <c r="CH764" s="282">
        <f t="shared" si="277"/>
        <v>0</v>
      </c>
      <c r="CI764" s="282">
        <f t="shared" si="278"/>
        <v>0</v>
      </c>
      <c r="CJ764" s="282">
        <f t="shared" si="279"/>
        <v>0</v>
      </c>
      <c r="CK764" s="282">
        <f t="shared" si="280"/>
        <v>0</v>
      </c>
      <c r="CL764" s="282">
        <f t="shared" si="281"/>
        <v>0</v>
      </c>
      <c r="CM764" s="282">
        <f t="shared" si="282"/>
        <v>0</v>
      </c>
    </row>
    <row r="765" spans="4:91" ht="15" x14ac:dyDescent="0.25">
      <c r="D765" s="455" t="str">
        <f>IF(DATA11!$C$52="","",U765&amp;":"&amp;V765)</f>
        <v/>
      </c>
      <c r="E765" s="523" t="str">
        <f>IF(DATA11!$D$52="","",W765&amp;":"&amp;X765)</f>
        <v/>
      </c>
      <c r="F765" s="523"/>
      <c r="G765" s="523"/>
      <c r="H765" s="524" t="e">
        <f t="shared" si="257"/>
        <v>#VALUE!</v>
      </c>
      <c r="I765" s="524"/>
      <c r="J765" s="524"/>
      <c r="K765" s="522" t="e">
        <f t="shared" si="261"/>
        <v>#VALUE!</v>
      </c>
      <c r="L765" s="522"/>
      <c r="M765" s="522"/>
      <c r="N765" s="525" t="e">
        <f t="shared" si="258"/>
        <v>#VALUE!</v>
      </c>
      <c r="O765" s="525"/>
      <c r="P765" s="525"/>
      <c r="Q765" s="523" t="e">
        <f t="shared" si="259"/>
        <v>#VALUE!</v>
      </c>
      <c r="R765" s="523"/>
      <c r="S765" s="523"/>
      <c r="T765" s="283">
        <v>44</v>
      </c>
      <c r="U765" s="456">
        <f>IF(HOUR(DATA11!$C$52)&lt;=6,HOUR(DATA11!$C$52)+12,HOUR(DATA11!$C$52))</f>
        <v>12</v>
      </c>
      <c r="V765" s="457" t="str">
        <f>IF(MINUTE(DATA11!$C$52)&lt;10,"0"&amp;MINUTE(DATA11!$C$52),MINUTE(DATA11!$C$52))</f>
        <v>00</v>
      </c>
      <c r="W765" s="456">
        <f>IF(HOUR(DATA11!$D$52)&lt;=6,HOUR(DATA11!$D$52)+12,HOUR(DATA11!$D$52))</f>
        <v>12</v>
      </c>
      <c r="X765" s="457" t="str">
        <f>IF(MINUTE(DATA11!$D$52)&lt;10,"0"&amp;MINUTE(DATA11!$D$52),MINUTE(DATA11!$D$52))</f>
        <v>00</v>
      </c>
      <c r="Y765" s="526" t="b">
        <f t="shared" si="255"/>
        <v>0</v>
      </c>
      <c r="Z765" s="526"/>
      <c r="AA765" s="520" t="b">
        <f t="shared" si="256"/>
        <v>0</v>
      </c>
      <c r="AB765" s="520"/>
      <c r="AC765" s="521" t="str">
        <f t="shared" si="260"/>
        <v/>
      </c>
      <c r="AD765" s="521"/>
      <c r="AE765" s="520" t="b">
        <f t="shared" si="254"/>
        <v>0</v>
      </c>
      <c r="AF765" s="520"/>
      <c r="AH765" s="422">
        <f>DATA11!$G$52</f>
        <v>0</v>
      </c>
      <c r="AI765" s="422">
        <f>DATA11!$L$52</f>
        <v>0</v>
      </c>
      <c r="AJ765" s="458">
        <f>DATA11!$Q$52</f>
        <v>0</v>
      </c>
      <c r="AK765" s="422">
        <f>DATA11!$V$52</f>
        <v>0</v>
      </c>
      <c r="AL765" s="422">
        <f>DATA11!$AA$52</f>
        <v>0</v>
      </c>
      <c r="AN765" s="522" t="str">
        <f>IF(AJ765="A",MAX($AN$221:AP764)+0.001,"")</f>
        <v/>
      </c>
      <c r="AO765" s="522"/>
      <c r="AP765" s="522"/>
      <c r="AQ765" s="282">
        <v>1.544</v>
      </c>
      <c r="AR765" s="282" t="str">
        <f>IF($AQ$765&gt;$AN$973,"",LOOKUP($AQ$765,$AN$222:$AP$971,$AH$222:$AH$971))</f>
        <v/>
      </c>
      <c r="AS765" s="282" t="str">
        <f>IF($AQ$765&gt;$AN$973,"",LOOKUP($AQ$765,$AN$222:$AP$971,$AI$222:$AI$971))</f>
        <v/>
      </c>
      <c r="AT765" s="282" t="s">
        <v>28</v>
      </c>
      <c r="AU765" s="282" t="str">
        <f>IF($AQ$765&gt;$AN$973,"",LOOKUP($AQ$765,$AN$222:$AP$971,$AK$222:$AK$971))</f>
        <v/>
      </c>
      <c r="AV765" s="282" t="str">
        <f>IF($AQ$765&gt;$AN$973,"",LOOKUP($AQ$765,$AN$222:$AP$971,$AL$222:$AL$971))</f>
        <v/>
      </c>
      <c r="AX765" s="522" t="str">
        <f>IF(AJ765="B",MAX($AX$221:AX764)+0.001,"")</f>
        <v/>
      </c>
      <c r="AY765" s="522"/>
      <c r="AZ765" s="522"/>
      <c r="BA765" s="282">
        <v>1.544</v>
      </c>
      <c r="BB765" s="282" t="str">
        <f t="shared" si="269"/>
        <v/>
      </c>
      <c r="BC765" s="282" t="str">
        <f t="shared" si="262"/>
        <v/>
      </c>
      <c r="BD765" s="282" t="s">
        <v>29</v>
      </c>
      <c r="BE765" s="282" t="str">
        <f t="shared" si="263"/>
        <v/>
      </c>
      <c r="BF765" s="282" t="str">
        <f t="shared" si="264"/>
        <v/>
      </c>
      <c r="BH765" s="522" t="str">
        <f>IF(AJ765="C",MAX($BH$221:BH764)+0.001,"")</f>
        <v/>
      </c>
      <c r="BI765" s="522"/>
      <c r="BJ765" s="522"/>
      <c r="BK765" s="282">
        <v>1.544</v>
      </c>
      <c r="BL765" s="282" t="str">
        <f t="shared" si="265"/>
        <v/>
      </c>
      <c r="BM765" s="282" t="str">
        <f t="shared" si="266"/>
        <v/>
      </c>
      <c r="BN765" s="282" t="s">
        <v>30</v>
      </c>
      <c r="BO765" s="282" t="str">
        <f t="shared" si="267"/>
        <v/>
      </c>
      <c r="BP765" s="282" t="str">
        <f t="shared" si="268"/>
        <v/>
      </c>
      <c r="BT765" s="522" t="str">
        <f>IF(AL765="A",MAX($BT$221:BV764)+0.001,"")</f>
        <v/>
      </c>
      <c r="BU765" s="522"/>
      <c r="BV765" s="522"/>
      <c r="BW765" s="282">
        <v>1.544</v>
      </c>
      <c r="BY765" s="454" t="s">
        <v>28</v>
      </c>
      <c r="BZ765" s="282" t="str">
        <f t="shared" si="270"/>
        <v/>
      </c>
      <c r="CB765" s="282">
        <f t="shared" si="271"/>
        <v>0</v>
      </c>
      <c r="CC765" s="282">
        <f t="shared" si="272"/>
        <v>0</v>
      </c>
      <c r="CD765" s="282">
        <f t="shared" si="273"/>
        <v>0</v>
      </c>
      <c r="CE765" s="282">
        <f t="shared" si="274"/>
        <v>0</v>
      </c>
      <c r="CF765" s="282">
        <f t="shared" si="275"/>
        <v>0</v>
      </c>
      <c r="CG765" s="282">
        <f t="shared" si="276"/>
        <v>0</v>
      </c>
      <c r="CH765" s="282">
        <f t="shared" si="277"/>
        <v>0</v>
      </c>
      <c r="CI765" s="282">
        <f t="shared" si="278"/>
        <v>0</v>
      </c>
      <c r="CJ765" s="282">
        <f t="shared" si="279"/>
        <v>0</v>
      </c>
      <c r="CK765" s="282">
        <f t="shared" si="280"/>
        <v>0</v>
      </c>
      <c r="CL765" s="282">
        <f t="shared" si="281"/>
        <v>0</v>
      </c>
      <c r="CM765" s="282">
        <f t="shared" si="282"/>
        <v>0</v>
      </c>
    </row>
    <row r="766" spans="4:91" ht="15" x14ac:dyDescent="0.25">
      <c r="D766" s="455" t="str">
        <f>IF(DATA11!$C$53="","",U766&amp;":"&amp;V766)</f>
        <v/>
      </c>
      <c r="E766" s="523" t="str">
        <f>IF(DATA11!$D$53="","",W766&amp;":"&amp;X766)</f>
        <v/>
      </c>
      <c r="F766" s="523"/>
      <c r="G766" s="523"/>
      <c r="H766" s="524" t="e">
        <f t="shared" si="257"/>
        <v>#VALUE!</v>
      </c>
      <c r="I766" s="524"/>
      <c r="J766" s="524"/>
      <c r="K766" s="522" t="e">
        <f t="shared" si="261"/>
        <v>#VALUE!</v>
      </c>
      <c r="L766" s="522"/>
      <c r="M766" s="522"/>
      <c r="N766" s="525" t="e">
        <f t="shared" si="258"/>
        <v>#VALUE!</v>
      </c>
      <c r="O766" s="525"/>
      <c r="P766" s="525"/>
      <c r="Q766" s="523" t="e">
        <f t="shared" si="259"/>
        <v>#VALUE!</v>
      </c>
      <c r="R766" s="523"/>
      <c r="S766" s="523"/>
      <c r="T766" s="283">
        <v>45</v>
      </c>
      <c r="U766" s="456">
        <f>IF(HOUR(DATA11!$C$53)&lt;=6,HOUR(DATA11!$C$53)+12,HOUR(DATA11!$C$53))</f>
        <v>12</v>
      </c>
      <c r="V766" s="457" t="str">
        <f>IF(MINUTE(DATA11!$C$53)&lt;10,"0"&amp;MINUTE(DATA11!$C$53),MINUTE(DATA11!$C$53))</f>
        <v>00</v>
      </c>
      <c r="W766" s="456">
        <f>IF(HOUR(DATA11!$D$53)&lt;=6,HOUR(DATA11!$D$53)+12,HOUR(DATA11!$D$53))</f>
        <v>12</v>
      </c>
      <c r="X766" s="457" t="str">
        <f>IF(MINUTE(DATA11!$D$53)&lt;10,"0"&amp;MINUTE(DATA11!$D$53),MINUTE(DATA11!$D$53))</f>
        <v>00</v>
      </c>
      <c r="Y766" s="526" t="b">
        <f t="shared" si="255"/>
        <v>0</v>
      </c>
      <c r="Z766" s="526"/>
      <c r="AA766" s="520" t="b">
        <f t="shared" si="256"/>
        <v>0</v>
      </c>
      <c r="AB766" s="520"/>
      <c r="AC766" s="521" t="str">
        <f t="shared" si="260"/>
        <v/>
      </c>
      <c r="AD766" s="521"/>
      <c r="AE766" s="520" t="b">
        <f t="shared" si="254"/>
        <v>0</v>
      </c>
      <c r="AF766" s="520"/>
      <c r="AH766" s="422">
        <f>DATA11!$G$53</f>
        <v>0</v>
      </c>
      <c r="AI766" s="422">
        <f>DATA11!$L$53</f>
        <v>0</v>
      </c>
      <c r="AJ766" s="458">
        <f>DATA11!$Q$53</f>
        <v>0</v>
      </c>
      <c r="AK766" s="422">
        <f>DATA11!$V$53</f>
        <v>0</v>
      </c>
      <c r="AL766" s="422">
        <f>DATA11!$AA$53</f>
        <v>0</v>
      </c>
      <c r="AN766" s="522" t="str">
        <f>IF(AJ766="A",MAX($AN$221:AP765)+0.001,"")</f>
        <v/>
      </c>
      <c r="AO766" s="522"/>
      <c r="AP766" s="522"/>
      <c r="AQ766" s="282">
        <v>1.5449999999999999</v>
      </c>
      <c r="AR766" s="282" t="str">
        <f>IF($AQ$766&gt;$AN$973,"",LOOKUP($AQ$766,$AN$222:$AP$971,$AH$222:$AH$971))</f>
        <v/>
      </c>
      <c r="AS766" s="282" t="str">
        <f>IF($AQ$766&gt;$AN$973,"",LOOKUP($AQ$766,$AN$222:$AP$971,$AI$222:$AI$971))</f>
        <v/>
      </c>
      <c r="AT766" s="282" t="s">
        <v>28</v>
      </c>
      <c r="AU766" s="282" t="str">
        <f>IF($AQ$766&gt;$AN$973,"",LOOKUP($AQ$766,$AN$222:$AP$971,$AK$222:$AK$971))</f>
        <v/>
      </c>
      <c r="AV766" s="282" t="str">
        <f>IF($AQ$766&gt;$AN$973,"",LOOKUP($AQ$766,$AN$222:$AP$971,$AL$222:$AL$971))</f>
        <v/>
      </c>
      <c r="AX766" s="522" t="str">
        <f>IF(AJ766="B",MAX($AX$221:AX765)+0.001,"")</f>
        <v/>
      </c>
      <c r="AY766" s="522"/>
      <c r="AZ766" s="522"/>
      <c r="BA766" s="282">
        <v>1.5449999999999999</v>
      </c>
      <c r="BB766" s="282" t="str">
        <f t="shared" si="269"/>
        <v/>
      </c>
      <c r="BC766" s="282" t="str">
        <f t="shared" si="262"/>
        <v/>
      </c>
      <c r="BD766" s="282" t="s">
        <v>29</v>
      </c>
      <c r="BE766" s="282" t="str">
        <f t="shared" si="263"/>
        <v/>
      </c>
      <c r="BF766" s="282" t="str">
        <f t="shared" si="264"/>
        <v/>
      </c>
      <c r="BH766" s="522" t="str">
        <f>IF(AJ766="C",MAX($BH$221:BH765)+0.001,"")</f>
        <v/>
      </c>
      <c r="BI766" s="522"/>
      <c r="BJ766" s="522"/>
      <c r="BK766" s="282">
        <v>1.5449999999999999</v>
      </c>
      <c r="BL766" s="282" t="str">
        <f t="shared" si="265"/>
        <v/>
      </c>
      <c r="BM766" s="282" t="str">
        <f t="shared" si="266"/>
        <v/>
      </c>
      <c r="BN766" s="282" t="s">
        <v>30</v>
      </c>
      <c r="BO766" s="282" t="str">
        <f t="shared" si="267"/>
        <v/>
      </c>
      <c r="BP766" s="282" t="str">
        <f t="shared" si="268"/>
        <v/>
      </c>
      <c r="BT766" s="522" t="str">
        <f>IF(AL766="A",MAX($BT$221:BV765)+0.001,"")</f>
        <v/>
      </c>
      <c r="BU766" s="522"/>
      <c r="BV766" s="522"/>
      <c r="BW766" s="282">
        <v>1.5449999999999999</v>
      </c>
      <c r="BY766" s="454" t="s">
        <v>28</v>
      </c>
      <c r="BZ766" s="282" t="str">
        <f t="shared" si="270"/>
        <v/>
      </c>
      <c r="CB766" s="282">
        <f t="shared" si="271"/>
        <v>0</v>
      </c>
      <c r="CC766" s="282">
        <f t="shared" si="272"/>
        <v>0</v>
      </c>
      <c r="CD766" s="282">
        <f t="shared" si="273"/>
        <v>0</v>
      </c>
      <c r="CE766" s="282">
        <f t="shared" si="274"/>
        <v>0</v>
      </c>
      <c r="CF766" s="282">
        <f t="shared" si="275"/>
        <v>0</v>
      </c>
      <c r="CG766" s="282">
        <f t="shared" si="276"/>
        <v>0</v>
      </c>
      <c r="CH766" s="282">
        <f t="shared" si="277"/>
        <v>0</v>
      </c>
      <c r="CI766" s="282">
        <f t="shared" si="278"/>
        <v>0</v>
      </c>
      <c r="CJ766" s="282">
        <f t="shared" si="279"/>
        <v>0</v>
      </c>
      <c r="CK766" s="282">
        <f t="shared" si="280"/>
        <v>0</v>
      </c>
      <c r="CL766" s="282">
        <f t="shared" si="281"/>
        <v>0</v>
      </c>
      <c r="CM766" s="282">
        <f t="shared" si="282"/>
        <v>0</v>
      </c>
    </row>
    <row r="767" spans="4:91" ht="15" x14ac:dyDescent="0.25">
      <c r="D767" s="455" t="str">
        <f>IF(DATA11!$C$54="","",U767&amp;":"&amp;V767)</f>
        <v/>
      </c>
      <c r="E767" s="523" t="str">
        <f>IF(DATA11!$D$54="","",W767&amp;":"&amp;X767)</f>
        <v/>
      </c>
      <c r="F767" s="523"/>
      <c r="G767" s="523"/>
      <c r="H767" s="524" t="e">
        <f t="shared" si="257"/>
        <v>#VALUE!</v>
      </c>
      <c r="I767" s="524"/>
      <c r="J767" s="524"/>
      <c r="K767" s="522" t="e">
        <f t="shared" si="261"/>
        <v>#VALUE!</v>
      </c>
      <c r="L767" s="522"/>
      <c r="M767" s="522"/>
      <c r="N767" s="525" t="e">
        <f t="shared" si="258"/>
        <v>#VALUE!</v>
      </c>
      <c r="O767" s="525"/>
      <c r="P767" s="525"/>
      <c r="Q767" s="523" t="e">
        <f t="shared" si="259"/>
        <v>#VALUE!</v>
      </c>
      <c r="R767" s="523"/>
      <c r="S767" s="523"/>
      <c r="T767" s="283">
        <v>46</v>
      </c>
      <c r="U767" s="456">
        <f>IF(HOUR(DATA11!$C$54)&lt;=6,HOUR(DATA11!$C$54)+12,HOUR(DATA11!$C$54))</f>
        <v>12</v>
      </c>
      <c r="V767" s="457" t="str">
        <f>IF(MINUTE(DATA11!$C$54)&lt;10,"0"&amp;MINUTE(DATA11!$C$54),MINUTE(DATA11!$C$54))</f>
        <v>00</v>
      </c>
      <c r="W767" s="456">
        <f>IF(HOUR(DATA11!$D$54)&lt;=6,HOUR(DATA11!$D$54)+12,HOUR(DATA11!$D$54))</f>
        <v>12</v>
      </c>
      <c r="X767" s="457" t="str">
        <f>IF(MINUTE(DATA11!$D$54)&lt;10,"0"&amp;MINUTE(DATA11!$D$54),MINUTE(DATA11!$D$54))</f>
        <v>00</v>
      </c>
      <c r="Y767" s="526" t="b">
        <f t="shared" si="255"/>
        <v>0</v>
      </c>
      <c r="Z767" s="526"/>
      <c r="AA767" s="520" t="b">
        <f t="shared" si="256"/>
        <v>0</v>
      </c>
      <c r="AB767" s="520"/>
      <c r="AC767" s="521" t="str">
        <f t="shared" si="260"/>
        <v/>
      </c>
      <c r="AD767" s="521"/>
      <c r="AE767" s="520" t="b">
        <f t="shared" si="254"/>
        <v>0</v>
      </c>
      <c r="AF767" s="520"/>
      <c r="AH767" s="422">
        <f>DATA11!$G$54</f>
        <v>0</v>
      </c>
      <c r="AI767" s="422">
        <f>DATA11!$L$54</f>
        <v>0</v>
      </c>
      <c r="AJ767" s="458">
        <f>DATA11!$Q$54</f>
        <v>0</v>
      </c>
      <c r="AK767" s="422">
        <f>DATA11!$V$54</f>
        <v>0</v>
      </c>
      <c r="AL767" s="422">
        <f>DATA11!$AA$54</f>
        <v>0</v>
      </c>
      <c r="AN767" s="522" t="str">
        <f>IF(AJ767="A",MAX($AN$221:AP766)+0.001,"")</f>
        <v/>
      </c>
      <c r="AO767" s="522"/>
      <c r="AP767" s="522"/>
      <c r="AQ767" s="282">
        <v>1.5459999999999998</v>
      </c>
      <c r="AR767" s="282" t="str">
        <f>IF($AQ$767&gt;$AN$973,"",LOOKUP($AQ$767,$AN$222:$AP$971,$AH$222:$AH$971))</f>
        <v/>
      </c>
      <c r="AS767" s="282" t="str">
        <f>IF($AQ$767&gt;$AN$973,"",LOOKUP($AQ$767,$AN$222:$AP$971,$AI$222:$AI$971))</f>
        <v/>
      </c>
      <c r="AT767" s="282" t="s">
        <v>28</v>
      </c>
      <c r="AU767" s="282" t="str">
        <f>IF($AQ$767&gt;$AN$973,"",LOOKUP($AQ$767,$AN$222:$AP$971,$AK$222:$AK$971))</f>
        <v/>
      </c>
      <c r="AV767" s="282" t="str">
        <f>IF($AQ$767&gt;$AN$973,"",LOOKUP($AQ$767,$AN$222:$AP$971,$AL$222:$AL$971))</f>
        <v/>
      </c>
      <c r="AX767" s="522" t="str">
        <f>IF(AJ767="B",MAX($AX$221:AX766)+0.001,"")</f>
        <v/>
      </c>
      <c r="AY767" s="522"/>
      <c r="AZ767" s="522"/>
      <c r="BA767" s="282">
        <v>1.5459999999999998</v>
      </c>
      <c r="BB767" s="282" t="str">
        <f t="shared" si="269"/>
        <v/>
      </c>
      <c r="BC767" s="282" t="str">
        <f t="shared" si="262"/>
        <v/>
      </c>
      <c r="BD767" s="282" t="s">
        <v>29</v>
      </c>
      <c r="BE767" s="282" t="str">
        <f t="shared" si="263"/>
        <v/>
      </c>
      <c r="BF767" s="282" t="str">
        <f t="shared" si="264"/>
        <v/>
      </c>
      <c r="BH767" s="522" t="str">
        <f>IF(AJ767="C",MAX($BH$221:BH766)+0.001,"")</f>
        <v/>
      </c>
      <c r="BI767" s="522"/>
      <c r="BJ767" s="522"/>
      <c r="BK767" s="282">
        <v>1.5459999999999998</v>
      </c>
      <c r="BL767" s="282" t="str">
        <f t="shared" si="265"/>
        <v/>
      </c>
      <c r="BM767" s="282" t="str">
        <f t="shared" si="266"/>
        <v/>
      </c>
      <c r="BN767" s="282" t="s">
        <v>30</v>
      </c>
      <c r="BO767" s="282" t="str">
        <f t="shared" si="267"/>
        <v/>
      </c>
      <c r="BP767" s="282" t="str">
        <f t="shared" si="268"/>
        <v/>
      </c>
      <c r="BT767" s="522" t="str">
        <f>IF(AL767="A",MAX($BT$221:BV766)+0.001,"")</f>
        <v/>
      </c>
      <c r="BU767" s="522"/>
      <c r="BV767" s="522"/>
      <c r="BW767" s="282">
        <v>1.5459999999999998</v>
      </c>
      <c r="BY767" s="454" t="s">
        <v>28</v>
      </c>
      <c r="BZ767" s="282" t="str">
        <f t="shared" si="270"/>
        <v/>
      </c>
      <c r="CB767" s="282">
        <f t="shared" si="271"/>
        <v>0</v>
      </c>
      <c r="CC767" s="282">
        <f t="shared" si="272"/>
        <v>0</v>
      </c>
      <c r="CD767" s="282">
        <f t="shared" si="273"/>
        <v>0</v>
      </c>
      <c r="CE767" s="282">
        <f t="shared" si="274"/>
        <v>0</v>
      </c>
      <c r="CF767" s="282">
        <f t="shared" si="275"/>
        <v>0</v>
      </c>
      <c r="CG767" s="282">
        <f t="shared" si="276"/>
        <v>0</v>
      </c>
      <c r="CH767" s="282">
        <f t="shared" si="277"/>
        <v>0</v>
      </c>
      <c r="CI767" s="282">
        <f t="shared" si="278"/>
        <v>0</v>
      </c>
      <c r="CJ767" s="282">
        <f t="shared" si="279"/>
        <v>0</v>
      </c>
      <c r="CK767" s="282">
        <f t="shared" si="280"/>
        <v>0</v>
      </c>
      <c r="CL767" s="282">
        <f t="shared" si="281"/>
        <v>0</v>
      </c>
      <c r="CM767" s="282">
        <f t="shared" si="282"/>
        <v>0</v>
      </c>
    </row>
    <row r="768" spans="4:91" ht="15" x14ac:dyDescent="0.25">
      <c r="D768" s="455" t="str">
        <f>IF(DATA11!$C$55="","",U768&amp;":"&amp;V768)</f>
        <v/>
      </c>
      <c r="E768" s="523" t="str">
        <f>IF(DATA11!$D$55="","",W768&amp;":"&amp;X768)</f>
        <v/>
      </c>
      <c r="F768" s="523"/>
      <c r="G768" s="523"/>
      <c r="H768" s="524" t="e">
        <f t="shared" si="257"/>
        <v>#VALUE!</v>
      </c>
      <c r="I768" s="524"/>
      <c r="J768" s="524"/>
      <c r="K768" s="522" t="e">
        <f t="shared" si="261"/>
        <v>#VALUE!</v>
      </c>
      <c r="L768" s="522"/>
      <c r="M768" s="522"/>
      <c r="N768" s="525" t="e">
        <f t="shared" si="258"/>
        <v>#VALUE!</v>
      </c>
      <c r="O768" s="525"/>
      <c r="P768" s="525"/>
      <c r="Q768" s="523" t="e">
        <f t="shared" si="259"/>
        <v>#VALUE!</v>
      </c>
      <c r="R768" s="523"/>
      <c r="S768" s="523"/>
      <c r="T768" s="283">
        <v>47</v>
      </c>
      <c r="U768" s="456">
        <f>IF(HOUR(DATA11!$C$55)&lt;=6,HOUR(DATA11!$C$55)+12,HOUR(DATA11!$C$55))</f>
        <v>12</v>
      </c>
      <c r="V768" s="457" t="str">
        <f>IF(MINUTE(DATA11!$C$55)&lt;10,"0"&amp;MINUTE(DATA11!$C$55),MINUTE(DATA11!$C$55))</f>
        <v>00</v>
      </c>
      <c r="W768" s="456">
        <f>IF(HOUR(DATA11!$D$55)&lt;=6,HOUR(DATA11!$D$55)+12,HOUR(DATA11!$D$55))</f>
        <v>12</v>
      </c>
      <c r="X768" s="457" t="str">
        <f>IF(MINUTE(DATA11!$D$55)&lt;10,"0"&amp;MINUTE(DATA11!$D$55),MINUTE(DATA11!$D$55))</f>
        <v>00</v>
      </c>
      <c r="Y768" s="526" t="b">
        <f t="shared" si="255"/>
        <v>0</v>
      </c>
      <c r="Z768" s="526"/>
      <c r="AA768" s="520" t="b">
        <f t="shared" si="256"/>
        <v>0</v>
      </c>
      <c r="AB768" s="520"/>
      <c r="AC768" s="521" t="str">
        <f t="shared" si="260"/>
        <v/>
      </c>
      <c r="AD768" s="521"/>
      <c r="AE768" s="520" t="b">
        <f t="shared" si="254"/>
        <v>0</v>
      </c>
      <c r="AF768" s="520"/>
      <c r="AH768" s="422">
        <f>DATA11!$G$55</f>
        <v>0</v>
      </c>
      <c r="AI768" s="422">
        <f>DATA11!$L$55</f>
        <v>0</v>
      </c>
      <c r="AJ768" s="458">
        <f>DATA11!$Q$55</f>
        <v>0</v>
      </c>
      <c r="AK768" s="422">
        <f>DATA11!$V$55</f>
        <v>0</v>
      </c>
      <c r="AL768" s="422">
        <f>DATA11!$AA$55</f>
        <v>0</v>
      </c>
      <c r="AN768" s="522" t="str">
        <f>IF(AJ768="A",MAX($AN$221:AP767)+0.001,"")</f>
        <v/>
      </c>
      <c r="AO768" s="522"/>
      <c r="AP768" s="522"/>
      <c r="AQ768" s="282">
        <v>1.5469999999999999</v>
      </c>
      <c r="AR768" s="282" t="str">
        <f>IF($AQ$768&gt;$AN$973,"",LOOKUP($AQ$768,$AN$222:$AP$971,$AH$222:$AH$971))</f>
        <v/>
      </c>
      <c r="AS768" s="282" t="str">
        <f>IF($AQ$768&gt;$AN$973,"",LOOKUP($AQ$768,$AN$222:$AP$971,$AI$222:$AI$971))</f>
        <v/>
      </c>
      <c r="AT768" s="282" t="s">
        <v>28</v>
      </c>
      <c r="AU768" s="282" t="str">
        <f>IF($AQ$768&gt;$AN$973,"",LOOKUP($AQ$768,$AN$222:$AP$971,$AK$222:$AK$971))</f>
        <v/>
      </c>
      <c r="AV768" s="282" t="str">
        <f>IF($AQ$768&gt;$AN$973,"",LOOKUP($AQ$768,$AN$222:$AP$971,$AL$222:$AL$971))</f>
        <v/>
      </c>
      <c r="AX768" s="522" t="str">
        <f>IF(AJ768="B",MAX($AX$221:AX767)+0.001,"")</f>
        <v/>
      </c>
      <c r="AY768" s="522"/>
      <c r="AZ768" s="522"/>
      <c r="BA768" s="282">
        <v>1.5469999999999999</v>
      </c>
      <c r="BB768" s="282" t="str">
        <f t="shared" si="269"/>
        <v/>
      </c>
      <c r="BC768" s="282" t="str">
        <f t="shared" si="262"/>
        <v/>
      </c>
      <c r="BD768" s="282" t="s">
        <v>29</v>
      </c>
      <c r="BE768" s="282" t="str">
        <f t="shared" si="263"/>
        <v/>
      </c>
      <c r="BF768" s="282" t="str">
        <f t="shared" si="264"/>
        <v/>
      </c>
      <c r="BH768" s="522" t="str">
        <f>IF(AJ768="C",MAX($BH$221:BH767)+0.001,"")</f>
        <v/>
      </c>
      <c r="BI768" s="522"/>
      <c r="BJ768" s="522"/>
      <c r="BK768" s="282">
        <v>1.5469999999999999</v>
      </c>
      <c r="BL768" s="282" t="str">
        <f t="shared" si="265"/>
        <v/>
      </c>
      <c r="BM768" s="282" t="str">
        <f t="shared" si="266"/>
        <v/>
      </c>
      <c r="BN768" s="282" t="s">
        <v>30</v>
      </c>
      <c r="BO768" s="282" t="str">
        <f t="shared" si="267"/>
        <v/>
      </c>
      <c r="BP768" s="282" t="str">
        <f t="shared" si="268"/>
        <v/>
      </c>
      <c r="BT768" s="522" t="str">
        <f>IF(AL768="A",MAX($BT$221:BV767)+0.001,"")</f>
        <v/>
      </c>
      <c r="BU768" s="522"/>
      <c r="BV768" s="522"/>
      <c r="BW768" s="282">
        <v>1.5469999999999999</v>
      </c>
      <c r="BY768" s="454" t="s">
        <v>28</v>
      </c>
      <c r="BZ768" s="282" t="str">
        <f t="shared" si="270"/>
        <v/>
      </c>
      <c r="CB768" s="282">
        <f t="shared" si="271"/>
        <v>0</v>
      </c>
      <c r="CC768" s="282">
        <f t="shared" si="272"/>
        <v>0</v>
      </c>
      <c r="CD768" s="282">
        <f t="shared" si="273"/>
        <v>0</v>
      </c>
      <c r="CE768" s="282">
        <f t="shared" si="274"/>
        <v>0</v>
      </c>
      <c r="CF768" s="282">
        <f t="shared" si="275"/>
        <v>0</v>
      </c>
      <c r="CG768" s="282">
        <f t="shared" si="276"/>
        <v>0</v>
      </c>
      <c r="CH768" s="282">
        <f t="shared" si="277"/>
        <v>0</v>
      </c>
      <c r="CI768" s="282">
        <f t="shared" si="278"/>
        <v>0</v>
      </c>
      <c r="CJ768" s="282">
        <f t="shared" si="279"/>
        <v>0</v>
      </c>
      <c r="CK768" s="282">
        <f t="shared" si="280"/>
        <v>0</v>
      </c>
      <c r="CL768" s="282">
        <f t="shared" si="281"/>
        <v>0</v>
      </c>
      <c r="CM768" s="282">
        <f t="shared" si="282"/>
        <v>0</v>
      </c>
    </row>
    <row r="769" spans="1:91" ht="15" x14ac:dyDescent="0.25">
      <c r="D769" s="455" t="str">
        <f>IF(DATA11!$C$56="","",U769&amp;":"&amp;V769)</f>
        <v/>
      </c>
      <c r="E769" s="523" t="str">
        <f>IF(DATA11!$D$56="","",W769&amp;":"&amp;X769)</f>
        <v/>
      </c>
      <c r="F769" s="523"/>
      <c r="G769" s="523"/>
      <c r="H769" s="524" t="e">
        <f t="shared" si="257"/>
        <v>#VALUE!</v>
      </c>
      <c r="I769" s="524"/>
      <c r="J769" s="524"/>
      <c r="K769" s="522" t="e">
        <f t="shared" si="261"/>
        <v>#VALUE!</v>
      </c>
      <c r="L769" s="522"/>
      <c r="M769" s="522"/>
      <c r="N769" s="525" t="e">
        <f t="shared" si="258"/>
        <v>#VALUE!</v>
      </c>
      <c r="O769" s="525"/>
      <c r="P769" s="525"/>
      <c r="Q769" s="523" t="e">
        <f t="shared" si="259"/>
        <v>#VALUE!</v>
      </c>
      <c r="R769" s="523"/>
      <c r="S769" s="523"/>
      <c r="T769" s="283">
        <v>48</v>
      </c>
      <c r="U769" s="456">
        <f>IF(HOUR(DATA11!$C$56)&lt;=6,HOUR(DATA11!$C$56)+12,HOUR(DATA11!$C$56))</f>
        <v>12</v>
      </c>
      <c r="V769" s="457" t="str">
        <f>IF(MINUTE(DATA11!$C$56)&lt;10,"0"&amp;MINUTE(DATA11!$C$56),MINUTE(DATA11!$C$56))</f>
        <v>00</v>
      </c>
      <c r="W769" s="456">
        <f>IF(HOUR(DATA11!$D$56)&lt;=6,HOUR(DATA11!$D$56)+12,HOUR(DATA11!$D$56))</f>
        <v>12</v>
      </c>
      <c r="X769" s="457" t="str">
        <f>IF(MINUTE(DATA11!$D$56)&lt;10,"0"&amp;MINUTE(DATA11!$D$56),MINUTE(DATA11!$D$56))</f>
        <v>00</v>
      </c>
      <c r="Y769" s="526" t="b">
        <f t="shared" si="255"/>
        <v>0</v>
      </c>
      <c r="Z769" s="526"/>
      <c r="AA769" s="520" t="b">
        <f t="shared" si="256"/>
        <v>0</v>
      </c>
      <c r="AB769" s="520"/>
      <c r="AC769" s="521" t="str">
        <f t="shared" si="260"/>
        <v/>
      </c>
      <c r="AD769" s="521"/>
      <c r="AE769" s="520" t="b">
        <f t="shared" si="254"/>
        <v>0</v>
      </c>
      <c r="AF769" s="520"/>
      <c r="AH769" s="422">
        <f>DATA11!$G$56</f>
        <v>0</v>
      </c>
      <c r="AI769" s="422">
        <f>DATA11!$L$56</f>
        <v>0</v>
      </c>
      <c r="AJ769" s="458">
        <f>DATA11!$Q$56</f>
        <v>0</v>
      </c>
      <c r="AK769" s="422">
        <f>DATA11!$V$56</f>
        <v>0</v>
      </c>
      <c r="AL769" s="422">
        <f>DATA11!$AA$56</f>
        <v>0</v>
      </c>
      <c r="AN769" s="522" t="str">
        <f>IF(AJ769="A",MAX($AN$221:AP768)+0.001,"")</f>
        <v/>
      </c>
      <c r="AO769" s="522"/>
      <c r="AP769" s="522"/>
      <c r="AQ769" s="282">
        <v>1.548</v>
      </c>
      <c r="AR769" s="282" t="str">
        <f>IF($AQ$769&gt;$AN$973,"",LOOKUP($AQ$769,$AN$222:$AP$971,$AH$222:$AH$971))</f>
        <v/>
      </c>
      <c r="AS769" s="282" t="str">
        <f>IF($AQ$769&gt;$AN$973,"",LOOKUP($AQ$769,$AN$222:$AP$971,$AI$222:$AI$971))</f>
        <v/>
      </c>
      <c r="AT769" s="282" t="s">
        <v>28</v>
      </c>
      <c r="AU769" s="282" t="str">
        <f>IF($AQ$769&gt;$AN$973,"",LOOKUP($AQ$769,$AN$222:$AP$971,$AK$222:$AK$971))</f>
        <v/>
      </c>
      <c r="AV769" s="282" t="str">
        <f>IF($AQ$769&gt;$AN$973,"",LOOKUP($AQ$769,$AN$222:$AP$971,$AL$222:$AL$971))</f>
        <v/>
      </c>
      <c r="AX769" s="522" t="str">
        <f>IF(AJ769="B",MAX($AX$221:AX768)+0.001,"")</f>
        <v/>
      </c>
      <c r="AY769" s="522"/>
      <c r="AZ769" s="522"/>
      <c r="BA769" s="282">
        <v>1.548</v>
      </c>
      <c r="BB769" s="282" t="str">
        <f t="shared" si="269"/>
        <v/>
      </c>
      <c r="BC769" s="282" t="str">
        <f t="shared" si="262"/>
        <v/>
      </c>
      <c r="BD769" s="282" t="s">
        <v>29</v>
      </c>
      <c r="BE769" s="282" t="str">
        <f t="shared" si="263"/>
        <v/>
      </c>
      <c r="BF769" s="282" t="str">
        <f t="shared" si="264"/>
        <v/>
      </c>
      <c r="BH769" s="522" t="str">
        <f>IF(AJ769="C",MAX($BH$221:BH768)+0.001,"")</f>
        <v/>
      </c>
      <c r="BI769" s="522"/>
      <c r="BJ769" s="522"/>
      <c r="BK769" s="282">
        <v>1.548</v>
      </c>
      <c r="BL769" s="282" t="str">
        <f t="shared" si="265"/>
        <v/>
      </c>
      <c r="BM769" s="282" t="str">
        <f t="shared" si="266"/>
        <v/>
      </c>
      <c r="BN769" s="282" t="s">
        <v>30</v>
      </c>
      <c r="BO769" s="282" t="str">
        <f t="shared" si="267"/>
        <v/>
      </c>
      <c r="BP769" s="282" t="str">
        <f t="shared" si="268"/>
        <v/>
      </c>
      <c r="BT769" s="522" t="str">
        <f>IF(AL769="A",MAX($BT$221:BV768)+0.001,"")</f>
        <v/>
      </c>
      <c r="BU769" s="522"/>
      <c r="BV769" s="522"/>
      <c r="BW769" s="282">
        <v>1.548</v>
      </c>
      <c r="BY769" s="454" t="s">
        <v>28</v>
      </c>
      <c r="BZ769" s="282" t="str">
        <f t="shared" si="270"/>
        <v/>
      </c>
      <c r="CB769" s="282">
        <f t="shared" si="271"/>
        <v>0</v>
      </c>
      <c r="CC769" s="282">
        <f t="shared" si="272"/>
        <v>0</v>
      </c>
      <c r="CD769" s="282">
        <f t="shared" si="273"/>
        <v>0</v>
      </c>
      <c r="CE769" s="282">
        <f t="shared" si="274"/>
        <v>0</v>
      </c>
      <c r="CF769" s="282">
        <f t="shared" si="275"/>
        <v>0</v>
      </c>
      <c r="CG769" s="282">
        <f t="shared" si="276"/>
        <v>0</v>
      </c>
      <c r="CH769" s="282">
        <f t="shared" si="277"/>
        <v>0</v>
      </c>
      <c r="CI769" s="282">
        <f t="shared" si="278"/>
        <v>0</v>
      </c>
      <c r="CJ769" s="282">
        <f t="shared" si="279"/>
        <v>0</v>
      </c>
      <c r="CK769" s="282">
        <f t="shared" si="280"/>
        <v>0</v>
      </c>
      <c r="CL769" s="282">
        <f t="shared" si="281"/>
        <v>0</v>
      </c>
      <c r="CM769" s="282">
        <f t="shared" si="282"/>
        <v>0</v>
      </c>
    </row>
    <row r="770" spans="1:91" ht="15" x14ac:dyDescent="0.25">
      <c r="D770" s="455" t="str">
        <f>IF(DATA11!$C$57="","",U770&amp;":"&amp;V770)</f>
        <v/>
      </c>
      <c r="E770" s="523" t="str">
        <f>IF(DATA11!$D$57="","",W770&amp;":"&amp;X770)</f>
        <v/>
      </c>
      <c r="F770" s="523"/>
      <c r="G770" s="523"/>
      <c r="H770" s="524" t="e">
        <f t="shared" si="257"/>
        <v>#VALUE!</v>
      </c>
      <c r="I770" s="524"/>
      <c r="J770" s="524"/>
      <c r="K770" s="522" t="e">
        <f t="shared" si="261"/>
        <v>#VALUE!</v>
      </c>
      <c r="L770" s="522"/>
      <c r="M770" s="522"/>
      <c r="N770" s="525" t="e">
        <f t="shared" si="258"/>
        <v>#VALUE!</v>
      </c>
      <c r="O770" s="525"/>
      <c r="P770" s="525"/>
      <c r="Q770" s="523" t="e">
        <f t="shared" si="259"/>
        <v>#VALUE!</v>
      </c>
      <c r="R770" s="523"/>
      <c r="S770" s="523"/>
      <c r="T770" s="283">
        <v>49</v>
      </c>
      <c r="U770" s="456">
        <f>IF(HOUR(DATA11!$C$57)&lt;=6,HOUR(DATA11!$C$57)+12,HOUR(DATA11!$C$57))</f>
        <v>12</v>
      </c>
      <c r="V770" s="457" t="str">
        <f>IF(MINUTE(DATA11!$C$57)&lt;10,"0"&amp;MINUTE(DATA11!$C$57),MINUTE(DATA11!$C$57))</f>
        <v>00</v>
      </c>
      <c r="W770" s="456">
        <f>IF(HOUR(DATA11!$D$57)&lt;=6,HOUR(DATA11!$D$57)+12,HOUR(DATA11!$D$57))</f>
        <v>12</v>
      </c>
      <c r="X770" s="457" t="str">
        <f>IF(MINUTE(DATA11!$D$57)&lt;10,"0"&amp;MINUTE(DATA11!$D$57),MINUTE(DATA11!$D$57))</f>
        <v>00</v>
      </c>
      <c r="Y770" s="526" t="b">
        <f t="shared" si="255"/>
        <v>0</v>
      </c>
      <c r="Z770" s="526"/>
      <c r="AA770" s="520" t="b">
        <f t="shared" si="256"/>
        <v>0</v>
      </c>
      <c r="AB770" s="520"/>
      <c r="AC770" s="521" t="str">
        <f t="shared" si="260"/>
        <v/>
      </c>
      <c r="AD770" s="521"/>
      <c r="AE770" s="520" t="b">
        <f t="shared" si="254"/>
        <v>0</v>
      </c>
      <c r="AF770" s="520"/>
      <c r="AH770" s="422">
        <f>DATA11!$G$57</f>
        <v>0</v>
      </c>
      <c r="AI770" s="422">
        <f>DATA11!$L$57</f>
        <v>0</v>
      </c>
      <c r="AJ770" s="458">
        <f>DATA11!$Q$57</f>
        <v>0</v>
      </c>
      <c r="AK770" s="422">
        <f>DATA11!$V$57</f>
        <v>0</v>
      </c>
      <c r="AL770" s="422">
        <f>DATA11!$AA$57</f>
        <v>0</v>
      </c>
      <c r="AN770" s="522" t="str">
        <f>IF(AJ770="A",MAX($AN$221:AP769)+0.001,"")</f>
        <v/>
      </c>
      <c r="AO770" s="522"/>
      <c r="AP770" s="522"/>
      <c r="AQ770" s="282">
        <v>1.5489999999999999</v>
      </c>
      <c r="AR770" s="282" t="str">
        <f>IF($AQ$770&gt;$AN$973,"",LOOKUP($AQ$770,$AN$222:$AP$971,$AH$222:$AH$971))</f>
        <v/>
      </c>
      <c r="AS770" s="282" t="str">
        <f>IF($AQ$770&gt;$AN$973,"",LOOKUP($AQ$770,$AN$222:$AP$971,$AI$222:$AI$971))</f>
        <v/>
      </c>
      <c r="AT770" s="282" t="s">
        <v>28</v>
      </c>
      <c r="AU770" s="282" t="str">
        <f>IF($AQ$770&gt;$AN$973,"",LOOKUP($AQ$770,$AN$222:$AP$971,$AK$222:$AK$971))</f>
        <v/>
      </c>
      <c r="AV770" s="282" t="str">
        <f>IF($AQ$770&gt;$AN$973,"",LOOKUP($AQ$770,$AN$222:$AP$971,$AL$222:$AL$971))</f>
        <v/>
      </c>
      <c r="AX770" s="522" t="str">
        <f>IF(AJ770="B",MAX($AX$221:AX769)+0.001,"")</f>
        <v/>
      </c>
      <c r="AY770" s="522"/>
      <c r="AZ770" s="522"/>
      <c r="BA770" s="282">
        <v>1.5489999999999999</v>
      </c>
      <c r="BB770" s="282" t="str">
        <f t="shared" si="269"/>
        <v/>
      </c>
      <c r="BC770" s="282" t="str">
        <f t="shared" si="262"/>
        <v/>
      </c>
      <c r="BD770" s="282" t="s">
        <v>29</v>
      </c>
      <c r="BE770" s="282" t="str">
        <f t="shared" si="263"/>
        <v/>
      </c>
      <c r="BF770" s="282" t="str">
        <f t="shared" si="264"/>
        <v/>
      </c>
      <c r="BH770" s="522" t="str">
        <f>IF(AJ770="C",MAX($BH$221:BH769)+0.001,"")</f>
        <v/>
      </c>
      <c r="BI770" s="522"/>
      <c r="BJ770" s="522"/>
      <c r="BK770" s="282">
        <v>1.5489999999999999</v>
      </c>
      <c r="BL770" s="282" t="str">
        <f t="shared" si="265"/>
        <v/>
      </c>
      <c r="BM770" s="282" t="str">
        <f t="shared" si="266"/>
        <v/>
      </c>
      <c r="BN770" s="282" t="s">
        <v>30</v>
      </c>
      <c r="BO770" s="282" t="str">
        <f t="shared" si="267"/>
        <v/>
      </c>
      <c r="BP770" s="282" t="str">
        <f t="shared" si="268"/>
        <v/>
      </c>
      <c r="BT770" s="522" t="str">
        <f>IF(AL770="A",MAX($BT$221:BV769)+0.001,"")</f>
        <v/>
      </c>
      <c r="BU770" s="522"/>
      <c r="BV770" s="522"/>
      <c r="BW770" s="282">
        <v>1.5489999999999999</v>
      </c>
      <c r="BY770" s="454" t="s">
        <v>28</v>
      </c>
      <c r="BZ770" s="282" t="str">
        <f t="shared" si="270"/>
        <v/>
      </c>
      <c r="CB770" s="282">
        <f t="shared" si="271"/>
        <v>0</v>
      </c>
      <c r="CC770" s="282">
        <f t="shared" si="272"/>
        <v>0</v>
      </c>
      <c r="CD770" s="282">
        <f t="shared" si="273"/>
        <v>0</v>
      </c>
      <c r="CE770" s="282">
        <f t="shared" si="274"/>
        <v>0</v>
      </c>
      <c r="CF770" s="282">
        <f t="shared" si="275"/>
        <v>0</v>
      </c>
      <c r="CG770" s="282">
        <f t="shared" si="276"/>
        <v>0</v>
      </c>
      <c r="CH770" s="282">
        <f t="shared" si="277"/>
        <v>0</v>
      </c>
      <c r="CI770" s="282">
        <f t="shared" si="278"/>
        <v>0</v>
      </c>
      <c r="CJ770" s="282">
        <f t="shared" si="279"/>
        <v>0</v>
      </c>
      <c r="CK770" s="282">
        <f t="shared" si="280"/>
        <v>0</v>
      </c>
      <c r="CL770" s="282">
        <f t="shared" si="281"/>
        <v>0</v>
      </c>
      <c r="CM770" s="282">
        <f t="shared" si="282"/>
        <v>0</v>
      </c>
    </row>
    <row r="771" spans="1:91" ht="15" x14ac:dyDescent="0.25">
      <c r="D771" s="455" t="str">
        <f>IF(DATA11!$C$58="","",U772&amp;":"&amp;V772)</f>
        <v/>
      </c>
      <c r="E771" s="523" t="str">
        <f>IF(DATA11!$D$58="","",W772&amp;":"&amp;X772)</f>
        <v/>
      </c>
      <c r="F771" s="523"/>
      <c r="G771" s="523"/>
      <c r="H771" s="528" t="e">
        <f t="shared" si="257"/>
        <v>#VALUE!</v>
      </c>
      <c r="I771" s="528"/>
      <c r="J771" s="528"/>
      <c r="K771" s="529" t="e">
        <f t="shared" si="261"/>
        <v>#VALUE!</v>
      </c>
      <c r="L771" s="529"/>
      <c r="M771" s="529"/>
      <c r="N771" s="530" t="e">
        <f t="shared" si="258"/>
        <v>#VALUE!</v>
      </c>
      <c r="O771" s="530"/>
      <c r="P771" s="530"/>
      <c r="Q771" s="531" t="e">
        <f t="shared" si="259"/>
        <v>#VALUE!</v>
      </c>
      <c r="R771" s="531"/>
      <c r="S771" s="531"/>
      <c r="T771" s="283">
        <v>50</v>
      </c>
      <c r="U771" s="456">
        <f>IF(HOUR(DATA11!$C$58)&lt;=6,HOUR(DATA11!$C$58)+12,HOUR(DATA11!$C$58))</f>
        <v>12</v>
      </c>
      <c r="V771" s="457" t="str">
        <f>IF(MINUTE(DATA11!$C$57)&lt;10,"0"&amp;MINUTE(DATA11!$C$57),MINUTE(DATA11!$C$57))</f>
        <v>00</v>
      </c>
      <c r="W771" s="456">
        <f>IF(HOUR(DATA11!$D$57)&lt;=6,HOUR(DATA11!$D$57)+12,HOUR(DATA11!$D$57))</f>
        <v>12</v>
      </c>
      <c r="X771" s="457" t="str">
        <f>IF(MINUTE(DATA11!$D$57)&lt;10,"0"&amp;MINUTE(DATA11!$D$57),MINUTE(DATA11!$D$57))</f>
        <v>00</v>
      </c>
      <c r="Y771" s="526" t="b">
        <f t="shared" si="255"/>
        <v>0</v>
      </c>
      <c r="Z771" s="526"/>
      <c r="AA771" s="520" t="b">
        <f t="shared" si="256"/>
        <v>0</v>
      </c>
      <c r="AB771" s="520"/>
      <c r="AC771" s="521" t="str">
        <f t="shared" si="260"/>
        <v/>
      </c>
      <c r="AD771" s="521"/>
      <c r="AE771" s="520" t="b">
        <f t="shared" si="254"/>
        <v>0</v>
      </c>
      <c r="AF771" s="520"/>
      <c r="AH771" s="422">
        <f>DATA11!$G$58</f>
        <v>0</v>
      </c>
      <c r="AI771" s="422">
        <f>DATA11!$L$58</f>
        <v>0</v>
      </c>
      <c r="AJ771" s="458">
        <f>DATA11!$Q$58</f>
        <v>0</v>
      </c>
      <c r="AK771" s="422">
        <f>DATA11!$V$58</f>
        <v>0</v>
      </c>
      <c r="AL771" s="422">
        <f>DATA11!$AA$58</f>
        <v>0</v>
      </c>
      <c r="AN771" s="522" t="str">
        <f>IF(AJ771="A",MAX($AN$221:AP770)+0.001,"")</f>
        <v/>
      </c>
      <c r="AO771" s="522"/>
      <c r="AP771" s="522"/>
      <c r="AQ771" s="282">
        <v>1.55</v>
      </c>
      <c r="AR771" s="282" t="str">
        <f>IF($AQ$771&gt;$AN$973,"",LOOKUP($AQ$771,$AN$222:$AP$971,$AH$222:$AH$971))</f>
        <v/>
      </c>
      <c r="AS771" s="282" t="str">
        <f>IF($AQ$771&gt;$AN$973,"",LOOKUP($AQ$771,$AN$222:$AP$971,$AI$222:$AI$971))</f>
        <v/>
      </c>
      <c r="AT771" s="282" t="s">
        <v>28</v>
      </c>
      <c r="AU771" s="282" t="str">
        <f>IF($AQ$771&gt;$AN$973,"",LOOKUP($AQ$771,$AN$222:$AP$971,$AK$222:$AK$971))</f>
        <v/>
      </c>
      <c r="AV771" s="282" t="str">
        <f>IF($AQ$771&gt;$AN$973,"",LOOKUP($AQ$771,$AN$222:$AP$971,$AL$222:$AL$971))</f>
        <v/>
      </c>
      <c r="AX771" s="522" t="str">
        <f>IF(AJ771="B",MAX($AX$221:AX770)+0.001,"")</f>
        <v/>
      </c>
      <c r="AY771" s="522"/>
      <c r="AZ771" s="522"/>
      <c r="BA771" s="282">
        <v>1.55</v>
      </c>
      <c r="BB771" s="282" t="str">
        <f t="shared" si="269"/>
        <v/>
      </c>
      <c r="BC771" s="282" t="str">
        <f t="shared" si="262"/>
        <v/>
      </c>
      <c r="BD771" s="282" t="s">
        <v>29</v>
      </c>
      <c r="BE771" s="282" t="str">
        <f t="shared" si="263"/>
        <v/>
      </c>
      <c r="BF771" s="282" t="str">
        <f t="shared" si="264"/>
        <v/>
      </c>
      <c r="BH771" s="522" t="str">
        <f>IF(AJ771="C",MAX($BH$221:BH770)+0.001,"")</f>
        <v/>
      </c>
      <c r="BI771" s="522"/>
      <c r="BJ771" s="522"/>
      <c r="BK771" s="282">
        <v>1.55</v>
      </c>
      <c r="BL771" s="282" t="str">
        <f t="shared" si="265"/>
        <v/>
      </c>
      <c r="BM771" s="282" t="str">
        <f t="shared" si="266"/>
        <v/>
      </c>
      <c r="BN771" s="282" t="s">
        <v>30</v>
      </c>
      <c r="BO771" s="282" t="str">
        <f t="shared" si="267"/>
        <v/>
      </c>
      <c r="BP771" s="282" t="str">
        <f t="shared" si="268"/>
        <v/>
      </c>
      <c r="BT771" s="522" t="str">
        <f>IF(AL771="A",MAX($BT$221:BV770)+0.001,"")</f>
        <v/>
      </c>
      <c r="BU771" s="522"/>
      <c r="BV771" s="522"/>
      <c r="BW771" s="282">
        <v>1.55</v>
      </c>
      <c r="BY771" s="454" t="s">
        <v>28</v>
      </c>
      <c r="BZ771" s="282" t="str">
        <f t="shared" si="270"/>
        <v/>
      </c>
      <c r="CB771" s="282">
        <f t="shared" si="271"/>
        <v>0</v>
      </c>
      <c r="CC771" s="282">
        <f t="shared" si="272"/>
        <v>0</v>
      </c>
      <c r="CD771" s="282">
        <f t="shared" si="273"/>
        <v>0</v>
      </c>
      <c r="CE771" s="282">
        <f t="shared" si="274"/>
        <v>0</v>
      </c>
      <c r="CF771" s="282">
        <f t="shared" si="275"/>
        <v>0</v>
      </c>
      <c r="CG771" s="282">
        <f t="shared" si="276"/>
        <v>0</v>
      </c>
      <c r="CH771" s="282">
        <f t="shared" si="277"/>
        <v>0</v>
      </c>
      <c r="CI771" s="282">
        <f t="shared" si="278"/>
        <v>0</v>
      </c>
      <c r="CJ771" s="282">
        <f t="shared" si="279"/>
        <v>0</v>
      </c>
      <c r="CK771" s="282">
        <f t="shared" si="280"/>
        <v>0</v>
      </c>
      <c r="CL771" s="282">
        <f t="shared" si="281"/>
        <v>0</v>
      </c>
      <c r="CM771" s="282">
        <f t="shared" si="282"/>
        <v>0</v>
      </c>
    </row>
    <row r="772" spans="1:91" ht="15" x14ac:dyDescent="0.25">
      <c r="A772" s="522" t="s">
        <v>159</v>
      </c>
      <c r="B772" s="522"/>
      <c r="D772" s="455" t="str">
        <f>IF(DATA12!$C$9="","",U772&amp;":"&amp;V772)</f>
        <v/>
      </c>
      <c r="E772" s="523" t="str">
        <f>IF(DATA12!$D$9="","",W772&amp;":"&amp;X772)</f>
        <v/>
      </c>
      <c r="F772" s="523"/>
      <c r="G772" s="523"/>
      <c r="H772" s="524" t="e">
        <f t="shared" si="257"/>
        <v>#VALUE!</v>
      </c>
      <c r="I772" s="524"/>
      <c r="J772" s="524"/>
      <c r="K772" s="522" t="e">
        <f t="shared" si="261"/>
        <v>#VALUE!</v>
      </c>
      <c r="L772" s="522"/>
      <c r="M772" s="522"/>
      <c r="N772" s="525" t="e">
        <f t="shared" si="258"/>
        <v>#VALUE!</v>
      </c>
      <c r="O772" s="525"/>
      <c r="P772" s="525"/>
      <c r="Q772" s="523" t="e">
        <f t="shared" si="259"/>
        <v>#VALUE!</v>
      </c>
      <c r="R772" s="523"/>
      <c r="S772" s="523"/>
      <c r="T772" s="283">
        <v>1</v>
      </c>
      <c r="U772" s="456">
        <f>IF(HOUR(DATA12!$C$9)&lt;=6,HOUR(DATA12!$C$9)+12,HOUR(DATA12!$C$9))</f>
        <v>12</v>
      </c>
      <c r="V772" s="457" t="str">
        <f>IF(MINUTE(DATA12!$C$9)&lt;10,"0"&amp;MINUTE(DATA12!$C$9),MINUTE(DATA12!$C$9))</f>
        <v>00</v>
      </c>
      <c r="W772" s="456">
        <f>IF(HOUR(DATA12!$D$9)&lt;=6,HOUR(DATA12!$D$9)+12,HOUR(DATA12!$D$9))</f>
        <v>12</v>
      </c>
      <c r="X772" s="457" t="str">
        <f>IF(MINUTE(DATA12!$D$9)&lt;10,"0"&amp;MINUTE(DATA12!$D$9),MINUTE(DATA12!$D$9))</f>
        <v>00</v>
      </c>
      <c r="Y772" s="526" t="b">
        <f t="shared" si="255"/>
        <v>0</v>
      </c>
      <c r="Z772" s="526"/>
      <c r="AA772" s="520" t="b">
        <f t="shared" si="256"/>
        <v>0</v>
      </c>
      <c r="AB772" s="520"/>
      <c r="AC772" s="521" t="str">
        <f t="shared" si="260"/>
        <v/>
      </c>
      <c r="AD772" s="521"/>
      <c r="AE772" s="520" t="b">
        <f t="shared" si="254"/>
        <v>0</v>
      </c>
      <c r="AF772" s="520"/>
      <c r="AH772" s="422">
        <f>DATA12!$G$9</f>
        <v>0</v>
      </c>
      <c r="AI772" s="422">
        <f>DATA12!$L$9</f>
        <v>0</v>
      </c>
      <c r="AJ772" s="458">
        <f>DATA12!$Q$9</f>
        <v>0</v>
      </c>
      <c r="AK772" s="422">
        <f>DATA12!$V$9</f>
        <v>0</v>
      </c>
      <c r="AL772" s="422">
        <f>DATA12!$AA$9</f>
        <v>0</v>
      </c>
      <c r="AN772" s="522" t="str">
        <f>IF(AJ772="A",MAX($AN$221:AP771)+0.001,"")</f>
        <v/>
      </c>
      <c r="AO772" s="522"/>
      <c r="AP772" s="522"/>
      <c r="AQ772" s="282">
        <v>1.5509999999999999</v>
      </c>
      <c r="AR772" s="282" t="str">
        <f>IF($AQ$772&gt;$AN$973,"",LOOKUP($AQ$772,$AN$222:$AP$971,$AH$222:$AH$971))</f>
        <v/>
      </c>
      <c r="AS772" s="282" t="str">
        <f>IF($AQ$772&gt;$AN$973,"",LOOKUP($AQ$772,$AN$222:$AP$971,$AI$222:$AI$971))</f>
        <v/>
      </c>
      <c r="AT772" s="282" t="s">
        <v>28</v>
      </c>
      <c r="AU772" s="282" t="str">
        <f>IF($AQ$772&gt;$AN$973,"",LOOKUP($AQ$772,$AN$222:$AP$971,$AK$222:$AK$971))</f>
        <v/>
      </c>
      <c r="AV772" s="282" t="str">
        <f>IF($AQ$772&gt;$AN$973,"",LOOKUP($AQ$772,$AN$222:$AP$971,$AL$222:$AL$971))</f>
        <v/>
      </c>
      <c r="AX772" s="522" t="str">
        <f>IF(AJ772="B",MAX($AX$221:AX771)+0.001,"")</f>
        <v/>
      </c>
      <c r="AY772" s="522"/>
      <c r="AZ772" s="522"/>
      <c r="BA772" s="282">
        <v>1.5509999999999999</v>
      </c>
      <c r="BB772" s="282" t="str">
        <f t="shared" si="269"/>
        <v/>
      </c>
      <c r="BC772" s="282" t="str">
        <f t="shared" si="262"/>
        <v/>
      </c>
      <c r="BD772" s="282" t="s">
        <v>29</v>
      </c>
      <c r="BE772" s="282" t="str">
        <f t="shared" si="263"/>
        <v/>
      </c>
      <c r="BF772" s="282" t="str">
        <f t="shared" si="264"/>
        <v/>
      </c>
      <c r="BH772" s="522" t="str">
        <f>IF(AJ772="C",MAX($BH$221:BH771)+0.001,"")</f>
        <v/>
      </c>
      <c r="BI772" s="522"/>
      <c r="BJ772" s="522"/>
      <c r="BK772" s="282">
        <v>1.5509999999999999</v>
      </c>
      <c r="BL772" s="282" t="str">
        <f t="shared" si="265"/>
        <v/>
      </c>
      <c r="BM772" s="282" t="str">
        <f t="shared" si="266"/>
        <v/>
      </c>
      <c r="BN772" s="282" t="s">
        <v>30</v>
      </c>
      <c r="BO772" s="282" t="str">
        <f t="shared" si="267"/>
        <v/>
      </c>
      <c r="BP772" s="282" t="str">
        <f t="shared" si="268"/>
        <v/>
      </c>
      <c r="BT772" s="522" t="str">
        <f>IF(AL772="A",MAX($BT$221:BV771)+0.001,"")</f>
        <v/>
      </c>
      <c r="BU772" s="522"/>
      <c r="BV772" s="522"/>
      <c r="BW772" s="282">
        <v>1.5509999999999999</v>
      </c>
      <c r="BY772" s="454" t="s">
        <v>28</v>
      </c>
      <c r="BZ772" s="282" t="str">
        <f t="shared" si="270"/>
        <v/>
      </c>
      <c r="CB772" s="282">
        <f t="shared" si="271"/>
        <v>0</v>
      </c>
      <c r="CC772" s="282">
        <f t="shared" si="272"/>
        <v>0</v>
      </c>
      <c r="CD772" s="282">
        <f t="shared" si="273"/>
        <v>0</v>
      </c>
      <c r="CE772" s="282">
        <f t="shared" si="274"/>
        <v>0</v>
      </c>
      <c r="CF772" s="282">
        <f t="shared" si="275"/>
        <v>0</v>
      </c>
      <c r="CG772" s="282">
        <f t="shared" si="276"/>
        <v>0</v>
      </c>
      <c r="CH772" s="282">
        <f t="shared" si="277"/>
        <v>0</v>
      </c>
      <c r="CI772" s="282">
        <f t="shared" si="278"/>
        <v>0</v>
      </c>
      <c r="CJ772" s="282">
        <f t="shared" si="279"/>
        <v>0</v>
      </c>
      <c r="CK772" s="282">
        <f t="shared" si="280"/>
        <v>0</v>
      </c>
      <c r="CL772" s="282">
        <f t="shared" si="281"/>
        <v>0</v>
      </c>
      <c r="CM772" s="282">
        <f t="shared" si="282"/>
        <v>0</v>
      </c>
    </row>
    <row r="773" spans="1:91" ht="15" x14ac:dyDescent="0.25">
      <c r="D773" s="455" t="str">
        <f>IF(DATA12!$C$10="","",U773&amp;":"&amp;V773)</f>
        <v/>
      </c>
      <c r="E773" s="523" t="str">
        <f>IF(DATA12!$D$10="","",W773&amp;":"&amp;X773)</f>
        <v/>
      </c>
      <c r="F773" s="523"/>
      <c r="G773" s="523"/>
      <c r="H773" s="524" t="e">
        <f t="shared" si="257"/>
        <v>#VALUE!</v>
      </c>
      <c r="I773" s="524"/>
      <c r="J773" s="524"/>
      <c r="K773" s="522" t="e">
        <f t="shared" si="261"/>
        <v>#VALUE!</v>
      </c>
      <c r="L773" s="522"/>
      <c r="M773" s="522"/>
      <c r="N773" s="525" t="e">
        <f t="shared" si="258"/>
        <v>#VALUE!</v>
      </c>
      <c r="O773" s="525"/>
      <c r="P773" s="525"/>
      <c r="Q773" s="523" t="e">
        <f t="shared" si="259"/>
        <v>#VALUE!</v>
      </c>
      <c r="R773" s="523"/>
      <c r="S773" s="523"/>
      <c r="T773" s="283">
        <v>2</v>
      </c>
      <c r="U773" s="456">
        <f>IF(HOUR(DATA12!$C$10)&lt;=6,HOUR(DATA12!$C$10)+12,HOUR(DATA12!$C$10))</f>
        <v>12</v>
      </c>
      <c r="V773" s="457" t="str">
        <f>IF(MINUTE(DATA12!$C$10)&lt;10,"0"&amp;MINUTE(DATA12!$C$10),MINUTE(DATA12!$C$10))</f>
        <v>00</v>
      </c>
      <c r="W773" s="456">
        <f>IF(HOUR(DATA12!$D$10)&lt;=6,HOUR(DATA12!$D$10)+12,HOUR(DATA12!$D$10))</f>
        <v>12</v>
      </c>
      <c r="X773" s="457" t="str">
        <f>IF(MINUTE(DATA12!$D$10)&lt;10,"0"&amp;MINUTE(DATA12!$D$10),MINUTE(DATA12!$D$10))</f>
        <v>00</v>
      </c>
      <c r="Y773" s="526" t="b">
        <f t="shared" si="255"/>
        <v>0</v>
      </c>
      <c r="Z773" s="526"/>
      <c r="AA773" s="520" t="b">
        <f t="shared" si="256"/>
        <v>0</v>
      </c>
      <c r="AB773" s="520"/>
      <c r="AC773" s="521" t="str">
        <f t="shared" si="260"/>
        <v/>
      </c>
      <c r="AD773" s="521"/>
      <c r="AE773" s="520" t="b">
        <f t="shared" si="254"/>
        <v>0</v>
      </c>
      <c r="AF773" s="520"/>
      <c r="AH773" s="422">
        <f>DATA12!$G$10</f>
        <v>0</v>
      </c>
      <c r="AI773" s="422">
        <f>DATA12!$L$10</f>
        <v>0</v>
      </c>
      <c r="AJ773" s="458">
        <f>DATA12!$Q$10</f>
        <v>0</v>
      </c>
      <c r="AK773" s="422">
        <f>DATA12!$V$10</f>
        <v>0</v>
      </c>
      <c r="AL773" s="422">
        <f>DATA12!$AA$10</f>
        <v>0</v>
      </c>
      <c r="AN773" s="522" t="str">
        <f>IF(AJ773="A",MAX($AN$221:AP772)+0.001,"")</f>
        <v/>
      </c>
      <c r="AO773" s="522"/>
      <c r="AP773" s="522"/>
      <c r="AQ773" s="282">
        <v>1.552</v>
      </c>
      <c r="AR773" s="282" t="str">
        <f>IF($AQ$773&gt;$AN$973,"",LOOKUP($AQ$773,$AN$222:$AP$971,$AH$222:$AH$971))</f>
        <v/>
      </c>
      <c r="AS773" s="282" t="str">
        <f>IF($AQ$773&gt;$AN$973,"",LOOKUP($AQ$773,$AN$222:$AP$971,$AI$222:$AI$971))</f>
        <v/>
      </c>
      <c r="AT773" s="282" t="s">
        <v>28</v>
      </c>
      <c r="AU773" s="282" t="str">
        <f>IF($AQ$773&gt;$AN$973,"",LOOKUP($AQ$773,$AN$222:$AP$971,$AK$222:$AK$971))</f>
        <v/>
      </c>
      <c r="AV773" s="282" t="str">
        <f>IF($AQ$773&gt;$AN$973,"",LOOKUP($AQ$773,$AN$222:$AP$971,$AL$222:$AL$971))</f>
        <v/>
      </c>
      <c r="AX773" s="522" t="str">
        <f>IF(AJ773="B",MAX($AX$221:AX772)+0.001,"")</f>
        <v/>
      </c>
      <c r="AY773" s="522"/>
      <c r="AZ773" s="522"/>
      <c r="BA773" s="282">
        <v>1.552</v>
      </c>
      <c r="BB773" s="282" t="str">
        <f t="shared" si="269"/>
        <v/>
      </c>
      <c r="BC773" s="282" t="str">
        <f t="shared" si="262"/>
        <v/>
      </c>
      <c r="BD773" s="282" t="s">
        <v>29</v>
      </c>
      <c r="BE773" s="282" t="str">
        <f t="shared" si="263"/>
        <v/>
      </c>
      <c r="BF773" s="282" t="str">
        <f t="shared" si="264"/>
        <v/>
      </c>
      <c r="BH773" s="522" t="str">
        <f>IF(AJ773="C",MAX($BH$221:BH772)+0.001,"")</f>
        <v/>
      </c>
      <c r="BI773" s="522"/>
      <c r="BJ773" s="522"/>
      <c r="BK773" s="282">
        <v>1.552</v>
      </c>
      <c r="BL773" s="282" t="str">
        <f t="shared" si="265"/>
        <v/>
      </c>
      <c r="BM773" s="282" t="str">
        <f t="shared" si="266"/>
        <v/>
      </c>
      <c r="BN773" s="282" t="s">
        <v>30</v>
      </c>
      <c r="BO773" s="282" t="str">
        <f t="shared" si="267"/>
        <v/>
      </c>
      <c r="BP773" s="282" t="str">
        <f t="shared" si="268"/>
        <v/>
      </c>
      <c r="BT773" s="522" t="str">
        <f>IF(AL773="A",MAX($BT$221:BV772)+0.001,"")</f>
        <v/>
      </c>
      <c r="BU773" s="522"/>
      <c r="BV773" s="522"/>
      <c r="BW773" s="282">
        <v>1.552</v>
      </c>
      <c r="BY773" s="454" t="s">
        <v>28</v>
      </c>
      <c r="BZ773" s="282" t="str">
        <f t="shared" si="270"/>
        <v/>
      </c>
      <c r="CB773" s="282">
        <f t="shared" si="271"/>
        <v>0</v>
      </c>
      <c r="CC773" s="282">
        <f t="shared" si="272"/>
        <v>0</v>
      </c>
      <c r="CD773" s="282">
        <f t="shared" si="273"/>
        <v>0</v>
      </c>
      <c r="CE773" s="282">
        <f t="shared" si="274"/>
        <v>0</v>
      </c>
      <c r="CF773" s="282">
        <f t="shared" si="275"/>
        <v>0</v>
      </c>
      <c r="CG773" s="282">
        <f t="shared" si="276"/>
        <v>0</v>
      </c>
      <c r="CH773" s="282">
        <f t="shared" si="277"/>
        <v>0</v>
      </c>
      <c r="CI773" s="282">
        <f t="shared" si="278"/>
        <v>0</v>
      </c>
      <c r="CJ773" s="282">
        <f t="shared" si="279"/>
        <v>0</v>
      </c>
      <c r="CK773" s="282">
        <f t="shared" si="280"/>
        <v>0</v>
      </c>
      <c r="CL773" s="282">
        <f t="shared" si="281"/>
        <v>0</v>
      </c>
      <c r="CM773" s="282">
        <f t="shared" si="282"/>
        <v>0</v>
      </c>
    </row>
    <row r="774" spans="1:91" ht="15" x14ac:dyDescent="0.25">
      <c r="D774" s="455" t="str">
        <f>IF(DATA12!$C$11="","",U774&amp;":"&amp;V774)</f>
        <v/>
      </c>
      <c r="E774" s="523" t="str">
        <f>IF(DATA12!$D$11="","",W774&amp;":"&amp;X774)</f>
        <v/>
      </c>
      <c r="F774" s="523"/>
      <c r="G774" s="523"/>
      <c r="H774" s="524" t="e">
        <f t="shared" si="257"/>
        <v>#VALUE!</v>
      </c>
      <c r="I774" s="524"/>
      <c r="J774" s="524"/>
      <c r="K774" s="522" t="e">
        <f t="shared" si="261"/>
        <v>#VALUE!</v>
      </c>
      <c r="L774" s="522"/>
      <c r="M774" s="522"/>
      <c r="N774" s="525" t="e">
        <f t="shared" si="258"/>
        <v>#VALUE!</v>
      </c>
      <c r="O774" s="525"/>
      <c r="P774" s="525"/>
      <c r="Q774" s="523" t="e">
        <f t="shared" si="259"/>
        <v>#VALUE!</v>
      </c>
      <c r="R774" s="523"/>
      <c r="S774" s="523"/>
      <c r="T774" s="283">
        <v>3</v>
      </c>
      <c r="U774" s="456">
        <f>IF(HOUR(DATA12!$C$11)&lt;=6,HOUR(DATA12!$C$11)+12,HOUR(DATA12!$C$11))</f>
        <v>12</v>
      </c>
      <c r="V774" s="457" t="str">
        <f>IF(MINUTE(DATA12!$C$11)&lt;10,"0"&amp;MINUTE(DATA12!$C$11),MINUTE(DATA12!$C$11))</f>
        <v>00</v>
      </c>
      <c r="W774" s="456">
        <f>IF(HOUR(DATA12!$D$11)&lt;=6,HOUR(DATA12!$D$11)+12,HOUR(DATA12!$D$11))</f>
        <v>12</v>
      </c>
      <c r="X774" s="457" t="str">
        <f>IF(MINUTE(DATA12!$D$11)&lt;10,"0"&amp;MINUTE(DATA12!$D$11),MINUTE(DATA12!$D$11))</f>
        <v>00</v>
      </c>
      <c r="Y774" s="526" t="b">
        <f t="shared" si="255"/>
        <v>0</v>
      </c>
      <c r="Z774" s="526"/>
      <c r="AA774" s="520" t="b">
        <f t="shared" si="256"/>
        <v>0</v>
      </c>
      <c r="AB774" s="520"/>
      <c r="AC774" s="521" t="str">
        <f t="shared" si="260"/>
        <v/>
      </c>
      <c r="AD774" s="521"/>
      <c r="AE774" s="520" t="b">
        <f t="shared" si="254"/>
        <v>0</v>
      </c>
      <c r="AF774" s="520"/>
      <c r="AH774" s="422">
        <f>DATA12!$G$11</f>
        <v>0</v>
      </c>
      <c r="AI774" s="422">
        <f>DATA12!$L$11</f>
        <v>0</v>
      </c>
      <c r="AJ774" s="458">
        <f>DATA12!$Q$11</f>
        <v>0</v>
      </c>
      <c r="AK774" s="422">
        <f>DATA12!$V$11</f>
        <v>0</v>
      </c>
      <c r="AL774" s="422">
        <f>DATA12!$AA$11</f>
        <v>0</v>
      </c>
      <c r="AN774" s="522" t="str">
        <f>IF(AJ774="A",MAX($AN$221:AP773)+0.001,"")</f>
        <v/>
      </c>
      <c r="AO774" s="522"/>
      <c r="AP774" s="522"/>
      <c r="AQ774" s="282">
        <v>1.5529999999999999</v>
      </c>
      <c r="AR774" s="282" t="str">
        <f>IF($AQ$774&gt;$AN$973,"",LOOKUP($AQ$774,$AN$222:$AP$971,$AH$222:$AH$971))</f>
        <v/>
      </c>
      <c r="AS774" s="282" t="str">
        <f>IF($AQ$774&gt;$AN$973,"",LOOKUP($AQ$774,$AN$222:$AP$971,$AI$222:$AI$971))</f>
        <v/>
      </c>
      <c r="AT774" s="282" t="s">
        <v>28</v>
      </c>
      <c r="AU774" s="282" t="str">
        <f>IF($AQ$774&gt;$AN$973,"",LOOKUP($AQ$774,$AN$222:$AP$971,$AK$222:$AK$971))</f>
        <v/>
      </c>
      <c r="AV774" s="282" t="str">
        <f>IF($AQ$774&gt;$AN$973,"",LOOKUP($AQ$774,$AN$222:$AP$971,$AL$222:$AL$971))</f>
        <v/>
      </c>
      <c r="AX774" s="522" t="str">
        <f>IF(AJ774="B",MAX($AX$221:AX773)+0.001,"")</f>
        <v/>
      </c>
      <c r="AY774" s="522"/>
      <c r="AZ774" s="522"/>
      <c r="BA774" s="282">
        <v>1.5529999999999999</v>
      </c>
      <c r="BB774" s="282" t="str">
        <f t="shared" si="269"/>
        <v/>
      </c>
      <c r="BC774" s="282" t="str">
        <f t="shared" si="262"/>
        <v/>
      </c>
      <c r="BD774" s="282" t="s">
        <v>29</v>
      </c>
      <c r="BE774" s="282" t="str">
        <f t="shared" si="263"/>
        <v/>
      </c>
      <c r="BF774" s="282" t="str">
        <f t="shared" si="264"/>
        <v/>
      </c>
      <c r="BH774" s="522" t="str">
        <f>IF(AJ774="C",MAX($BH$221:BH773)+0.001,"")</f>
        <v/>
      </c>
      <c r="BI774" s="522"/>
      <c r="BJ774" s="522"/>
      <c r="BK774" s="282">
        <v>1.5529999999999999</v>
      </c>
      <c r="BL774" s="282" t="str">
        <f t="shared" si="265"/>
        <v/>
      </c>
      <c r="BM774" s="282" t="str">
        <f t="shared" si="266"/>
        <v/>
      </c>
      <c r="BN774" s="282" t="s">
        <v>30</v>
      </c>
      <c r="BO774" s="282" t="str">
        <f t="shared" si="267"/>
        <v/>
      </c>
      <c r="BP774" s="282" t="str">
        <f t="shared" si="268"/>
        <v/>
      </c>
      <c r="BT774" s="522" t="str">
        <f>IF(AL774="A",MAX($BT$221:BV773)+0.001,"")</f>
        <v/>
      </c>
      <c r="BU774" s="522"/>
      <c r="BV774" s="522"/>
      <c r="BW774" s="282">
        <v>1.5529999999999999</v>
      </c>
      <c r="BY774" s="454" t="s">
        <v>28</v>
      </c>
      <c r="BZ774" s="282" t="str">
        <f t="shared" si="270"/>
        <v/>
      </c>
      <c r="CB774" s="282">
        <f t="shared" si="271"/>
        <v>0</v>
      </c>
      <c r="CC774" s="282">
        <f t="shared" si="272"/>
        <v>0</v>
      </c>
      <c r="CD774" s="282">
        <f t="shared" si="273"/>
        <v>0</v>
      </c>
      <c r="CE774" s="282">
        <f t="shared" si="274"/>
        <v>0</v>
      </c>
      <c r="CF774" s="282">
        <f t="shared" si="275"/>
        <v>0</v>
      </c>
      <c r="CG774" s="282">
        <f t="shared" si="276"/>
        <v>0</v>
      </c>
      <c r="CH774" s="282">
        <f t="shared" si="277"/>
        <v>0</v>
      </c>
      <c r="CI774" s="282">
        <f t="shared" si="278"/>
        <v>0</v>
      </c>
      <c r="CJ774" s="282">
        <f t="shared" si="279"/>
        <v>0</v>
      </c>
      <c r="CK774" s="282">
        <f t="shared" si="280"/>
        <v>0</v>
      </c>
      <c r="CL774" s="282">
        <f t="shared" si="281"/>
        <v>0</v>
      </c>
      <c r="CM774" s="282">
        <f t="shared" si="282"/>
        <v>0</v>
      </c>
    </row>
    <row r="775" spans="1:91" ht="15" x14ac:dyDescent="0.25">
      <c r="D775" s="455" t="str">
        <f>IF(DATA12!$C$12="","",U775&amp;":"&amp;V775)</f>
        <v/>
      </c>
      <c r="E775" s="523" t="str">
        <f>IF(DATA12!$D$12="","",W775&amp;":"&amp;X775)</f>
        <v/>
      </c>
      <c r="F775" s="523"/>
      <c r="G775" s="523"/>
      <c r="H775" s="524" t="e">
        <f t="shared" si="257"/>
        <v>#VALUE!</v>
      </c>
      <c r="I775" s="524"/>
      <c r="J775" s="524"/>
      <c r="K775" s="522" t="e">
        <f t="shared" si="261"/>
        <v>#VALUE!</v>
      </c>
      <c r="L775" s="522"/>
      <c r="M775" s="522"/>
      <c r="N775" s="525" t="e">
        <f t="shared" si="258"/>
        <v>#VALUE!</v>
      </c>
      <c r="O775" s="525"/>
      <c r="P775" s="525"/>
      <c r="Q775" s="523" t="e">
        <f t="shared" si="259"/>
        <v>#VALUE!</v>
      </c>
      <c r="R775" s="523"/>
      <c r="S775" s="523"/>
      <c r="T775" s="283">
        <v>4</v>
      </c>
      <c r="U775" s="456">
        <f>IF(HOUR(DATA12!$C$12)&lt;=6,HOUR(DATA12!$C$12)+12,HOUR(DATA12!$C$12))</f>
        <v>12</v>
      </c>
      <c r="V775" s="457" t="str">
        <f>IF(MINUTE(DATA12!$C$12)&lt;10,"0"&amp;MINUTE(DATA12!$C$12),MINUTE(DATA12!$C$12))</f>
        <v>00</v>
      </c>
      <c r="W775" s="456">
        <f>IF(HOUR(DATA12!$D$12)&lt;=6,HOUR(DATA12!$D$12)+12,HOUR(DATA12!$D$12))</f>
        <v>12</v>
      </c>
      <c r="X775" s="457" t="str">
        <f>IF(MINUTE(DATA12!$D$12)&lt;10,"0"&amp;MINUTE(DATA12!$D$12),MINUTE(DATA12!$D$12))</f>
        <v>00</v>
      </c>
      <c r="Y775" s="526" t="b">
        <f t="shared" si="255"/>
        <v>0</v>
      </c>
      <c r="Z775" s="526"/>
      <c r="AA775" s="520" t="b">
        <f t="shared" si="256"/>
        <v>0</v>
      </c>
      <c r="AB775" s="520"/>
      <c r="AC775" s="521" t="str">
        <f t="shared" si="260"/>
        <v/>
      </c>
      <c r="AD775" s="521"/>
      <c r="AE775" s="520" t="b">
        <f t="shared" si="254"/>
        <v>0</v>
      </c>
      <c r="AF775" s="520"/>
      <c r="AH775" s="422">
        <f>DATA12!$G$12</f>
        <v>0</v>
      </c>
      <c r="AI775" s="422">
        <f>DATA12!$L$12</f>
        <v>0</v>
      </c>
      <c r="AJ775" s="458">
        <f>DATA12!$Q$12</f>
        <v>0</v>
      </c>
      <c r="AK775" s="422">
        <f>DATA12!$V$12</f>
        <v>0</v>
      </c>
      <c r="AL775" s="422">
        <f>DATA12!$AA$12</f>
        <v>0</v>
      </c>
      <c r="AN775" s="522" t="str">
        <f>IF(AJ775="A",MAX($AN$221:AP774)+0.001,"")</f>
        <v/>
      </c>
      <c r="AO775" s="522"/>
      <c r="AP775" s="522"/>
      <c r="AQ775" s="282">
        <v>1.5539999999999998</v>
      </c>
      <c r="AR775" s="282" t="str">
        <f>IF($AQ$775&gt;$AN$973,"",LOOKUP($AQ$775,$AN$222:$AP$971,$AH$222:$AH$971))</f>
        <v/>
      </c>
      <c r="AS775" s="282" t="str">
        <f>IF($AQ$775&gt;$AN$973,"",LOOKUP($AQ$775,$AN$222:$AP$971,$AI$222:$AI$971))</f>
        <v/>
      </c>
      <c r="AT775" s="282" t="s">
        <v>28</v>
      </c>
      <c r="AU775" s="282" t="str">
        <f>IF($AQ$775&gt;$AN$973,"",LOOKUP($AQ$775,$AN$222:$AP$971,$AK$222:$AK$971))</f>
        <v/>
      </c>
      <c r="AV775" s="282" t="str">
        <f>IF($AQ$775&gt;$AN$973,"",LOOKUP($AQ$775,$AN$222:$AP$971,$AL$222:$AL$971))</f>
        <v/>
      </c>
      <c r="AX775" s="522" t="str">
        <f>IF(AJ775="B",MAX($AX$221:AX774)+0.001,"")</f>
        <v/>
      </c>
      <c r="AY775" s="522"/>
      <c r="AZ775" s="522"/>
      <c r="BA775" s="282">
        <v>1.5539999999999998</v>
      </c>
      <c r="BB775" s="282" t="str">
        <f t="shared" si="269"/>
        <v/>
      </c>
      <c r="BC775" s="282" t="str">
        <f t="shared" si="262"/>
        <v/>
      </c>
      <c r="BD775" s="282" t="s">
        <v>29</v>
      </c>
      <c r="BE775" s="282" t="str">
        <f t="shared" si="263"/>
        <v/>
      </c>
      <c r="BF775" s="282" t="str">
        <f t="shared" si="264"/>
        <v/>
      </c>
      <c r="BH775" s="522" t="str">
        <f>IF(AJ775="C",MAX($BH$221:BH774)+0.001,"")</f>
        <v/>
      </c>
      <c r="BI775" s="522"/>
      <c r="BJ775" s="522"/>
      <c r="BK775" s="282">
        <v>1.5539999999999998</v>
      </c>
      <c r="BL775" s="282" t="str">
        <f t="shared" si="265"/>
        <v/>
      </c>
      <c r="BM775" s="282" t="str">
        <f t="shared" si="266"/>
        <v/>
      </c>
      <c r="BN775" s="282" t="s">
        <v>30</v>
      </c>
      <c r="BO775" s="282" t="str">
        <f t="shared" si="267"/>
        <v/>
      </c>
      <c r="BP775" s="282" t="str">
        <f t="shared" si="268"/>
        <v/>
      </c>
      <c r="BT775" s="522" t="str">
        <f>IF(AL775="A",MAX($BT$221:BV774)+0.001,"")</f>
        <v/>
      </c>
      <c r="BU775" s="522"/>
      <c r="BV775" s="522"/>
      <c r="BW775" s="282">
        <v>1.5539999999999998</v>
      </c>
      <c r="BY775" s="454" t="s">
        <v>28</v>
      </c>
      <c r="BZ775" s="282" t="str">
        <f t="shared" si="270"/>
        <v/>
      </c>
      <c r="CB775" s="282">
        <f t="shared" si="271"/>
        <v>0</v>
      </c>
      <c r="CC775" s="282">
        <f t="shared" si="272"/>
        <v>0</v>
      </c>
      <c r="CD775" s="282">
        <f t="shared" si="273"/>
        <v>0</v>
      </c>
      <c r="CE775" s="282">
        <f t="shared" si="274"/>
        <v>0</v>
      </c>
      <c r="CF775" s="282">
        <f t="shared" si="275"/>
        <v>0</v>
      </c>
      <c r="CG775" s="282">
        <f t="shared" si="276"/>
        <v>0</v>
      </c>
      <c r="CH775" s="282">
        <f t="shared" si="277"/>
        <v>0</v>
      </c>
      <c r="CI775" s="282">
        <f t="shared" si="278"/>
        <v>0</v>
      </c>
      <c r="CJ775" s="282">
        <f t="shared" si="279"/>
        <v>0</v>
      </c>
      <c r="CK775" s="282">
        <f t="shared" si="280"/>
        <v>0</v>
      </c>
      <c r="CL775" s="282">
        <f t="shared" si="281"/>
        <v>0</v>
      </c>
      <c r="CM775" s="282">
        <f t="shared" si="282"/>
        <v>0</v>
      </c>
    </row>
    <row r="776" spans="1:91" ht="15" x14ac:dyDescent="0.25">
      <c r="D776" s="455" t="str">
        <f>IF(DATA12!$C$13="","",U776&amp;":"&amp;V776)</f>
        <v/>
      </c>
      <c r="E776" s="523" t="str">
        <f>IF(DATA12!$D$13="","",W776&amp;":"&amp;X776)</f>
        <v/>
      </c>
      <c r="F776" s="523"/>
      <c r="G776" s="523"/>
      <c r="H776" s="524" t="e">
        <f t="shared" si="257"/>
        <v>#VALUE!</v>
      </c>
      <c r="I776" s="524"/>
      <c r="J776" s="524"/>
      <c r="K776" s="522" t="e">
        <f t="shared" si="261"/>
        <v>#VALUE!</v>
      </c>
      <c r="L776" s="522"/>
      <c r="M776" s="522"/>
      <c r="N776" s="525" t="e">
        <f t="shared" si="258"/>
        <v>#VALUE!</v>
      </c>
      <c r="O776" s="525"/>
      <c r="P776" s="525"/>
      <c r="Q776" s="523" t="e">
        <f t="shared" si="259"/>
        <v>#VALUE!</v>
      </c>
      <c r="R776" s="523"/>
      <c r="S776" s="523"/>
      <c r="T776" s="283">
        <v>5</v>
      </c>
      <c r="U776" s="456">
        <f>IF(HOUR(DATA12!$C$13)&lt;=6,HOUR(DATA12!$C$13)+12,HOUR(DATA12!$C$13))</f>
        <v>12</v>
      </c>
      <c r="V776" s="457" t="str">
        <f>IF(MINUTE(DATA12!$C$13)&lt;10,"0"&amp;MINUTE(DATA12!$C$13),MINUTE(DATA12!$C$13))</f>
        <v>00</v>
      </c>
      <c r="W776" s="456">
        <f>IF(HOUR(DATA12!$D$13)&lt;=6,HOUR(DATA12!$D$13)+12,HOUR(DATA12!$D$13))</f>
        <v>12</v>
      </c>
      <c r="X776" s="457" t="str">
        <f>IF(MINUTE(DATA12!$D$13)&lt;10,"0"&amp;MINUTE(DATA12!$D$13),MINUTE(DATA12!$D$13))</f>
        <v>00</v>
      </c>
      <c r="Y776" s="526" t="b">
        <f t="shared" si="255"/>
        <v>0</v>
      </c>
      <c r="Z776" s="526"/>
      <c r="AA776" s="520" t="b">
        <f t="shared" si="256"/>
        <v>0</v>
      </c>
      <c r="AB776" s="520"/>
      <c r="AC776" s="521" t="str">
        <f t="shared" si="260"/>
        <v/>
      </c>
      <c r="AD776" s="521"/>
      <c r="AE776" s="520" t="b">
        <f t="shared" si="254"/>
        <v>0</v>
      </c>
      <c r="AF776" s="520"/>
      <c r="AH776" s="422">
        <f>DATA12!$G$13</f>
        <v>0</v>
      </c>
      <c r="AI776" s="422">
        <f>DATA12!$L$13</f>
        <v>0</v>
      </c>
      <c r="AJ776" s="458">
        <f>DATA12!$Q$13</f>
        <v>0</v>
      </c>
      <c r="AK776" s="422">
        <f>DATA12!$V$13</f>
        <v>0</v>
      </c>
      <c r="AL776" s="422">
        <f>DATA12!$AA$13</f>
        <v>0</v>
      </c>
      <c r="AN776" s="522" t="str">
        <f>IF(AJ776="A",MAX($AN$221:AP775)+0.001,"")</f>
        <v/>
      </c>
      <c r="AO776" s="522"/>
      <c r="AP776" s="522"/>
      <c r="AQ776" s="282">
        <v>1.5549999999999999</v>
      </c>
      <c r="AR776" s="282" t="str">
        <f>IF($AQ$776&gt;$AN$973,"",LOOKUP($AQ$776,$AN$222:$AP$971,$AH$222:$AH$971))</f>
        <v/>
      </c>
      <c r="AS776" s="282" t="str">
        <f>IF($AQ$776&gt;$AN$973,"",LOOKUP($AQ$776,$AN$222:$AP$971,$AI$222:$AI$971))</f>
        <v/>
      </c>
      <c r="AT776" s="282" t="s">
        <v>28</v>
      </c>
      <c r="AU776" s="282" t="str">
        <f>IF($AQ$776&gt;$AN$973,"",LOOKUP($AQ$776,$AN$222:$AP$971,$AK$222:$AK$971))</f>
        <v/>
      </c>
      <c r="AV776" s="282" t="str">
        <f>IF($AQ$776&gt;$AN$973,"",LOOKUP($AQ$776,$AN$222:$AP$971,$AL$222:$AL$971))</f>
        <v/>
      </c>
      <c r="AX776" s="522" t="str">
        <f>IF(AJ776="B",MAX($AX$221:AX775)+0.001,"")</f>
        <v/>
      </c>
      <c r="AY776" s="522"/>
      <c r="AZ776" s="522"/>
      <c r="BA776" s="282">
        <v>1.5549999999999999</v>
      </c>
      <c r="BB776" s="282" t="str">
        <f t="shared" si="269"/>
        <v/>
      </c>
      <c r="BC776" s="282" t="str">
        <f t="shared" si="262"/>
        <v/>
      </c>
      <c r="BD776" s="282" t="s">
        <v>29</v>
      </c>
      <c r="BE776" s="282" t="str">
        <f t="shared" si="263"/>
        <v/>
      </c>
      <c r="BF776" s="282" t="str">
        <f t="shared" si="264"/>
        <v/>
      </c>
      <c r="BH776" s="522" t="str">
        <f>IF(AJ776="C",MAX($BH$221:BH775)+0.001,"")</f>
        <v/>
      </c>
      <c r="BI776" s="522"/>
      <c r="BJ776" s="522"/>
      <c r="BK776" s="282">
        <v>1.5549999999999999</v>
      </c>
      <c r="BL776" s="282" t="str">
        <f t="shared" si="265"/>
        <v/>
      </c>
      <c r="BM776" s="282" t="str">
        <f t="shared" si="266"/>
        <v/>
      </c>
      <c r="BN776" s="282" t="s">
        <v>30</v>
      </c>
      <c r="BO776" s="282" t="str">
        <f t="shared" si="267"/>
        <v/>
      </c>
      <c r="BP776" s="282" t="str">
        <f t="shared" si="268"/>
        <v/>
      </c>
      <c r="BT776" s="522" t="str">
        <f>IF(AL776="A",MAX($BT$221:BV775)+0.001,"")</f>
        <v/>
      </c>
      <c r="BU776" s="522"/>
      <c r="BV776" s="522"/>
      <c r="BW776" s="282">
        <v>1.5549999999999999</v>
      </c>
      <c r="BY776" s="454" t="s">
        <v>28</v>
      </c>
      <c r="BZ776" s="282" t="str">
        <f t="shared" si="270"/>
        <v/>
      </c>
      <c r="CB776" s="282">
        <f t="shared" si="271"/>
        <v>0</v>
      </c>
      <c r="CC776" s="282">
        <f t="shared" si="272"/>
        <v>0</v>
      </c>
      <c r="CD776" s="282">
        <f t="shared" si="273"/>
        <v>0</v>
      </c>
      <c r="CE776" s="282">
        <f t="shared" si="274"/>
        <v>0</v>
      </c>
      <c r="CF776" s="282">
        <f t="shared" si="275"/>
        <v>0</v>
      </c>
      <c r="CG776" s="282">
        <f t="shared" si="276"/>
        <v>0</v>
      </c>
      <c r="CH776" s="282">
        <f t="shared" si="277"/>
        <v>0</v>
      </c>
      <c r="CI776" s="282">
        <f t="shared" si="278"/>
        <v>0</v>
      </c>
      <c r="CJ776" s="282">
        <f t="shared" si="279"/>
        <v>0</v>
      </c>
      <c r="CK776" s="282">
        <f t="shared" si="280"/>
        <v>0</v>
      </c>
      <c r="CL776" s="282">
        <f t="shared" si="281"/>
        <v>0</v>
      </c>
      <c r="CM776" s="282">
        <f t="shared" si="282"/>
        <v>0</v>
      </c>
    </row>
    <row r="777" spans="1:91" ht="15" x14ac:dyDescent="0.25">
      <c r="D777" s="455" t="str">
        <f>IF(DATA12!$C$14="","",U777&amp;":"&amp;V777)</f>
        <v/>
      </c>
      <c r="E777" s="523" t="str">
        <f>IF(DATA12!$D$14="","",W777&amp;":"&amp;X777)</f>
        <v/>
      </c>
      <c r="F777" s="523"/>
      <c r="G777" s="523"/>
      <c r="H777" s="524" t="e">
        <f t="shared" si="257"/>
        <v>#VALUE!</v>
      </c>
      <c r="I777" s="524"/>
      <c r="J777" s="524"/>
      <c r="K777" s="522" t="e">
        <f t="shared" si="261"/>
        <v>#VALUE!</v>
      </c>
      <c r="L777" s="522"/>
      <c r="M777" s="522"/>
      <c r="N777" s="525" t="e">
        <f t="shared" si="258"/>
        <v>#VALUE!</v>
      </c>
      <c r="O777" s="525"/>
      <c r="P777" s="525"/>
      <c r="Q777" s="523" t="e">
        <f t="shared" si="259"/>
        <v>#VALUE!</v>
      </c>
      <c r="R777" s="523"/>
      <c r="S777" s="523"/>
      <c r="T777" s="283">
        <v>6</v>
      </c>
      <c r="U777" s="456">
        <f>IF(HOUR(DATA12!$C$14)&lt;=6,HOUR(DATA12!$C$14)+12,HOUR(DATA12!$C$14))</f>
        <v>12</v>
      </c>
      <c r="V777" s="457" t="str">
        <f>IF(MINUTE(DATA12!$C$14)&lt;10,"0"&amp;MINUTE(DATA12!$C$14),MINUTE(DATA12!$C$14))</f>
        <v>00</v>
      </c>
      <c r="W777" s="456">
        <f>IF(HOUR(DATA12!$D$14)&lt;=6,HOUR(DATA12!$D$14)+12,HOUR(DATA12!$D$14))</f>
        <v>12</v>
      </c>
      <c r="X777" s="457" t="str">
        <f>IF(MINUTE(DATA12!$D$14)&lt;10,"0"&amp;MINUTE(DATA12!$D$14),MINUTE(DATA12!$D$14))</f>
        <v>00</v>
      </c>
      <c r="Y777" s="526" t="b">
        <f t="shared" si="255"/>
        <v>0</v>
      </c>
      <c r="Z777" s="526"/>
      <c r="AA777" s="520" t="b">
        <f t="shared" si="256"/>
        <v>0</v>
      </c>
      <c r="AB777" s="520"/>
      <c r="AC777" s="521" t="str">
        <f t="shared" si="260"/>
        <v/>
      </c>
      <c r="AD777" s="521"/>
      <c r="AE777" s="520" t="b">
        <f t="shared" si="254"/>
        <v>0</v>
      </c>
      <c r="AF777" s="520"/>
      <c r="AH777" s="422">
        <f>DATA12!$G$14</f>
        <v>0</v>
      </c>
      <c r="AI777" s="422">
        <f>DATA12!$L$14</f>
        <v>0</v>
      </c>
      <c r="AJ777" s="458">
        <f>DATA12!$Q$14</f>
        <v>0</v>
      </c>
      <c r="AK777" s="422">
        <f>DATA12!$V$14</f>
        <v>0</v>
      </c>
      <c r="AL777" s="422">
        <f>DATA12!$AA$14</f>
        <v>0</v>
      </c>
      <c r="AN777" s="522" t="str">
        <f>IF(AJ777="A",MAX($AN$221:AP776)+0.001,"")</f>
        <v/>
      </c>
      <c r="AO777" s="522"/>
      <c r="AP777" s="522"/>
      <c r="AQ777" s="282">
        <v>1.556</v>
      </c>
      <c r="AR777" s="282" t="str">
        <f>IF($AQ$777&gt;$AN$973,"",LOOKUP($AQ$777,$AN$222:$AP$971,$AH$222:$AH$971))</f>
        <v/>
      </c>
      <c r="AS777" s="282" t="str">
        <f>IF($AQ$777&gt;$AN$973,"",LOOKUP($AQ$777,$AN$222:$AP$971,$AI$222:$AI$971))</f>
        <v/>
      </c>
      <c r="AT777" s="282" t="s">
        <v>28</v>
      </c>
      <c r="AU777" s="282" t="str">
        <f>IF($AQ$777&gt;$AN$973,"",LOOKUP($AQ$777,$AN$222:$AP$971,$AK$222:$AK$971))</f>
        <v/>
      </c>
      <c r="AV777" s="282" t="str">
        <f>IF($AQ$777&gt;$AN$973,"",LOOKUP($AQ$777,$AN$222:$AP$971,$AL$222:$AL$971))</f>
        <v/>
      </c>
      <c r="AX777" s="522" t="str">
        <f>IF(AJ777="B",MAX($AX$221:AX776)+0.001,"")</f>
        <v/>
      </c>
      <c r="AY777" s="522"/>
      <c r="AZ777" s="522"/>
      <c r="BA777" s="282">
        <v>1.556</v>
      </c>
      <c r="BB777" s="282" t="str">
        <f t="shared" si="269"/>
        <v/>
      </c>
      <c r="BC777" s="282" t="str">
        <f t="shared" si="262"/>
        <v/>
      </c>
      <c r="BD777" s="282" t="s">
        <v>29</v>
      </c>
      <c r="BE777" s="282" t="str">
        <f t="shared" si="263"/>
        <v/>
      </c>
      <c r="BF777" s="282" t="str">
        <f t="shared" si="264"/>
        <v/>
      </c>
      <c r="BH777" s="522" t="str">
        <f>IF(AJ777="C",MAX($BH$221:BH776)+0.001,"")</f>
        <v/>
      </c>
      <c r="BI777" s="522"/>
      <c r="BJ777" s="522"/>
      <c r="BK777" s="282">
        <v>1.556</v>
      </c>
      <c r="BL777" s="282" t="str">
        <f t="shared" si="265"/>
        <v/>
      </c>
      <c r="BM777" s="282" t="str">
        <f t="shared" si="266"/>
        <v/>
      </c>
      <c r="BN777" s="282" t="s">
        <v>30</v>
      </c>
      <c r="BO777" s="282" t="str">
        <f t="shared" si="267"/>
        <v/>
      </c>
      <c r="BP777" s="282" t="str">
        <f t="shared" si="268"/>
        <v/>
      </c>
      <c r="BT777" s="522" t="str">
        <f>IF(AL777="A",MAX($BT$221:BV776)+0.001,"")</f>
        <v/>
      </c>
      <c r="BU777" s="522"/>
      <c r="BV777" s="522"/>
      <c r="BW777" s="282">
        <v>1.556</v>
      </c>
      <c r="BY777" s="454" t="s">
        <v>28</v>
      </c>
      <c r="BZ777" s="282" t="str">
        <f t="shared" si="270"/>
        <v/>
      </c>
      <c r="CB777" s="282">
        <f t="shared" si="271"/>
        <v>0</v>
      </c>
      <c r="CC777" s="282">
        <f t="shared" si="272"/>
        <v>0</v>
      </c>
      <c r="CD777" s="282">
        <f t="shared" si="273"/>
        <v>0</v>
      </c>
      <c r="CE777" s="282">
        <f t="shared" si="274"/>
        <v>0</v>
      </c>
      <c r="CF777" s="282">
        <f t="shared" si="275"/>
        <v>0</v>
      </c>
      <c r="CG777" s="282">
        <f t="shared" si="276"/>
        <v>0</v>
      </c>
      <c r="CH777" s="282">
        <f t="shared" si="277"/>
        <v>0</v>
      </c>
      <c r="CI777" s="282">
        <f t="shared" si="278"/>
        <v>0</v>
      </c>
      <c r="CJ777" s="282">
        <f t="shared" si="279"/>
        <v>0</v>
      </c>
      <c r="CK777" s="282">
        <f t="shared" si="280"/>
        <v>0</v>
      </c>
      <c r="CL777" s="282">
        <f t="shared" si="281"/>
        <v>0</v>
      </c>
      <c r="CM777" s="282">
        <f t="shared" si="282"/>
        <v>0</v>
      </c>
    </row>
    <row r="778" spans="1:91" ht="15" x14ac:dyDescent="0.25">
      <c r="D778" s="455" t="str">
        <f>IF(DATA12!$C$15="","",U778&amp;":"&amp;V778)</f>
        <v/>
      </c>
      <c r="E778" s="523" t="str">
        <f>IF(DATA12!$D$15="","",W778&amp;":"&amp;X778)</f>
        <v/>
      </c>
      <c r="F778" s="523"/>
      <c r="G778" s="523"/>
      <c r="H778" s="524" t="e">
        <f t="shared" si="257"/>
        <v>#VALUE!</v>
      </c>
      <c r="I778" s="524"/>
      <c r="J778" s="524"/>
      <c r="K778" s="522" t="e">
        <f t="shared" si="261"/>
        <v>#VALUE!</v>
      </c>
      <c r="L778" s="522"/>
      <c r="M778" s="522"/>
      <c r="N778" s="525" t="e">
        <f t="shared" si="258"/>
        <v>#VALUE!</v>
      </c>
      <c r="O778" s="525"/>
      <c r="P778" s="525"/>
      <c r="Q778" s="523" t="e">
        <f t="shared" si="259"/>
        <v>#VALUE!</v>
      </c>
      <c r="R778" s="523"/>
      <c r="S778" s="523"/>
      <c r="T778" s="283">
        <v>7</v>
      </c>
      <c r="U778" s="456">
        <f>IF(HOUR(DATA12!$C$15)&lt;=6,HOUR(DATA12!$C$15)+12,HOUR(DATA12!$C$15))</f>
        <v>12</v>
      </c>
      <c r="V778" s="457" t="str">
        <f>IF(MINUTE(DATA12!$C$15)&lt;10,"0"&amp;MINUTE(DATA12!$C$15),MINUTE(DATA12!$C$15))</f>
        <v>00</v>
      </c>
      <c r="W778" s="456">
        <f>IF(HOUR(DATA12!$D$15)&lt;=6,HOUR(DATA12!$D$15)+12,HOUR(DATA12!$D$15))</f>
        <v>12</v>
      </c>
      <c r="X778" s="457" t="str">
        <f>IF(MINUTE(DATA12!$D$15)&lt;10,"0"&amp;MINUTE(DATA12!$D$15),MINUTE(DATA12!$D$15))</f>
        <v>00</v>
      </c>
      <c r="Y778" s="526" t="b">
        <f t="shared" si="255"/>
        <v>0</v>
      </c>
      <c r="Z778" s="526"/>
      <c r="AA778" s="520" t="b">
        <f t="shared" si="256"/>
        <v>0</v>
      </c>
      <c r="AB778" s="520"/>
      <c r="AC778" s="521" t="str">
        <f t="shared" si="260"/>
        <v/>
      </c>
      <c r="AD778" s="521"/>
      <c r="AE778" s="520" t="b">
        <f t="shared" si="254"/>
        <v>0</v>
      </c>
      <c r="AF778" s="520"/>
      <c r="AH778" s="422">
        <f>DATA12!$G$15</f>
        <v>0</v>
      </c>
      <c r="AI778" s="422">
        <f>DATA12!$L$15</f>
        <v>0</v>
      </c>
      <c r="AJ778" s="458">
        <f>DATA12!$Q$15</f>
        <v>0</v>
      </c>
      <c r="AK778" s="422">
        <f>DATA12!$V$15</f>
        <v>0</v>
      </c>
      <c r="AL778" s="422">
        <f>DATA12!$AA$15</f>
        <v>0</v>
      </c>
      <c r="AN778" s="522" t="str">
        <f>IF(AJ778="A",MAX($AN$221:AP777)+0.001,"")</f>
        <v/>
      </c>
      <c r="AO778" s="522"/>
      <c r="AP778" s="522"/>
      <c r="AQ778" s="282">
        <v>1.5569999999999999</v>
      </c>
      <c r="AR778" s="282" t="str">
        <f>IF($AQ$778&gt;$AN$973,"",LOOKUP($AQ$778,$AN$222:$AP$971,$AH$222:$AH$971))</f>
        <v/>
      </c>
      <c r="AS778" s="282" t="str">
        <f>IF($AQ$778&gt;$AN$973,"",LOOKUP($AQ$778,$AN$222:$AP$971,$AI$222:$AI$971))</f>
        <v/>
      </c>
      <c r="AT778" s="282" t="s">
        <v>28</v>
      </c>
      <c r="AU778" s="282" t="str">
        <f>IF($AQ$778&gt;$AN$973,"",LOOKUP($AQ$778,$AN$222:$AP$971,$AK$222:$AK$971))</f>
        <v/>
      </c>
      <c r="AV778" s="282" t="str">
        <f>IF($AQ$778&gt;$AN$973,"",LOOKUP($AQ$778,$AN$222:$AP$971,$AL$222:$AL$971))</f>
        <v/>
      </c>
      <c r="AX778" s="522" t="str">
        <f>IF(AJ778="B",MAX($AX$221:AX777)+0.001,"")</f>
        <v/>
      </c>
      <c r="AY778" s="522"/>
      <c r="AZ778" s="522"/>
      <c r="BA778" s="282">
        <v>1.5569999999999999</v>
      </c>
      <c r="BB778" s="282" t="str">
        <f t="shared" si="269"/>
        <v/>
      </c>
      <c r="BC778" s="282" t="str">
        <f t="shared" si="262"/>
        <v/>
      </c>
      <c r="BD778" s="282" t="s">
        <v>29</v>
      </c>
      <c r="BE778" s="282" t="str">
        <f t="shared" si="263"/>
        <v/>
      </c>
      <c r="BF778" s="282" t="str">
        <f t="shared" si="264"/>
        <v/>
      </c>
      <c r="BH778" s="522" t="str">
        <f>IF(AJ778="C",MAX($BH$221:BH777)+0.001,"")</f>
        <v/>
      </c>
      <c r="BI778" s="522"/>
      <c r="BJ778" s="522"/>
      <c r="BK778" s="282">
        <v>1.5569999999999999</v>
      </c>
      <c r="BL778" s="282" t="str">
        <f t="shared" si="265"/>
        <v/>
      </c>
      <c r="BM778" s="282" t="str">
        <f t="shared" si="266"/>
        <v/>
      </c>
      <c r="BN778" s="282" t="s">
        <v>30</v>
      </c>
      <c r="BO778" s="282" t="str">
        <f t="shared" si="267"/>
        <v/>
      </c>
      <c r="BP778" s="282" t="str">
        <f t="shared" si="268"/>
        <v/>
      </c>
      <c r="BT778" s="522" t="str">
        <f>IF(AL778="A",MAX($BT$221:BV777)+0.001,"")</f>
        <v/>
      </c>
      <c r="BU778" s="522"/>
      <c r="BV778" s="522"/>
      <c r="BW778" s="282">
        <v>1.5569999999999999</v>
      </c>
      <c r="BY778" s="454" t="s">
        <v>28</v>
      </c>
      <c r="BZ778" s="282" t="str">
        <f t="shared" si="270"/>
        <v/>
      </c>
      <c r="CB778" s="282">
        <f t="shared" si="271"/>
        <v>0</v>
      </c>
      <c r="CC778" s="282">
        <f t="shared" si="272"/>
        <v>0</v>
      </c>
      <c r="CD778" s="282">
        <f t="shared" si="273"/>
        <v>0</v>
      </c>
      <c r="CE778" s="282">
        <f t="shared" si="274"/>
        <v>0</v>
      </c>
      <c r="CF778" s="282">
        <f t="shared" si="275"/>
        <v>0</v>
      </c>
      <c r="CG778" s="282">
        <f t="shared" si="276"/>
        <v>0</v>
      </c>
      <c r="CH778" s="282">
        <f t="shared" si="277"/>
        <v>0</v>
      </c>
      <c r="CI778" s="282">
        <f t="shared" si="278"/>
        <v>0</v>
      </c>
      <c r="CJ778" s="282">
        <f t="shared" si="279"/>
        <v>0</v>
      </c>
      <c r="CK778" s="282">
        <f t="shared" si="280"/>
        <v>0</v>
      </c>
      <c r="CL778" s="282">
        <f t="shared" si="281"/>
        <v>0</v>
      </c>
      <c r="CM778" s="282">
        <f t="shared" si="282"/>
        <v>0</v>
      </c>
    </row>
    <row r="779" spans="1:91" ht="15" x14ac:dyDescent="0.25">
      <c r="D779" s="455" t="str">
        <f>IF(DATA12!$C$16="","",U779&amp;":"&amp;V779)</f>
        <v/>
      </c>
      <c r="E779" s="523" t="str">
        <f>IF(DATA12!$D$16="","",W779&amp;":"&amp;X779)</f>
        <v/>
      </c>
      <c r="F779" s="523"/>
      <c r="G779" s="523"/>
      <c r="H779" s="524" t="e">
        <f t="shared" si="257"/>
        <v>#VALUE!</v>
      </c>
      <c r="I779" s="524"/>
      <c r="J779" s="524"/>
      <c r="K779" s="522" t="e">
        <f t="shared" si="261"/>
        <v>#VALUE!</v>
      </c>
      <c r="L779" s="522"/>
      <c r="M779" s="522"/>
      <c r="N779" s="525" t="e">
        <f t="shared" si="258"/>
        <v>#VALUE!</v>
      </c>
      <c r="O779" s="525"/>
      <c r="P779" s="525"/>
      <c r="Q779" s="523" t="e">
        <f t="shared" si="259"/>
        <v>#VALUE!</v>
      </c>
      <c r="R779" s="523"/>
      <c r="S779" s="523"/>
      <c r="T779" s="283">
        <v>8</v>
      </c>
      <c r="U779" s="456">
        <f>IF(HOUR(DATA12!$C$16)&lt;=6,HOUR(DATA12!$C$16)+12,HOUR(DATA12!$C$16))</f>
        <v>12</v>
      </c>
      <c r="V779" s="457" t="str">
        <f>IF(MINUTE(DATA12!$C$16)&lt;10,"0"&amp;MINUTE(DATA12!$C$16),MINUTE(DATA12!$C$16))</f>
        <v>00</v>
      </c>
      <c r="W779" s="456">
        <f>IF(HOUR(DATA12!$D$16)&lt;=6,HOUR(DATA12!$D$16)+12,HOUR(DATA12!$D$16))</f>
        <v>12</v>
      </c>
      <c r="X779" s="457" t="str">
        <f>IF(MINUTE(DATA12!$D$16)&lt;10,"0"&amp;MINUTE(DATA12!$D$16),MINUTE(DATA12!$D$16))</f>
        <v>00</v>
      </c>
      <c r="Y779" s="526" t="b">
        <f t="shared" si="255"/>
        <v>0</v>
      </c>
      <c r="Z779" s="526"/>
      <c r="AA779" s="520" t="b">
        <f t="shared" si="256"/>
        <v>0</v>
      </c>
      <c r="AB779" s="520"/>
      <c r="AC779" s="521" t="str">
        <f t="shared" si="260"/>
        <v/>
      </c>
      <c r="AD779" s="521"/>
      <c r="AE779" s="520" t="b">
        <f t="shared" si="254"/>
        <v>0</v>
      </c>
      <c r="AF779" s="520"/>
      <c r="AH779" s="422">
        <f>DATA12!$G$16</f>
        <v>0</v>
      </c>
      <c r="AI779" s="422">
        <f>DATA12!$L$16</f>
        <v>0</v>
      </c>
      <c r="AJ779" s="458">
        <f>DATA12!$Q$16</f>
        <v>0</v>
      </c>
      <c r="AK779" s="422">
        <f>DATA12!$V$16</f>
        <v>0</v>
      </c>
      <c r="AL779" s="422">
        <f>DATA12!$AA$16</f>
        <v>0</v>
      </c>
      <c r="AN779" s="522" t="str">
        <f>IF(AJ779="A",MAX($AN$221:AP778)+0.001,"")</f>
        <v/>
      </c>
      <c r="AO779" s="522"/>
      <c r="AP779" s="522"/>
      <c r="AQ779" s="282">
        <v>1.5579999999999998</v>
      </c>
      <c r="AR779" s="282" t="str">
        <f>IF($AQ$779&gt;$AN$973,"",LOOKUP($AQ$779,$AN$222:$AP$971,$AH$222:$AH$971))</f>
        <v/>
      </c>
      <c r="AS779" s="282" t="str">
        <f>IF($AQ$779&gt;$AN$973,"",LOOKUP($AQ$779,$AN$222:$AP$971,$AI$222:$AI$971))</f>
        <v/>
      </c>
      <c r="AT779" s="282" t="s">
        <v>28</v>
      </c>
      <c r="AU779" s="282" t="str">
        <f>IF($AQ$779&gt;$AN$973,"",LOOKUP($AQ$779,$AN$222:$AP$971,$AK$222:$AK$971))</f>
        <v/>
      </c>
      <c r="AV779" s="282" t="str">
        <f>IF($AQ$779&gt;$AN$973,"",LOOKUP($AQ$779,$AN$222:$AP$971,$AL$222:$AL$971))</f>
        <v/>
      </c>
      <c r="AX779" s="522" t="str">
        <f>IF(AJ779="B",MAX($AX$221:AX778)+0.001,"")</f>
        <v/>
      </c>
      <c r="AY779" s="522"/>
      <c r="AZ779" s="522"/>
      <c r="BA779" s="282">
        <v>1.5579999999999998</v>
      </c>
      <c r="BB779" s="282" t="str">
        <f t="shared" si="269"/>
        <v/>
      </c>
      <c r="BC779" s="282" t="str">
        <f t="shared" si="262"/>
        <v/>
      </c>
      <c r="BD779" s="282" t="s">
        <v>29</v>
      </c>
      <c r="BE779" s="282" t="str">
        <f t="shared" si="263"/>
        <v/>
      </c>
      <c r="BF779" s="282" t="str">
        <f t="shared" si="264"/>
        <v/>
      </c>
      <c r="BH779" s="522" t="str">
        <f>IF(AJ779="C",MAX($BH$221:BH778)+0.001,"")</f>
        <v/>
      </c>
      <c r="BI779" s="522"/>
      <c r="BJ779" s="522"/>
      <c r="BK779" s="282">
        <v>1.5579999999999998</v>
      </c>
      <c r="BL779" s="282" t="str">
        <f t="shared" si="265"/>
        <v/>
      </c>
      <c r="BM779" s="282" t="str">
        <f t="shared" si="266"/>
        <v/>
      </c>
      <c r="BN779" s="282" t="s">
        <v>30</v>
      </c>
      <c r="BO779" s="282" t="str">
        <f t="shared" si="267"/>
        <v/>
      </c>
      <c r="BP779" s="282" t="str">
        <f t="shared" si="268"/>
        <v/>
      </c>
      <c r="BT779" s="522" t="str">
        <f>IF(AL779="A",MAX($BT$221:BV778)+0.001,"")</f>
        <v/>
      </c>
      <c r="BU779" s="522"/>
      <c r="BV779" s="522"/>
      <c r="BW779" s="282">
        <v>1.5579999999999998</v>
      </c>
      <c r="BY779" s="454" t="s">
        <v>28</v>
      </c>
      <c r="BZ779" s="282" t="str">
        <f t="shared" si="270"/>
        <v/>
      </c>
      <c r="CB779" s="282">
        <f t="shared" si="271"/>
        <v>0</v>
      </c>
      <c r="CC779" s="282">
        <f t="shared" si="272"/>
        <v>0</v>
      </c>
      <c r="CD779" s="282">
        <f t="shared" si="273"/>
        <v>0</v>
      </c>
      <c r="CE779" s="282">
        <f t="shared" si="274"/>
        <v>0</v>
      </c>
      <c r="CF779" s="282">
        <f t="shared" si="275"/>
        <v>0</v>
      </c>
      <c r="CG779" s="282">
        <f t="shared" si="276"/>
        <v>0</v>
      </c>
      <c r="CH779" s="282">
        <f t="shared" si="277"/>
        <v>0</v>
      </c>
      <c r="CI779" s="282">
        <f t="shared" si="278"/>
        <v>0</v>
      </c>
      <c r="CJ779" s="282">
        <f t="shared" si="279"/>
        <v>0</v>
      </c>
      <c r="CK779" s="282">
        <f t="shared" si="280"/>
        <v>0</v>
      </c>
      <c r="CL779" s="282">
        <f t="shared" si="281"/>
        <v>0</v>
      </c>
      <c r="CM779" s="282">
        <f t="shared" si="282"/>
        <v>0</v>
      </c>
    </row>
    <row r="780" spans="1:91" ht="15" x14ac:dyDescent="0.25">
      <c r="D780" s="455" t="str">
        <f>IF(DATA12!$C$17="","",U780&amp;":"&amp;V780)</f>
        <v/>
      </c>
      <c r="E780" s="523" t="str">
        <f>IF(DATA12!$D$17="","",W780&amp;":"&amp;X780)</f>
        <v/>
      </c>
      <c r="F780" s="523"/>
      <c r="G780" s="523"/>
      <c r="H780" s="524" t="e">
        <f t="shared" si="257"/>
        <v>#VALUE!</v>
      </c>
      <c r="I780" s="524"/>
      <c r="J780" s="524"/>
      <c r="K780" s="522" t="e">
        <f t="shared" si="261"/>
        <v>#VALUE!</v>
      </c>
      <c r="L780" s="522"/>
      <c r="M780" s="522"/>
      <c r="N780" s="525" t="e">
        <f t="shared" si="258"/>
        <v>#VALUE!</v>
      </c>
      <c r="O780" s="525"/>
      <c r="P780" s="525"/>
      <c r="Q780" s="523" t="e">
        <f t="shared" si="259"/>
        <v>#VALUE!</v>
      </c>
      <c r="R780" s="523"/>
      <c r="S780" s="523"/>
      <c r="T780" s="283">
        <v>9</v>
      </c>
      <c r="U780" s="456">
        <f>IF(HOUR(DATA12!$C$17)&lt;=6,HOUR(DATA12!$C$17)+12,HOUR(DATA12!$C$17))</f>
        <v>12</v>
      </c>
      <c r="V780" s="457" t="str">
        <f>IF(MINUTE(DATA12!$C$17)&lt;10,"0"&amp;MINUTE(DATA12!$C$17),MINUTE(DATA12!$C$17))</f>
        <v>00</v>
      </c>
      <c r="W780" s="456">
        <f>IF(HOUR(DATA12!$D$17)&lt;=6,HOUR(DATA12!$D$17)+12,HOUR(DATA12!$D$17))</f>
        <v>12</v>
      </c>
      <c r="X780" s="457" t="str">
        <f>IF(MINUTE(DATA12!$D$17)&lt;10,"0"&amp;MINUTE(DATA12!$D$17),MINUTE(DATA12!$D$17))</f>
        <v>00</v>
      </c>
      <c r="Y780" s="526" t="b">
        <f t="shared" si="255"/>
        <v>0</v>
      </c>
      <c r="Z780" s="526"/>
      <c r="AA780" s="520" t="b">
        <f t="shared" si="256"/>
        <v>0</v>
      </c>
      <c r="AB780" s="520"/>
      <c r="AC780" s="521" t="str">
        <f t="shared" si="260"/>
        <v/>
      </c>
      <c r="AD780" s="521"/>
      <c r="AE780" s="520" t="b">
        <f t="shared" si="254"/>
        <v>0</v>
      </c>
      <c r="AF780" s="520"/>
      <c r="AH780" s="422">
        <f>DATA12!$G$17</f>
        <v>0</v>
      </c>
      <c r="AI780" s="422">
        <f>DATA12!$L$17</f>
        <v>0</v>
      </c>
      <c r="AJ780" s="458">
        <f>DATA12!$Q$17</f>
        <v>0</v>
      </c>
      <c r="AK780" s="422">
        <f>DATA12!$V$17</f>
        <v>0</v>
      </c>
      <c r="AL780" s="422">
        <f>DATA12!$AA$17</f>
        <v>0</v>
      </c>
      <c r="AN780" s="522" t="str">
        <f>IF(AJ780="A",MAX($AN$221:AP779)+0.001,"")</f>
        <v/>
      </c>
      <c r="AO780" s="522"/>
      <c r="AP780" s="522"/>
      <c r="AQ780" s="282">
        <v>1.5589999999999999</v>
      </c>
      <c r="AR780" s="282" t="str">
        <f>IF($AQ$780&gt;$AN$973,"",LOOKUP($AQ$780,$AN$222:$AP$971,$AH$222:$AH$971))</f>
        <v/>
      </c>
      <c r="AS780" s="282" t="str">
        <f>IF($AQ$780&gt;$AN$973,"",LOOKUP($AQ$780,$AN$222:$AP$971,$AI$222:$AI$971))</f>
        <v/>
      </c>
      <c r="AT780" s="282" t="s">
        <v>28</v>
      </c>
      <c r="AU780" s="282" t="str">
        <f>IF($AQ$780&gt;$AN$973,"",LOOKUP($AQ$780,$AN$222:$AP$971,$AK$222:$AK$971))</f>
        <v/>
      </c>
      <c r="AV780" s="282" t="str">
        <f>IF($AQ$780&gt;$AN$973,"",LOOKUP($AQ$780,$AN$222:$AP$971,$AL$222:$AL$971))</f>
        <v/>
      </c>
      <c r="AX780" s="522" t="str">
        <f>IF(AJ780="B",MAX($AX$221:AX779)+0.001,"")</f>
        <v/>
      </c>
      <c r="AY780" s="522"/>
      <c r="AZ780" s="522"/>
      <c r="BA780" s="282">
        <v>1.5589999999999999</v>
      </c>
      <c r="BB780" s="282" t="str">
        <f t="shared" si="269"/>
        <v/>
      </c>
      <c r="BC780" s="282" t="str">
        <f t="shared" si="262"/>
        <v/>
      </c>
      <c r="BD780" s="282" t="s">
        <v>29</v>
      </c>
      <c r="BE780" s="282" t="str">
        <f t="shared" si="263"/>
        <v/>
      </c>
      <c r="BF780" s="282" t="str">
        <f t="shared" si="264"/>
        <v/>
      </c>
      <c r="BH780" s="522" t="str">
        <f>IF(AJ780="C",MAX($BH$221:BH779)+0.001,"")</f>
        <v/>
      </c>
      <c r="BI780" s="522"/>
      <c r="BJ780" s="522"/>
      <c r="BK780" s="282">
        <v>1.5589999999999999</v>
      </c>
      <c r="BL780" s="282" t="str">
        <f t="shared" si="265"/>
        <v/>
      </c>
      <c r="BM780" s="282" t="str">
        <f t="shared" si="266"/>
        <v/>
      </c>
      <c r="BN780" s="282" t="s">
        <v>30</v>
      </c>
      <c r="BO780" s="282" t="str">
        <f t="shared" si="267"/>
        <v/>
      </c>
      <c r="BP780" s="282" t="str">
        <f t="shared" si="268"/>
        <v/>
      </c>
      <c r="BT780" s="522" t="str">
        <f>IF(AL780="A",MAX($BT$221:BV779)+0.001,"")</f>
        <v/>
      </c>
      <c r="BU780" s="522"/>
      <c r="BV780" s="522"/>
      <c r="BW780" s="282">
        <v>1.5589999999999999</v>
      </c>
      <c r="BY780" s="454" t="s">
        <v>28</v>
      </c>
      <c r="BZ780" s="282" t="str">
        <f t="shared" si="270"/>
        <v/>
      </c>
      <c r="CB780" s="282">
        <f t="shared" si="271"/>
        <v>0</v>
      </c>
      <c r="CC780" s="282">
        <f t="shared" si="272"/>
        <v>0</v>
      </c>
      <c r="CD780" s="282">
        <f t="shared" si="273"/>
        <v>0</v>
      </c>
      <c r="CE780" s="282">
        <f t="shared" si="274"/>
        <v>0</v>
      </c>
      <c r="CF780" s="282">
        <f t="shared" si="275"/>
        <v>0</v>
      </c>
      <c r="CG780" s="282">
        <f t="shared" si="276"/>
        <v>0</v>
      </c>
      <c r="CH780" s="282">
        <f t="shared" si="277"/>
        <v>0</v>
      </c>
      <c r="CI780" s="282">
        <f t="shared" si="278"/>
        <v>0</v>
      </c>
      <c r="CJ780" s="282">
        <f t="shared" si="279"/>
        <v>0</v>
      </c>
      <c r="CK780" s="282">
        <f t="shared" si="280"/>
        <v>0</v>
      </c>
      <c r="CL780" s="282">
        <f t="shared" si="281"/>
        <v>0</v>
      </c>
      <c r="CM780" s="282">
        <f t="shared" si="282"/>
        <v>0</v>
      </c>
    </row>
    <row r="781" spans="1:91" ht="15" x14ac:dyDescent="0.25">
      <c r="D781" s="455" t="str">
        <f>IF(DATA12!$C$18="","",U781&amp;":"&amp;V781)</f>
        <v/>
      </c>
      <c r="E781" s="523" t="str">
        <f>IF(DATA12!$D$18="","",W781&amp;":"&amp;X781)</f>
        <v/>
      </c>
      <c r="F781" s="523"/>
      <c r="G781" s="523"/>
      <c r="H781" s="524" t="e">
        <f t="shared" si="257"/>
        <v>#VALUE!</v>
      </c>
      <c r="I781" s="524"/>
      <c r="J781" s="524"/>
      <c r="K781" s="522" t="e">
        <f t="shared" si="261"/>
        <v>#VALUE!</v>
      </c>
      <c r="L781" s="522"/>
      <c r="M781" s="522"/>
      <c r="N781" s="525" t="e">
        <f t="shared" si="258"/>
        <v>#VALUE!</v>
      </c>
      <c r="O781" s="525"/>
      <c r="P781" s="525"/>
      <c r="Q781" s="523" t="e">
        <f t="shared" si="259"/>
        <v>#VALUE!</v>
      </c>
      <c r="R781" s="523"/>
      <c r="S781" s="523"/>
      <c r="T781" s="283">
        <v>10</v>
      </c>
      <c r="U781" s="456">
        <f>IF(HOUR(DATA12!$C$18)&lt;=6,HOUR(DATA12!$C$18)+12,HOUR(DATA12!$C$18))</f>
        <v>12</v>
      </c>
      <c r="V781" s="457" t="str">
        <f>IF(MINUTE(DATA12!$C$18)&lt;10,"0"&amp;MINUTE(DATA12!$C$18),MINUTE(DATA12!$C$18))</f>
        <v>00</v>
      </c>
      <c r="W781" s="456">
        <f>IF(HOUR(DATA12!$D$18)&lt;=6,HOUR(DATA12!$D$18)+12,HOUR(DATA12!$D$18))</f>
        <v>12</v>
      </c>
      <c r="X781" s="457" t="str">
        <f>IF(MINUTE(DATA12!$D$18)&lt;10,"0"&amp;MINUTE(DATA12!$D$18),MINUTE(DATA12!$D$18))</f>
        <v>00</v>
      </c>
      <c r="Y781" s="526" t="b">
        <f t="shared" si="255"/>
        <v>0</v>
      </c>
      <c r="Z781" s="526"/>
      <c r="AA781" s="520" t="b">
        <f t="shared" si="256"/>
        <v>0</v>
      </c>
      <c r="AB781" s="520"/>
      <c r="AC781" s="521" t="str">
        <f t="shared" si="260"/>
        <v/>
      </c>
      <c r="AD781" s="521"/>
      <c r="AE781" s="520" t="b">
        <f t="shared" si="254"/>
        <v>0</v>
      </c>
      <c r="AF781" s="520"/>
      <c r="AH781" s="422">
        <f>DATA12!$G$18</f>
        <v>0</v>
      </c>
      <c r="AI781" s="422">
        <f>DATA12!$L$18</f>
        <v>0</v>
      </c>
      <c r="AJ781" s="458">
        <f>DATA12!$Q$18</f>
        <v>0</v>
      </c>
      <c r="AK781" s="422">
        <f>DATA12!$V$18</f>
        <v>0</v>
      </c>
      <c r="AL781" s="422">
        <f>DATA12!$AA$18</f>
        <v>0</v>
      </c>
      <c r="AN781" s="522" t="str">
        <f>IF(AJ781="A",MAX($AN$221:AP780)+0.001,"")</f>
        <v/>
      </c>
      <c r="AO781" s="522"/>
      <c r="AP781" s="522"/>
      <c r="AQ781" s="282">
        <v>1.56</v>
      </c>
      <c r="AR781" s="282" t="str">
        <f>IF($AQ$781&gt;$AN$973,"",LOOKUP($AQ$781,$AN$222:$AP$971,$AH$222:$AH$971))</f>
        <v/>
      </c>
      <c r="AS781" s="282" t="str">
        <f>IF($AQ$781&gt;$AN$973,"",LOOKUP($AQ$781,$AN$222:$AP$971,$AI$222:$AI$971))</f>
        <v/>
      </c>
      <c r="AT781" s="282" t="s">
        <v>28</v>
      </c>
      <c r="AU781" s="282" t="str">
        <f>IF($AQ$781&gt;$AN$973,"",LOOKUP($AQ$781,$AN$222:$AP$971,$AK$222:$AK$971))</f>
        <v/>
      </c>
      <c r="AV781" s="282" t="str">
        <f>IF($AQ$781&gt;$AN$973,"",LOOKUP($AQ$781,$AN$222:$AP$971,$AL$222:$AL$971))</f>
        <v/>
      </c>
      <c r="AX781" s="522" t="str">
        <f>IF(AJ781="B",MAX($AX$221:AX780)+0.001,"")</f>
        <v/>
      </c>
      <c r="AY781" s="522"/>
      <c r="AZ781" s="522"/>
      <c r="BA781" s="282">
        <v>1.56</v>
      </c>
      <c r="BB781" s="282" t="str">
        <f t="shared" si="269"/>
        <v/>
      </c>
      <c r="BC781" s="282" t="str">
        <f t="shared" si="262"/>
        <v/>
      </c>
      <c r="BD781" s="282" t="s">
        <v>29</v>
      </c>
      <c r="BE781" s="282" t="str">
        <f t="shared" si="263"/>
        <v/>
      </c>
      <c r="BF781" s="282" t="str">
        <f t="shared" si="264"/>
        <v/>
      </c>
      <c r="BH781" s="522" t="str">
        <f>IF(AJ781="C",MAX($BH$221:BH780)+0.001,"")</f>
        <v/>
      </c>
      <c r="BI781" s="522"/>
      <c r="BJ781" s="522"/>
      <c r="BK781" s="282">
        <v>1.56</v>
      </c>
      <c r="BL781" s="282" t="str">
        <f t="shared" si="265"/>
        <v/>
      </c>
      <c r="BM781" s="282" t="str">
        <f t="shared" si="266"/>
        <v/>
      </c>
      <c r="BN781" s="282" t="s">
        <v>30</v>
      </c>
      <c r="BO781" s="282" t="str">
        <f t="shared" si="267"/>
        <v/>
      </c>
      <c r="BP781" s="282" t="str">
        <f t="shared" si="268"/>
        <v/>
      </c>
      <c r="BT781" s="522" t="str">
        <f>IF(AL781="A",MAX($BT$221:BV780)+0.001,"")</f>
        <v/>
      </c>
      <c r="BU781" s="522"/>
      <c r="BV781" s="522"/>
      <c r="BW781" s="282">
        <v>1.56</v>
      </c>
      <c r="BY781" s="454" t="s">
        <v>28</v>
      </c>
      <c r="BZ781" s="282" t="str">
        <f t="shared" si="270"/>
        <v/>
      </c>
      <c r="CB781" s="282">
        <f t="shared" si="271"/>
        <v>0</v>
      </c>
      <c r="CC781" s="282">
        <f t="shared" si="272"/>
        <v>0</v>
      </c>
      <c r="CD781" s="282">
        <f t="shared" si="273"/>
        <v>0</v>
      </c>
      <c r="CE781" s="282">
        <f t="shared" si="274"/>
        <v>0</v>
      </c>
      <c r="CF781" s="282">
        <f t="shared" si="275"/>
        <v>0</v>
      </c>
      <c r="CG781" s="282">
        <f t="shared" si="276"/>
        <v>0</v>
      </c>
      <c r="CH781" s="282">
        <f t="shared" si="277"/>
        <v>0</v>
      </c>
      <c r="CI781" s="282">
        <f t="shared" si="278"/>
        <v>0</v>
      </c>
      <c r="CJ781" s="282">
        <f t="shared" si="279"/>
        <v>0</v>
      </c>
      <c r="CK781" s="282">
        <f t="shared" si="280"/>
        <v>0</v>
      </c>
      <c r="CL781" s="282">
        <f t="shared" si="281"/>
        <v>0</v>
      </c>
      <c r="CM781" s="282">
        <f t="shared" si="282"/>
        <v>0</v>
      </c>
    </row>
    <row r="782" spans="1:91" ht="15" x14ac:dyDescent="0.25">
      <c r="D782" s="455" t="str">
        <f>IF(DATA12!$C$19="","",U782&amp;":"&amp;V782)</f>
        <v/>
      </c>
      <c r="E782" s="523" t="str">
        <f>IF(DATA12!$D$19="","",W782&amp;":"&amp;X782)</f>
        <v/>
      </c>
      <c r="F782" s="523"/>
      <c r="G782" s="523"/>
      <c r="H782" s="524" t="e">
        <f t="shared" si="257"/>
        <v>#VALUE!</v>
      </c>
      <c r="I782" s="524"/>
      <c r="J782" s="524"/>
      <c r="K782" s="522" t="e">
        <f t="shared" si="261"/>
        <v>#VALUE!</v>
      </c>
      <c r="L782" s="522"/>
      <c r="M782" s="522"/>
      <c r="N782" s="525" t="e">
        <f t="shared" si="258"/>
        <v>#VALUE!</v>
      </c>
      <c r="O782" s="525"/>
      <c r="P782" s="525"/>
      <c r="Q782" s="523" t="e">
        <f t="shared" si="259"/>
        <v>#VALUE!</v>
      </c>
      <c r="R782" s="523"/>
      <c r="S782" s="523"/>
      <c r="T782" s="283">
        <v>11</v>
      </c>
      <c r="U782" s="456">
        <f>IF(HOUR(DATA12!$C$19)&lt;=6,HOUR(DATA12!$C$19)+12,HOUR(DATA12!$C$19))</f>
        <v>12</v>
      </c>
      <c r="V782" s="457" t="str">
        <f>IF(MINUTE(DATA12!$C$19)&lt;10,"0"&amp;MINUTE(DATA12!$C$19),MINUTE(DATA12!$C$19))</f>
        <v>00</v>
      </c>
      <c r="W782" s="456">
        <f>IF(HOUR(DATA12!$D$19)&lt;=6,HOUR(DATA12!$D$19)+12,HOUR(DATA12!$D$19))</f>
        <v>12</v>
      </c>
      <c r="X782" s="457" t="str">
        <f>IF(MINUTE(DATA12!$D$19)&lt;10,"0"&amp;MINUTE(DATA12!$D$19),MINUTE(DATA12!$D$19))</f>
        <v>00</v>
      </c>
      <c r="Y782" s="526" t="b">
        <f t="shared" si="255"/>
        <v>0</v>
      </c>
      <c r="Z782" s="526"/>
      <c r="AA782" s="520" t="b">
        <f t="shared" si="256"/>
        <v>0</v>
      </c>
      <c r="AB782" s="520"/>
      <c r="AC782" s="521" t="str">
        <f t="shared" si="260"/>
        <v/>
      </c>
      <c r="AD782" s="521"/>
      <c r="AE782" s="520" t="b">
        <f t="shared" si="254"/>
        <v>0</v>
      </c>
      <c r="AF782" s="520"/>
      <c r="AH782" s="422">
        <f>DATA12!$G$19</f>
        <v>0</v>
      </c>
      <c r="AI782" s="422">
        <f>DATA12!$L$19</f>
        <v>0</v>
      </c>
      <c r="AJ782" s="458">
        <f>DATA12!$Q$19</f>
        <v>0</v>
      </c>
      <c r="AK782" s="422">
        <f>DATA12!$V$19</f>
        <v>0</v>
      </c>
      <c r="AL782" s="422">
        <f>DATA12!$AA$19</f>
        <v>0</v>
      </c>
      <c r="AN782" s="522" t="str">
        <f>IF(AJ782="A",MAX($AN$221:AP781)+0.001,"")</f>
        <v/>
      </c>
      <c r="AO782" s="522"/>
      <c r="AP782" s="522"/>
      <c r="AQ782" s="282">
        <v>1.5609999999999999</v>
      </c>
      <c r="AR782" s="282" t="str">
        <f>IF($AQ$782&gt;$AN$973,"",LOOKUP($AQ$782,$AN$222:$AP$971,$AH$222:$AH$971))</f>
        <v/>
      </c>
      <c r="AS782" s="282" t="str">
        <f>IF($AQ$782&gt;$AN$973,"",LOOKUP($AQ$782,$AN$222:$AP$971,$AI$222:$AI$971))</f>
        <v/>
      </c>
      <c r="AT782" s="282" t="s">
        <v>28</v>
      </c>
      <c r="AU782" s="282" t="str">
        <f>IF($AQ$782&gt;$AN$973,"",LOOKUP($AQ$782,$AN$222:$AP$971,$AK$222:$AK$971))</f>
        <v/>
      </c>
      <c r="AV782" s="282" t="str">
        <f>IF($AQ$782&gt;$AN$973,"",LOOKUP($AQ$782,$AN$222:$AP$971,$AL$222:$AL$971))</f>
        <v/>
      </c>
      <c r="AX782" s="522" t="str">
        <f>IF(AJ782="B",MAX($AX$221:AX781)+0.001,"")</f>
        <v/>
      </c>
      <c r="AY782" s="522"/>
      <c r="AZ782" s="522"/>
      <c r="BA782" s="282">
        <v>1.5609999999999999</v>
      </c>
      <c r="BB782" s="282" t="str">
        <f t="shared" si="269"/>
        <v/>
      </c>
      <c r="BC782" s="282" t="str">
        <f t="shared" si="262"/>
        <v/>
      </c>
      <c r="BD782" s="282" t="s">
        <v>29</v>
      </c>
      <c r="BE782" s="282" t="str">
        <f t="shared" si="263"/>
        <v/>
      </c>
      <c r="BF782" s="282" t="str">
        <f t="shared" si="264"/>
        <v/>
      </c>
      <c r="BH782" s="522" t="str">
        <f>IF(AJ782="C",MAX($BH$221:BH781)+0.001,"")</f>
        <v/>
      </c>
      <c r="BI782" s="522"/>
      <c r="BJ782" s="522"/>
      <c r="BK782" s="282">
        <v>1.5609999999999999</v>
      </c>
      <c r="BL782" s="282" t="str">
        <f t="shared" si="265"/>
        <v/>
      </c>
      <c r="BM782" s="282" t="str">
        <f t="shared" si="266"/>
        <v/>
      </c>
      <c r="BN782" s="282" t="s">
        <v>30</v>
      </c>
      <c r="BO782" s="282" t="str">
        <f t="shared" si="267"/>
        <v/>
      </c>
      <c r="BP782" s="282" t="str">
        <f t="shared" si="268"/>
        <v/>
      </c>
      <c r="BT782" s="522" t="str">
        <f>IF(AL782="A",MAX($BT$221:BV781)+0.001,"")</f>
        <v/>
      </c>
      <c r="BU782" s="522"/>
      <c r="BV782" s="522"/>
      <c r="BW782" s="282">
        <v>1.5609999999999999</v>
      </c>
      <c r="BY782" s="454" t="s">
        <v>28</v>
      </c>
      <c r="BZ782" s="282" t="str">
        <f t="shared" si="270"/>
        <v/>
      </c>
      <c r="CB782" s="282">
        <f t="shared" si="271"/>
        <v>0</v>
      </c>
      <c r="CC782" s="282">
        <f t="shared" si="272"/>
        <v>0</v>
      </c>
      <c r="CD782" s="282">
        <f t="shared" si="273"/>
        <v>0</v>
      </c>
      <c r="CE782" s="282">
        <f t="shared" si="274"/>
        <v>0</v>
      </c>
      <c r="CF782" s="282">
        <f t="shared" si="275"/>
        <v>0</v>
      </c>
      <c r="CG782" s="282">
        <f t="shared" si="276"/>
        <v>0</v>
      </c>
      <c r="CH782" s="282">
        <f t="shared" si="277"/>
        <v>0</v>
      </c>
      <c r="CI782" s="282">
        <f t="shared" si="278"/>
        <v>0</v>
      </c>
      <c r="CJ782" s="282">
        <f t="shared" si="279"/>
        <v>0</v>
      </c>
      <c r="CK782" s="282">
        <f t="shared" si="280"/>
        <v>0</v>
      </c>
      <c r="CL782" s="282">
        <f t="shared" si="281"/>
        <v>0</v>
      </c>
      <c r="CM782" s="282">
        <f t="shared" si="282"/>
        <v>0</v>
      </c>
    </row>
    <row r="783" spans="1:91" ht="15" x14ac:dyDescent="0.25">
      <c r="D783" s="455" t="str">
        <f>IF(DATA12!$C$20="","",U783&amp;":"&amp;V783)</f>
        <v/>
      </c>
      <c r="E783" s="523" t="str">
        <f>IF(DATA12!$D$20="","",W783&amp;":"&amp;X783)</f>
        <v/>
      </c>
      <c r="F783" s="523"/>
      <c r="G783" s="523"/>
      <c r="H783" s="524" t="e">
        <f t="shared" si="257"/>
        <v>#VALUE!</v>
      </c>
      <c r="I783" s="524"/>
      <c r="J783" s="524"/>
      <c r="K783" s="522" t="e">
        <f t="shared" si="261"/>
        <v>#VALUE!</v>
      </c>
      <c r="L783" s="522"/>
      <c r="M783" s="522"/>
      <c r="N783" s="525" t="e">
        <f t="shared" si="258"/>
        <v>#VALUE!</v>
      </c>
      <c r="O783" s="525"/>
      <c r="P783" s="525"/>
      <c r="Q783" s="523" t="e">
        <f t="shared" si="259"/>
        <v>#VALUE!</v>
      </c>
      <c r="R783" s="523"/>
      <c r="S783" s="523"/>
      <c r="T783" s="283">
        <v>12</v>
      </c>
      <c r="U783" s="456">
        <f>IF(HOUR(DATA12!$C$20)&lt;=6,HOUR(DATA12!$C$20)+12,HOUR(DATA12!$C$20))</f>
        <v>12</v>
      </c>
      <c r="V783" s="457" t="str">
        <f>IF(MINUTE(DATA12!$C$20)&lt;10,"0"&amp;MINUTE(DATA12!$C$20),MINUTE(DATA12!$C$20))</f>
        <v>00</v>
      </c>
      <c r="W783" s="456">
        <f>IF(HOUR(DATA12!$D$20)&lt;=6,HOUR(DATA12!$D$20)+12,HOUR(DATA12!$D$20))</f>
        <v>12</v>
      </c>
      <c r="X783" s="457" t="str">
        <f>IF(MINUTE(DATA12!$D$20)&lt;10,"0"&amp;MINUTE(DATA12!$D$20),MINUTE(DATA12!$D$20))</f>
        <v>00</v>
      </c>
      <c r="Y783" s="526" t="b">
        <f t="shared" si="255"/>
        <v>0</v>
      </c>
      <c r="Z783" s="526"/>
      <c r="AA783" s="520" t="b">
        <f t="shared" si="256"/>
        <v>0</v>
      </c>
      <c r="AB783" s="520"/>
      <c r="AC783" s="521" t="str">
        <f t="shared" si="260"/>
        <v/>
      </c>
      <c r="AD783" s="521"/>
      <c r="AE783" s="520" t="b">
        <f t="shared" si="254"/>
        <v>0</v>
      </c>
      <c r="AF783" s="520"/>
      <c r="AH783" s="422">
        <f>DATA12!$G$20</f>
        <v>0</v>
      </c>
      <c r="AI783" s="422">
        <f>DATA12!$L$20</f>
        <v>0</v>
      </c>
      <c r="AJ783" s="458">
        <f>DATA12!$Q$20</f>
        <v>0</v>
      </c>
      <c r="AK783" s="422">
        <f>DATA12!$V$20</f>
        <v>0</v>
      </c>
      <c r="AL783" s="422">
        <f>DATA12!$AA$20</f>
        <v>0</v>
      </c>
      <c r="AN783" s="522" t="str">
        <f>IF(AJ783="A",MAX($AN$221:AP782)+0.001,"")</f>
        <v/>
      </c>
      <c r="AO783" s="522"/>
      <c r="AP783" s="522"/>
      <c r="AQ783" s="282">
        <v>1.5619999999999998</v>
      </c>
      <c r="AR783" s="282" t="str">
        <f>IF($AQ$783&gt;$AN$973,"",LOOKUP($AQ$783,$AN$222:$AP$971,$AH$222:$AH$971))</f>
        <v/>
      </c>
      <c r="AS783" s="282" t="str">
        <f>IF($AQ$783&gt;$AN$973,"",LOOKUP($AQ$783,$AN$222:$AP$971,$AI$222:$AI$971))</f>
        <v/>
      </c>
      <c r="AT783" s="282" t="s">
        <v>28</v>
      </c>
      <c r="AU783" s="282" t="str">
        <f>IF($AQ$783&gt;$AN$973,"",LOOKUP($AQ$783,$AN$222:$AP$971,$AK$222:$AK$971))</f>
        <v/>
      </c>
      <c r="AV783" s="282" t="str">
        <f>IF($AQ$783&gt;$AN$973,"",LOOKUP($AQ$783,$AN$222:$AP$971,$AL$222:$AL$971))</f>
        <v/>
      </c>
      <c r="AX783" s="522" t="str">
        <f>IF(AJ783="B",MAX($AX$221:AX782)+0.001,"")</f>
        <v/>
      </c>
      <c r="AY783" s="522"/>
      <c r="AZ783" s="522"/>
      <c r="BA783" s="282">
        <v>1.5619999999999998</v>
      </c>
      <c r="BB783" s="282" t="str">
        <f t="shared" si="269"/>
        <v/>
      </c>
      <c r="BC783" s="282" t="str">
        <f t="shared" si="262"/>
        <v/>
      </c>
      <c r="BD783" s="282" t="s">
        <v>29</v>
      </c>
      <c r="BE783" s="282" t="str">
        <f t="shared" si="263"/>
        <v/>
      </c>
      <c r="BF783" s="282" t="str">
        <f t="shared" si="264"/>
        <v/>
      </c>
      <c r="BH783" s="522" t="str">
        <f>IF(AJ783="C",MAX($BH$221:BH782)+0.001,"")</f>
        <v/>
      </c>
      <c r="BI783" s="522"/>
      <c r="BJ783" s="522"/>
      <c r="BK783" s="282">
        <v>1.5619999999999998</v>
      </c>
      <c r="BL783" s="282" t="str">
        <f t="shared" si="265"/>
        <v/>
      </c>
      <c r="BM783" s="282" t="str">
        <f t="shared" si="266"/>
        <v/>
      </c>
      <c r="BN783" s="282" t="s">
        <v>30</v>
      </c>
      <c r="BO783" s="282" t="str">
        <f t="shared" si="267"/>
        <v/>
      </c>
      <c r="BP783" s="282" t="str">
        <f t="shared" si="268"/>
        <v/>
      </c>
      <c r="BT783" s="522" t="str">
        <f>IF(AL783="A",MAX($BT$221:BV782)+0.001,"")</f>
        <v/>
      </c>
      <c r="BU783" s="522"/>
      <c r="BV783" s="522"/>
      <c r="BW783" s="282">
        <v>1.5619999999999998</v>
      </c>
      <c r="BY783" s="454" t="s">
        <v>28</v>
      </c>
      <c r="BZ783" s="282" t="str">
        <f t="shared" si="270"/>
        <v/>
      </c>
      <c r="CB783" s="282">
        <f t="shared" si="271"/>
        <v>0</v>
      </c>
      <c r="CC783" s="282">
        <f t="shared" si="272"/>
        <v>0</v>
      </c>
      <c r="CD783" s="282">
        <f t="shared" si="273"/>
        <v>0</v>
      </c>
      <c r="CE783" s="282">
        <f t="shared" si="274"/>
        <v>0</v>
      </c>
      <c r="CF783" s="282">
        <f t="shared" si="275"/>
        <v>0</v>
      </c>
      <c r="CG783" s="282">
        <f t="shared" si="276"/>
        <v>0</v>
      </c>
      <c r="CH783" s="282">
        <f t="shared" si="277"/>
        <v>0</v>
      </c>
      <c r="CI783" s="282">
        <f t="shared" si="278"/>
        <v>0</v>
      </c>
      <c r="CJ783" s="282">
        <f t="shared" si="279"/>
        <v>0</v>
      </c>
      <c r="CK783" s="282">
        <f t="shared" si="280"/>
        <v>0</v>
      </c>
      <c r="CL783" s="282">
        <f t="shared" si="281"/>
        <v>0</v>
      </c>
      <c r="CM783" s="282">
        <f t="shared" si="282"/>
        <v>0</v>
      </c>
    </row>
    <row r="784" spans="1:91" ht="15" x14ac:dyDescent="0.25">
      <c r="D784" s="455" t="str">
        <f>IF(DATA12!$C$21="","",U784&amp;":"&amp;V784)</f>
        <v/>
      </c>
      <c r="E784" s="523" t="str">
        <f>IF(DATA12!$D$21="","",W784&amp;":"&amp;X784)</f>
        <v/>
      </c>
      <c r="F784" s="523"/>
      <c r="G784" s="523"/>
      <c r="H784" s="524" t="e">
        <f t="shared" si="257"/>
        <v>#VALUE!</v>
      </c>
      <c r="I784" s="524"/>
      <c r="J784" s="524"/>
      <c r="K784" s="522" t="e">
        <f t="shared" si="261"/>
        <v>#VALUE!</v>
      </c>
      <c r="L784" s="522"/>
      <c r="M784" s="522"/>
      <c r="N784" s="525" t="e">
        <f t="shared" si="258"/>
        <v>#VALUE!</v>
      </c>
      <c r="O784" s="525"/>
      <c r="P784" s="525"/>
      <c r="Q784" s="523" t="e">
        <f t="shared" si="259"/>
        <v>#VALUE!</v>
      </c>
      <c r="R784" s="523"/>
      <c r="S784" s="523"/>
      <c r="T784" s="283">
        <v>13</v>
      </c>
      <c r="U784" s="456">
        <f>IF(HOUR(DATA12!$C$21)&lt;=6,HOUR(DATA12!$C$21)+12,HOUR(DATA12!$C$21))</f>
        <v>12</v>
      </c>
      <c r="V784" s="457" t="str">
        <f>IF(MINUTE(DATA12!$C$21)&lt;10,"0"&amp;MINUTE(DATA12!$C$21),MINUTE(DATA12!$C$21))</f>
        <v>00</v>
      </c>
      <c r="W784" s="456">
        <f>IF(HOUR(DATA12!$D$21)&lt;=6,HOUR(DATA12!$D$21)+12,HOUR(DATA12!$D$21))</f>
        <v>12</v>
      </c>
      <c r="X784" s="457" t="str">
        <f>IF(MINUTE(DATA12!$D$21)&lt;10,"0"&amp;MINUTE(DATA12!$D$21),MINUTE(DATA12!$D$21))</f>
        <v>00</v>
      </c>
      <c r="Y784" s="526" t="b">
        <f t="shared" si="255"/>
        <v>0</v>
      </c>
      <c r="Z784" s="526"/>
      <c r="AA784" s="520" t="b">
        <f t="shared" si="256"/>
        <v>0</v>
      </c>
      <c r="AB784" s="520"/>
      <c r="AC784" s="521" t="str">
        <f t="shared" si="260"/>
        <v/>
      </c>
      <c r="AD784" s="521"/>
      <c r="AE784" s="520" t="b">
        <f t="shared" si="254"/>
        <v>0</v>
      </c>
      <c r="AF784" s="520"/>
      <c r="AH784" s="422">
        <f>DATA12!$G$21</f>
        <v>0</v>
      </c>
      <c r="AI784" s="422">
        <f>DATA12!$L$21</f>
        <v>0</v>
      </c>
      <c r="AJ784" s="458">
        <f>DATA12!$Q$21</f>
        <v>0</v>
      </c>
      <c r="AK784" s="422">
        <f>DATA12!$V$21</f>
        <v>0</v>
      </c>
      <c r="AL784" s="422">
        <f>DATA12!$AA$21</f>
        <v>0</v>
      </c>
      <c r="AN784" s="522" t="str">
        <f>IF(AJ784="A",MAX($AN$221:AP783)+0.001,"")</f>
        <v/>
      </c>
      <c r="AO784" s="522"/>
      <c r="AP784" s="522"/>
      <c r="AQ784" s="282">
        <v>1.5629999999999999</v>
      </c>
      <c r="AR784" s="282" t="str">
        <f>IF($AQ$784&gt;$AN$973,"",LOOKUP($AQ$784,$AN$222:$AP$971,$AH$222:$AH$971))</f>
        <v/>
      </c>
      <c r="AS784" s="282" t="str">
        <f>IF($AQ$784&gt;$AN$973,"",LOOKUP($AQ$784,$AN$222:$AP$971,$AI$222:$AI$971))</f>
        <v/>
      </c>
      <c r="AT784" s="282" t="s">
        <v>28</v>
      </c>
      <c r="AU784" s="282" t="str">
        <f>IF($AQ$784&gt;$AN$973,"",LOOKUP($AQ$784,$AN$222:$AP$971,$AK$222:$AK$971))</f>
        <v/>
      </c>
      <c r="AV784" s="282" t="str">
        <f>IF($AQ$784&gt;$AN$973,"",LOOKUP($AQ$784,$AN$222:$AP$971,$AL$222:$AL$971))</f>
        <v/>
      </c>
      <c r="AX784" s="522" t="str">
        <f>IF(AJ784="B",MAX($AX$221:AX783)+0.001,"")</f>
        <v/>
      </c>
      <c r="AY784" s="522"/>
      <c r="AZ784" s="522"/>
      <c r="BA784" s="282">
        <v>1.5629999999999999</v>
      </c>
      <c r="BB784" s="282" t="str">
        <f t="shared" si="269"/>
        <v/>
      </c>
      <c r="BC784" s="282" t="str">
        <f t="shared" si="262"/>
        <v/>
      </c>
      <c r="BD784" s="282" t="s">
        <v>29</v>
      </c>
      <c r="BE784" s="282" t="str">
        <f t="shared" si="263"/>
        <v/>
      </c>
      <c r="BF784" s="282" t="str">
        <f t="shared" si="264"/>
        <v/>
      </c>
      <c r="BH784" s="522" t="str">
        <f>IF(AJ784="C",MAX($BH$221:BH783)+0.001,"")</f>
        <v/>
      </c>
      <c r="BI784" s="522"/>
      <c r="BJ784" s="522"/>
      <c r="BK784" s="282">
        <v>1.5629999999999999</v>
      </c>
      <c r="BL784" s="282" t="str">
        <f t="shared" si="265"/>
        <v/>
      </c>
      <c r="BM784" s="282" t="str">
        <f t="shared" si="266"/>
        <v/>
      </c>
      <c r="BN784" s="282" t="s">
        <v>30</v>
      </c>
      <c r="BO784" s="282" t="str">
        <f t="shared" si="267"/>
        <v/>
      </c>
      <c r="BP784" s="282" t="str">
        <f t="shared" si="268"/>
        <v/>
      </c>
      <c r="BT784" s="522" t="str">
        <f>IF(AL784="A",MAX($BT$221:BV783)+0.001,"")</f>
        <v/>
      </c>
      <c r="BU784" s="522"/>
      <c r="BV784" s="522"/>
      <c r="BW784" s="282">
        <v>1.5629999999999999</v>
      </c>
      <c r="BY784" s="454" t="s">
        <v>28</v>
      </c>
      <c r="BZ784" s="282" t="str">
        <f t="shared" si="270"/>
        <v/>
      </c>
      <c r="CB784" s="282">
        <f t="shared" si="271"/>
        <v>0</v>
      </c>
      <c r="CC784" s="282">
        <f t="shared" si="272"/>
        <v>0</v>
      </c>
      <c r="CD784" s="282">
        <f t="shared" si="273"/>
        <v>0</v>
      </c>
      <c r="CE784" s="282">
        <f t="shared" si="274"/>
        <v>0</v>
      </c>
      <c r="CF784" s="282">
        <f t="shared" si="275"/>
        <v>0</v>
      </c>
      <c r="CG784" s="282">
        <f t="shared" si="276"/>
        <v>0</v>
      </c>
      <c r="CH784" s="282">
        <f t="shared" si="277"/>
        <v>0</v>
      </c>
      <c r="CI784" s="282">
        <f t="shared" si="278"/>
        <v>0</v>
      </c>
      <c r="CJ784" s="282">
        <f t="shared" si="279"/>
        <v>0</v>
      </c>
      <c r="CK784" s="282">
        <f t="shared" si="280"/>
        <v>0</v>
      </c>
      <c r="CL784" s="282">
        <f t="shared" si="281"/>
        <v>0</v>
      </c>
      <c r="CM784" s="282">
        <f t="shared" si="282"/>
        <v>0</v>
      </c>
    </row>
    <row r="785" spans="4:91" ht="15" x14ac:dyDescent="0.25">
      <c r="D785" s="455" t="str">
        <f>IF(DATA12!$C$22="","",U785&amp;":"&amp;V785)</f>
        <v/>
      </c>
      <c r="E785" s="523" t="str">
        <f>IF(DATA12!$D$22="","",W785&amp;":"&amp;X785)</f>
        <v/>
      </c>
      <c r="F785" s="523"/>
      <c r="G785" s="523"/>
      <c r="H785" s="524" t="e">
        <f t="shared" si="257"/>
        <v>#VALUE!</v>
      </c>
      <c r="I785" s="524"/>
      <c r="J785" s="524"/>
      <c r="K785" s="522" t="e">
        <f t="shared" si="261"/>
        <v>#VALUE!</v>
      </c>
      <c r="L785" s="522"/>
      <c r="M785" s="522"/>
      <c r="N785" s="525" t="e">
        <f t="shared" si="258"/>
        <v>#VALUE!</v>
      </c>
      <c r="O785" s="525"/>
      <c r="P785" s="525"/>
      <c r="Q785" s="523" t="e">
        <f t="shared" si="259"/>
        <v>#VALUE!</v>
      </c>
      <c r="R785" s="523"/>
      <c r="S785" s="523"/>
      <c r="T785" s="283">
        <v>14</v>
      </c>
      <c r="U785" s="456">
        <f>IF(HOUR(DATA12!$C$22)&lt;=6,HOUR(DATA12!$C$22)+12,HOUR(DATA12!$C$22))</f>
        <v>12</v>
      </c>
      <c r="V785" s="457" t="str">
        <f>IF(MINUTE(DATA12!$C$22)&lt;10,"0"&amp;MINUTE(DATA12!$C$22),MINUTE(DATA12!$C$22))</f>
        <v>00</v>
      </c>
      <c r="W785" s="456">
        <f>IF(HOUR(DATA12!$D$22)&lt;=6,HOUR(DATA12!$D$22)+12,HOUR(DATA12!$D$22))</f>
        <v>12</v>
      </c>
      <c r="X785" s="457" t="str">
        <f>IF(MINUTE(DATA12!$D$22)&lt;10,"0"&amp;MINUTE(DATA12!$D$22),MINUTE(DATA12!$D$22))</f>
        <v>00</v>
      </c>
      <c r="Y785" s="526" t="b">
        <f t="shared" si="255"/>
        <v>0</v>
      </c>
      <c r="Z785" s="526"/>
      <c r="AA785" s="520" t="b">
        <f t="shared" si="256"/>
        <v>0</v>
      </c>
      <c r="AB785" s="520"/>
      <c r="AC785" s="521" t="str">
        <f t="shared" si="260"/>
        <v/>
      </c>
      <c r="AD785" s="521"/>
      <c r="AE785" s="520" t="b">
        <f t="shared" si="254"/>
        <v>0</v>
      </c>
      <c r="AF785" s="520"/>
      <c r="AH785" s="422">
        <f>DATA12!$G$22</f>
        <v>0</v>
      </c>
      <c r="AI785" s="422">
        <f>DATA12!$L$22</f>
        <v>0</v>
      </c>
      <c r="AJ785" s="458">
        <f>DATA12!$Q$22</f>
        <v>0</v>
      </c>
      <c r="AK785" s="422">
        <f>DATA12!$V$22</f>
        <v>0</v>
      </c>
      <c r="AL785" s="422">
        <f>DATA12!$AA$22</f>
        <v>0</v>
      </c>
      <c r="AN785" s="522" t="str">
        <f>IF(AJ785="A",MAX($AN$221:AP784)+0.001,"")</f>
        <v/>
      </c>
      <c r="AO785" s="522"/>
      <c r="AP785" s="522"/>
      <c r="AQ785" s="282">
        <v>1.5640000000000001</v>
      </c>
      <c r="AR785" s="282" t="str">
        <f>IF($AQ$785&gt;$AN$973,"",LOOKUP($AQ$785,$AN$222:$AP$971,$AH$222:$AH$971))</f>
        <v/>
      </c>
      <c r="AS785" s="282" t="str">
        <f>IF($AQ$785&gt;$AN$973,"",LOOKUP($AQ$785,$AN$222:$AP$971,$AI$222:$AI$971))</f>
        <v/>
      </c>
      <c r="AT785" s="282" t="s">
        <v>28</v>
      </c>
      <c r="AU785" s="282" t="str">
        <f>IF($AQ$785&gt;$AN$973,"",LOOKUP($AQ$785,$AN$222:$AP$971,$AK$222:$AK$971))</f>
        <v/>
      </c>
      <c r="AV785" s="282" t="str">
        <f>IF($AQ$785&gt;$AN$973,"",LOOKUP($AQ$785,$AN$222:$AP$971,$AL$222:$AL$971))</f>
        <v/>
      </c>
      <c r="AX785" s="522" t="str">
        <f>IF(AJ785="B",MAX($AX$221:AX784)+0.001,"")</f>
        <v/>
      </c>
      <c r="AY785" s="522"/>
      <c r="AZ785" s="522"/>
      <c r="BA785" s="282">
        <v>1.5640000000000001</v>
      </c>
      <c r="BB785" s="282" t="str">
        <f t="shared" si="269"/>
        <v/>
      </c>
      <c r="BC785" s="282" t="str">
        <f t="shared" si="262"/>
        <v/>
      </c>
      <c r="BD785" s="282" t="s">
        <v>29</v>
      </c>
      <c r="BE785" s="282" t="str">
        <f t="shared" si="263"/>
        <v/>
      </c>
      <c r="BF785" s="282" t="str">
        <f t="shared" si="264"/>
        <v/>
      </c>
      <c r="BH785" s="522" t="str">
        <f>IF(AJ785="C",MAX($BH$221:BH784)+0.001,"")</f>
        <v/>
      </c>
      <c r="BI785" s="522"/>
      <c r="BJ785" s="522"/>
      <c r="BK785" s="282">
        <v>1.5640000000000001</v>
      </c>
      <c r="BL785" s="282" t="str">
        <f t="shared" si="265"/>
        <v/>
      </c>
      <c r="BM785" s="282" t="str">
        <f t="shared" si="266"/>
        <v/>
      </c>
      <c r="BN785" s="282" t="s">
        <v>30</v>
      </c>
      <c r="BO785" s="282" t="str">
        <f t="shared" si="267"/>
        <v/>
      </c>
      <c r="BP785" s="282" t="str">
        <f t="shared" si="268"/>
        <v/>
      </c>
      <c r="BT785" s="522" t="str">
        <f>IF(AL785="A",MAX($BT$221:BV784)+0.001,"")</f>
        <v/>
      </c>
      <c r="BU785" s="522"/>
      <c r="BV785" s="522"/>
      <c r="BW785" s="282">
        <v>1.5640000000000001</v>
      </c>
      <c r="BY785" s="454" t="s">
        <v>28</v>
      </c>
      <c r="BZ785" s="282" t="str">
        <f t="shared" si="270"/>
        <v/>
      </c>
      <c r="CB785" s="282">
        <f t="shared" si="271"/>
        <v>0</v>
      </c>
      <c r="CC785" s="282">
        <f t="shared" si="272"/>
        <v>0</v>
      </c>
      <c r="CD785" s="282">
        <f t="shared" si="273"/>
        <v>0</v>
      </c>
      <c r="CE785" s="282">
        <f t="shared" si="274"/>
        <v>0</v>
      </c>
      <c r="CF785" s="282">
        <f t="shared" si="275"/>
        <v>0</v>
      </c>
      <c r="CG785" s="282">
        <f t="shared" si="276"/>
        <v>0</v>
      </c>
      <c r="CH785" s="282">
        <f t="shared" si="277"/>
        <v>0</v>
      </c>
      <c r="CI785" s="282">
        <f t="shared" si="278"/>
        <v>0</v>
      </c>
      <c r="CJ785" s="282">
        <f t="shared" si="279"/>
        <v>0</v>
      </c>
      <c r="CK785" s="282">
        <f t="shared" si="280"/>
        <v>0</v>
      </c>
      <c r="CL785" s="282">
        <f t="shared" si="281"/>
        <v>0</v>
      </c>
      <c r="CM785" s="282">
        <f t="shared" si="282"/>
        <v>0</v>
      </c>
    </row>
    <row r="786" spans="4:91" ht="15" x14ac:dyDescent="0.25">
      <c r="D786" s="455" t="str">
        <f>IF(DATA12!$C$23="","",U786&amp;":"&amp;V786)</f>
        <v/>
      </c>
      <c r="E786" s="523" t="str">
        <f>IF(DATA12!$D$23="","",W786&amp;":"&amp;X786)</f>
        <v/>
      </c>
      <c r="F786" s="523"/>
      <c r="G786" s="523"/>
      <c r="H786" s="524" t="e">
        <f t="shared" si="257"/>
        <v>#VALUE!</v>
      </c>
      <c r="I786" s="524"/>
      <c r="J786" s="524"/>
      <c r="K786" s="522" t="e">
        <f t="shared" si="261"/>
        <v>#VALUE!</v>
      </c>
      <c r="L786" s="522"/>
      <c r="M786" s="522"/>
      <c r="N786" s="525" t="e">
        <f t="shared" si="258"/>
        <v>#VALUE!</v>
      </c>
      <c r="O786" s="525"/>
      <c r="P786" s="525"/>
      <c r="Q786" s="523" t="e">
        <f t="shared" si="259"/>
        <v>#VALUE!</v>
      </c>
      <c r="R786" s="523"/>
      <c r="S786" s="523"/>
      <c r="T786" s="283">
        <v>15</v>
      </c>
      <c r="U786" s="456">
        <f>IF(HOUR(DATA12!$C$23)&lt;=6,HOUR(DATA12!$C$23)+12,HOUR(DATA12!$C$23))</f>
        <v>12</v>
      </c>
      <c r="V786" s="457" t="str">
        <f>IF(MINUTE(DATA12!$C$23)&lt;10,"0"&amp;MINUTE(DATA12!$C$23),MINUTE(DATA12!$C$23))</f>
        <v>00</v>
      </c>
      <c r="W786" s="456">
        <f>IF(HOUR(DATA12!$D$23)&lt;=6,HOUR(DATA12!$D$23)+12,HOUR(DATA12!$D$23))</f>
        <v>12</v>
      </c>
      <c r="X786" s="457" t="str">
        <f>IF(MINUTE(DATA12!$D$23)&lt;10,"0"&amp;MINUTE(DATA12!$D$23),MINUTE(DATA12!$D$23))</f>
        <v>00</v>
      </c>
      <c r="Y786" s="526" t="b">
        <f t="shared" si="255"/>
        <v>0</v>
      </c>
      <c r="Z786" s="526"/>
      <c r="AA786" s="520" t="b">
        <f t="shared" si="256"/>
        <v>0</v>
      </c>
      <c r="AB786" s="520"/>
      <c r="AC786" s="521" t="str">
        <f t="shared" si="260"/>
        <v/>
      </c>
      <c r="AD786" s="521"/>
      <c r="AE786" s="520" t="b">
        <f t="shared" si="254"/>
        <v>0</v>
      </c>
      <c r="AF786" s="520"/>
      <c r="AH786" s="422">
        <f>DATA12!$G$23</f>
        <v>0</v>
      </c>
      <c r="AI786" s="422">
        <f>DATA12!$L$23</f>
        <v>0</v>
      </c>
      <c r="AJ786" s="458">
        <f>DATA12!$Q$23</f>
        <v>0</v>
      </c>
      <c r="AK786" s="422">
        <f>DATA12!$V$23</f>
        <v>0</v>
      </c>
      <c r="AL786" s="422">
        <f>DATA12!$AA$23</f>
        <v>0</v>
      </c>
      <c r="AN786" s="522" t="str">
        <f>IF(AJ786="A",MAX($AN$221:AP785)+0.001,"")</f>
        <v/>
      </c>
      <c r="AO786" s="522"/>
      <c r="AP786" s="522"/>
      <c r="AQ786" s="282">
        <v>1.5649999999999999</v>
      </c>
      <c r="AR786" s="282" t="str">
        <f>IF($AQ$786&gt;$AN$973,"",LOOKUP($AQ$786,$AN$222:$AP$971,$AH$222:$AH$971))</f>
        <v/>
      </c>
      <c r="AS786" s="282" t="str">
        <f>IF($AQ$786&gt;$AN$973,"",LOOKUP($AQ$786,$AN$222:$AP$971,$AI$222:$AI$971))</f>
        <v/>
      </c>
      <c r="AT786" s="282" t="s">
        <v>28</v>
      </c>
      <c r="AU786" s="282" t="str">
        <f>IF($AQ$786&gt;$AN$973,"",LOOKUP($AQ$786,$AN$222:$AP$971,$AK$222:$AK$971))</f>
        <v/>
      </c>
      <c r="AV786" s="282" t="str">
        <f>IF($AQ$786&gt;$AN$973,"",LOOKUP($AQ$786,$AN$222:$AP$971,$AL$222:$AL$971))</f>
        <v/>
      </c>
      <c r="AX786" s="522" t="str">
        <f>IF(AJ786="B",MAX($AX$221:AX785)+0.001,"")</f>
        <v/>
      </c>
      <c r="AY786" s="522"/>
      <c r="AZ786" s="522"/>
      <c r="BA786" s="282">
        <v>1.5649999999999999</v>
      </c>
      <c r="BB786" s="282" t="str">
        <f t="shared" si="269"/>
        <v/>
      </c>
      <c r="BC786" s="282" t="str">
        <f t="shared" si="262"/>
        <v/>
      </c>
      <c r="BD786" s="282" t="s">
        <v>29</v>
      </c>
      <c r="BE786" s="282" t="str">
        <f t="shared" si="263"/>
        <v/>
      </c>
      <c r="BF786" s="282" t="str">
        <f t="shared" si="264"/>
        <v/>
      </c>
      <c r="BH786" s="522" t="str">
        <f>IF(AJ786="C",MAX($BH$221:BH785)+0.001,"")</f>
        <v/>
      </c>
      <c r="BI786" s="522"/>
      <c r="BJ786" s="522"/>
      <c r="BK786" s="282">
        <v>1.5649999999999999</v>
      </c>
      <c r="BL786" s="282" t="str">
        <f t="shared" si="265"/>
        <v/>
      </c>
      <c r="BM786" s="282" t="str">
        <f t="shared" si="266"/>
        <v/>
      </c>
      <c r="BN786" s="282" t="s">
        <v>30</v>
      </c>
      <c r="BO786" s="282" t="str">
        <f t="shared" si="267"/>
        <v/>
      </c>
      <c r="BP786" s="282" t="str">
        <f t="shared" si="268"/>
        <v/>
      </c>
      <c r="BT786" s="522" t="str">
        <f>IF(AL786="A",MAX($BT$221:BV785)+0.001,"")</f>
        <v/>
      </c>
      <c r="BU786" s="522"/>
      <c r="BV786" s="522"/>
      <c r="BW786" s="282">
        <v>1.5649999999999999</v>
      </c>
      <c r="BY786" s="454" t="s">
        <v>28</v>
      </c>
      <c r="BZ786" s="282" t="str">
        <f t="shared" si="270"/>
        <v/>
      </c>
      <c r="CB786" s="282">
        <f t="shared" si="271"/>
        <v>0</v>
      </c>
      <c r="CC786" s="282">
        <f t="shared" si="272"/>
        <v>0</v>
      </c>
      <c r="CD786" s="282">
        <f t="shared" si="273"/>
        <v>0</v>
      </c>
      <c r="CE786" s="282">
        <f t="shared" si="274"/>
        <v>0</v>
      </c>
      <c r="CF786" s="282">
        <f t="shared" si="275"/>
        <v>0</v>
      </c>
      <c r="CG786" s="282">
        <f t="shared" si="276"/>
        <v>0</v>
      </c>
      <c r="CH786" s="282">
        <f t="shared" si="277"/>
        <v>0</v>
      </c>
      <c r="CI786" s="282">
        <f t="shared" si="278"/>
        <v>0</v>
      </c>
      <c r="CJ786" s="282">
        <f t="shared" si="279"/>
        <v>0</v>
      </c>
      <c r="CK786" s="282">
        <f t="shared" si="280"/>
        <v>0</v>
      </c>
      <c r="CL786" s="282">
        <f t="shared" si="281"/>
        <v>0</v>
      </c>
      <c r="CM786" s="282">
        <f t="shared" si="282"/>
        <v>0</v>
      </c>
    </row>
    <row r="787" spans="4:91" ht="15" x14ac:dyDescent="0.25">
      <c r="D787" s="455" t="str">
        <f>IF(DATA12!$C$24="","",U787&amp;":"&amp;V787)</f>
        <v/>
      </c>
      <c r="E787" s="523" t="str">
        <f>IF(DATA12!$D$24="","",W787&amp;":"&amp;X787)</f>
        <v/>
      </c>
      <c r="F787" s="523"/>
      <c r="G787" s="523"/>
      <c r="H787" s="524" t="e">
        <f t="shared" si="257"/>
        <v>#VALUE!</v>
      </c>
      <c r="I787" s="524"/>
      <c r="J787" s="524"/>
      <c r="K787" s="522" t="e">
        <f t="shared" si="261"/>
        <v>#VALUE!</v>
      </c>
      <c r="L787" s="522"/>
      <c r="M787" s="522"/>
      <c r="N787" s="525" t="e">
        <f t="shared" si="258"/>
        <v>#VALUE!</v>
      </c>
      <c r="O787" s="525"/>
      <c r="P787" s="525"/>
      <c r="Q787" s="523" t="e">
        <f t="shared" si="259"/>
        <v>#VALUE!</v>
      </c>
      <c r="R787" s="523"/>
      <c r="S787" s="523"/>
      <c r="T787" s="283">
        <v>16</v>
      </c>
      <c r="U787" s="456">
        <f>IF(HOUR(DATA12!$C$24)&lt;=6,HOUR(DATA12!$C$24)+12,HOUR(DATA12!$C$24))</f>
        <v>12</v>
      </c>
      <c r="V787" s="457" t="str">
        <f>IF(MINUTE(DATA12!$C$24)&lt;10,"0"&amp;MINUTE(DATA12!$C$24),MINUTE(DATA12!$C$24))</f>
        <v>00</v>
      </c>
      <c r="W787" s="456">
        <f>IF(HOUR(DATA12!$D$24)&lt;=6,HOUR(DATA12!$D$24)+12,HOUR(DATA12!$D$24))</f>
        <v>12</v>
      </c>
      <c r="X787" s="457" t="str">
        <f>IF(MINUTE(DATA12!$D$24)&lt;10,"0"&amp;MINUTE(DATA12!$D$24),MINUTE(DATA12!$D$24))</f>
        <v>00</v>
      </c>
      <c r="Y787" s="526" t="b">
        <f t="shared" si="255"/>
        <v>0</v>
      </c>
      <c r="Z787" s="526"/>
      <c r="AA787" s="520" t="b">
        <f t="shared" si="256"/>
        <v>0</v>
      </c>
      <c r="AB787" s="520"/>
      <c r="AC787" s="521" t="str">
        <f t="shared" si="260"/>
        <v/>
      </c>
      <c r="AD787" s="521"/>
      <c r="AE787" s="520" t="b">
        <f t="shared" si="254"/>
        <v>0</v>
      </c>
      <c r="AF787" s="520"/>
      <c r="AH787" s="422">
        <f>DATA12!$G$24</f>
        <v>0</v>
      </c>
      <c r="AI787" s="422">
        <f>DATA12!$L$24</f>
        <v>0</v>
      </c>
      <c r="AJ787" s="458">
        <f>DATA12!$Q$24</f>
        <v>0</v>
      </c>
      <c r="AK787" s="422">
        <f>DATA12!$V$24</f>
        <v>0</v>
      </c>
      <c r="AL787" s="422">
        <f>DATA12!$AA$24</f>
        <v>0</v>
      </c>
      <c r="AN787" s="522" t="str">
        <f>IF(AJ787="A",MAX($AN$221:AP786)+0.001,"")</f>
        <v/>
      </c>
      <c r="AO787" s="522"/>
      <c r="AP787" s="522"/>
      <c r="AQ787" s="282">
        <v>1.5659999999999998</v>
      </c>
      <c r="AR787" s="282" t="str">
        <f>IF($AQ$787&gt;$AN$973,"",LOOKUP($AQ$787,$AN$222:$AP$971,$AH$222:$AH$971))</f>
        <v/>
      </c>
      <c r="AS787" s="282" t="str">
        <f>IF($AQ$787&gt;$AN$973,"",LOOKUP($AQ$787,$AN$222:$AP$971,$AI$222:$AI$971))</f>
        <v/>
      </c>
      <c r="AT787" s="282" t="s">
        <v>28</v>
      </c>
      <c r="AU787" s="282" t="str">
        <f>IF($AQ$787&gt;$AN$973,"",LOOKUP($AQ$787,$AN$222:$AP$971,$AK$222:$AK$971))</f>
        <v/>
      </c>
      <c r="AV787" s="282" t="str">
        <f>IF($AQ$787&gt;$AN$973,"",LOOKUP($AQ$787,$AN$222:$AP$971,$AL$222:$AL$971))</f>
        <v/>
      </c>
      <c r="AX787" s="522" t="str">
        <f>IF(AJ787="B",MAX($AX$221:AX786)+0.001,"")</f>
        <v/>
      </c>
      <c r="AY787" s="522"/>
      <c r="AZ787" s="522"/>
      <c r="BA787" s="282">
        <v>1.5659999999999998</v>
      </c>
      <c r="BB787" s="282" t="str">
        <f t="shared" si="269"/>
        <v/>
      </c>
      <c r="BC787" s="282" t="str">
        <f t="shared" si="262"/>
        <v/>
      </c>
      <c r="BD787" s="282" t="s">
        <v>29</v>
      </c>
      <c r="BE787" s="282" t="str">
        <f t="shared" si="263"/>
        <v/>
      </c>
      <c r="BF787" s="282" t="str">
        <f t="shared" si="264"/>
        <v/>
      </c>
      <c r="BH787" s="522" t="str">
        <f>IF(AJ787="C",MAX($BH$221:BH786)+0.001,"")</f>
        <v/>
      </c>
      <c r="BI787" s="522"/>
      <c r="BJ787" s="522"/>
      <c r="BK787" s="282">
        <v>1.5659999999999998</v>
      </c>
      <c r="BL787" s="282" t="str">
        <f t="shared" si="265"/>
        <v/>
      </c>
      <c r="BM787" s="282" t="str">
        <f t="shared" si="266"/>
        <v/>
      </c>
      <c r="BN787" s="282" t="s">
        <v>30</v>
      </c>
      <c r="BO787" s="282" t="str">
        <f t="shared" si="267"/>
        <v/>
      </c>
      <c r="BP787" s="282" t="str">
        <f t="shared" si="268"/>
        <v/>
      </c>
      <c r="BT787" s="522" t="str">
        <f>IF(AL787="A",MAX($BT$221:BV786)+0.001,"")</f>
        <v/>
      </c>
      <c r="BU787" s="522"/>
      <c r="BV787" s="522"/>
      <c r="BW787" s="282">
        <v>1.5659999999999998</v>
      </c>
      <c r="BY787" s="454" t="s">
        <v>28</v>
      </c>
      <c r="BZ787" s="282" t="str">
        <f t="shared" si="270"/>
        <v/>
      </c>
      <c r="CB787" s="282">
        <f t="shared" si="271"/>
        <v>0</v>
      </c>
      <c r="CC787" s="282">
        <f t="shared" si="272"/>
        <v>0</v>
      </c>
      <c r="CD787" s="282">
        <f t="shared" si="273"/>
        <v>0</v>
      </c>
      <c r="CE787" s="282">
        <f t="shared" si="274"/>
        <v>0</v>
      </c>
      <c r="CF787" s="282">
        <f t="shared" si="275"/>
        <v>0</v>
      </c>
      <c r="CG787" s="282">
        <f t="shared" si="276"/>
        <v>0</v>
      </c>
      <c r="CH787" s="282">
        <f t="shared" si="277"/>
        <v>0</v>
      </c>
      <c r="CI787" s="282">
        <f t="shared" si="278"/>
        <v>0</v>
      </c>
      <c r="CJ787" s="282">
        <f t="shared" si="279"/>
        <v>0</v>
      </c>
      <c r="CK787" s="282">
        <f t="shared" si="280"/>
        <v>0</v>
      </c>
      <c r="CL787" s="282">
        <f t="shared" si="281"/>
        <v>0</v>
      </c>
      <c r="CM787" s="282">
        <f t="shared" si="282"/>
        <v>0</v>
      </c>
    </row>
    <row r="788" spans="4:91" ht="15" x14ac:dyDescent="0.25">
      <c r="D788" s="455" t="str">
        <f>IF(DATA12!$C$25="","",U788&amp;":"&amp;V788)</f>
        <v/>
      </c>
      <c r="E788" s="523" t="str">
        <f>IF(DATA12!$D$25="","",W788&amp;":"&amp;X788)</f>
        <v/>
      </c>
      <c r="F788" s="523"/>
      <c r="G788" s="523"/>
      <c r="H788" s="524" t="e">
        <f t="shared" si="257"/>
        <v>#VALUE!</v>
      </c>
      <c r="I788" s="524"/>
      <c r="J788" s="524"/>
      <c r="K788" s="522" t="e">
        <f t="shared" si="261"/>
        <v>#VALUE!</v>
      </c>
      <c r="L788" s="522"/>
      <c r="M788" s="522"/>
      <c r="N788" s="525" t="e">
        <f t="shared" si="258"/>
        <v>#VALUE!</v>
      </c>
      <c r="O788" s="525"/>
      <c r="P788" s="525"/>
      <c r="Q788" s="523" t="e">
        <f t="shared" si="259"/>
        <v>#VALUE!</v>
      </c>
      <c r="R788" s="523"/>
      <c r="S788" s="523"/>
      <c r="T788" s="283">
        <v>17</v>
      </c>
      <c r="U788" s="456">
        <f>IF(HOUR(DATA12!$C$25)&lt;=6,HOUR(DATA12!$C$25)+12,HOUR(DATA12!$C$25))</f>
        <v>12</v>
      </c>
      <c r="V788" s="457" t="str">
        <f>IF(MINUTE(DATA12!$C$25)&lt;10,"0"&amp;MINUTE(DATA12!$C$25),MINUTE(DATA12!$C$25))</f>
        <v>00</v>
      </c>
      <c r="W788" s="456">
        <f>IF(HOUR(DATA12!$D$25)&lt;=6,HOUR(DATA12!$D$25)+12,HOUR(DATA12!$D$25))</f>
        <v>12</v>
      </c>
      <c r="X788" s="457" t="str">
        <f>IF(MINUTE(DATA12!$D$25)&lt;10,"0"&amp;MINUTE(DATA12!$D$25),MINUTE(DATA12!$D$25))</f>
        <v>00</v>
      </c>
      <c r="Y788" s="526" t="b">
        <f t="shared" si="255"/>
        <v>0</v>
      </c>
      <c r="Z788" s="526"/>
      <c r="AA788" s="520" t="b">
        <f t="shared" si="256"/>
        <v>0</v>
      </c>
      <c r="AB788" s="520"/>
      <c r="AC788" s="521" t="str">
        <f t="shared" si="260"/>
        <v/>
      </c>
      <c r="AD788" s="521"/>
      <c r="AE788" s="520" t="b">
        <f t="shared" ref="AE788:AE851" si="283">IF(AC788&lt;0,TRUE,FALSE)</f>
        <v>0</v>
      </c>
      <c r="AF788" s="520"/>
      <c r="AH788" s="422">
        <f>DATA12!$G$25</f>
        <v>0</v>
      </c>
      <c r="AI788" s="422">
        <f>DATA12!$L$25</f>
        <v>0</v>
      </c>
      <c r="AJ788" s="458">
        <f>DATA12!$Q$25</f>
        <v>0</v>
      </c>
      <c r="AK788" s="422">
        <f>DATA12!$V$25</f>
        <v>0</v>
      </c>
      <c r="AL788" s="422">
        <f>DATA12!$AA$25</f>
        <v>0</v>
      </c>
      <c r="AN788" s="522" t="str">
        <f>IF(AJ788="A",MAX($AN$221:AP787)+0.001,"")</f>
        <v/>
      </c>
      <c r="AO788" s="522"/>
      <c r="AP788" s="522"/>
      <c r="AQ788" s="282">
        <v>1.5669999999999999</v>
      </c>
      <c r="AR788" s="282" t="str">
        <f>IF($AQ$788&gt;$AN$973,"",LOOKUP($AQ$788,$AN$222:$AP$971,$AH$222:$AH$971))</f>
        <v/>
      </c>
      <c r="AS788" s="282" t="str">
        <f>IF($AQ$788&gt;$AN$973,"",LOOKUP($AQ$788,$AN$222:$AP$971,$AI$222:$AI$971))</f>
        <v/>
      </c>
      <c r="AT788" s="282" t="s">
        <v>28</v>
      </c>
      <c r="AU788" s="282" t="str">
        <f>IF($AQ$788&gt;$AN$973,"",LOOKUP($AQ$788,$AN$222:$AP$971,$AK$222:$AK$971))</f>
        <v/>
      </c>
      <c r="AV788" s="282" t="str">
        <f>IF($AQ$788&gt;$AN$973,"",LOOKUP($AQ$788,$AN$222:$AP$971,$AL$222:$AL$971))</f>
        <v/>
      </c>
      <c r="AX788" s="522" t="str">
        <f>IF(AJ788="B",MAX($AX$221:AX787)+0.001,"")</f>
        <v/>
      </c>
      <c r="AY788" s="522"/>
      <c r="AZ788" s="522"/>
      <c r="BA788" s="282">
        <v>1.5669999999999999</v>
      </c>
      <c r="BB788" s="282" t="str">
        <f t="shared" si="269"/>
        <v/>
      </c>
      <c r="BC788" s="282" t="str">
        <f t="shared" si="262"/>
        <v/>
      </c>
      <c r="BD788" s="282" t="s">
        <v>29</v>
      </c>
      <c r="BE788" s="282" t="str">
        <f t="shared" si="263"/>
        <v/>
      </c>
      <c r="BF788" s="282" t="str">
        <f t="shared" si="264"/>
        <v/>
      </c>
      <c r="BH788" s="522" t="str">
        <f>IF(AJ788="C",MAX($BH$221:BH787)+0.001,"")</f>
        <v/>
      </c>
      <c r="BI788" s="522"/>
      <c r="BJ788" s="522"/>
      <c r="BK788" s="282">
        <v>1.5669999999999999</v>
      </c>
      <c r="BL788" s="282" t="str">
        <f t="shared" si="265"/>
        <v/>
      </c>
      <c r="BM788" s="282" t="str">
        <f t="shared" si="266"/>
        <v/>
      </c>
      <c r="BN788" s="282" t="s">
        <v>30</v>
      </c>
      <c r="BO788" s="282" t="str">
        <f t="shared" si="267"/>
        <v/>
      </c>
      <c r="BP788" s="282" t="str">
        <f t="shared" si="268"/>
        <v/>
      </c>
      <c r="BT788" s="522" t="str">
        <f>IF(AL788="A",MAX($BT$221:BV787)+0.001,"")</f>
        <v/>
      </c>
      <c r="BU788" s="522"/>
      <c r="BV788" s="522"/>
      <c r="BW788" s="282">
        <v>1.5669999999999999</v>
      </c>
      <c r="BY788" s="454" t="s">
        <v>28</v>
      </c>
      <c r="BZ788" s="282" t="str">
        <f t="shared" si="270"/>
        <v/>
      </c>
      <c r="CB788" s="282">
        <f t="shared" si="271"/>
        <v>0</v>
      </c>
      <c r="CC788" s="282">
        <f t="shared" si="272"/>
        <v>0</v>
      </c>
      <c r="CD788" s="282">
        <f t="shared" si="273"/>
        <v>0</v>
      </c>
      <c r="CE788" s="282">
        <f t="shared" si="274"/>
        <v>0</v>
      </c>
      <c r="CF788" s="282">
        <f t="shared" si="275"/>
        <v>0</v>
      </c>
      <c r="CG788" s="282">
        <f t="shared" si="276"/>
        <v>0</v>
      </c>
      <c r="CH788" s="282">
        <f t="shared" si="277"/>
        <v>0</v>
      </c>
      <c r="CI788" s="282">
        <f t="shared" si="278"/>
        <v>0</v>
      </c>
      <c r="CJ788" s="282">
        <f t="shared" si="279"/>
        <v>0</v>
      </c>
      <c r="CK788" s="282">
        <f t="shared" si="280"/>
        <v>0</v>
      </c>
      <c r="CL788" s="282">
        <f t="shared" si="281"/>
        <v>0</v>
      </c>
      <c r="CM788" s="282">
        <f t="shared" si="282"/>
        <v>0</v>
      </c>
    </row>
    <row r="789" spans="4:91" ht="15" x14ac:dyDescent="0.25">
      <c r="D789" s="455" t="str">
        <f>IF(DATA12!$C$26="","",U789&amp;":"&amp;V789)</f>
        <v/>
      </c>
      <c r="E789" s="523" t="str">
        <f>IF(DATA12!$D$26="","",W789&amp;":"&amp;X789)</f>
        <v/>
      </c>
      <c r="F789" s="523"/>
      <c r="G789" s="523"/>
      <c r="H789" s="524" t="e">
        <f t="shared" si="257"/>
        <v>#VALUE!</v>
      </c>
      <c r="I789" s="524"/>
      <c r="J789" s="524"/>
      <c r="K789" s="522" t="e">
        <f t="shared" si="261"/>
        <v>#VALUE!</v>
      </c>
      <c r="L789" s="522"/>
      <c r="M789" s="522"/>
      <c r="N789" s="525" t="e">
        <f t="shared" si="258"/>
        <v>#VALUE!</v>
      </c>
      <c r="O789" s="525"/>
      <c r="P789" s="525"/>
      <c r="Q789" s="523" t="e">
        <f t="shared" si="259"/>
        <v>#VALUE!</v>
      </c>
      <c r="R789" s="523"/>
      <c r="S789" s="523"/>
      <c r="T789" s="283">
        <v>18</v>
      </c>
      <c r="U789" s="456">
        <f>IF(HOUR(DATA12!$C$26)&lt;=6,HOUR(DATA12!$C$26)+12,HOUR(DATA12!$C$26))</f>
        <v>12</v>
      </c>
      <c r="V789" s="457" t="str">
        <f>IF(MINUTE(DATA12!$C$26)&lt;10,"0"&amp;MINUTE(DATA12!$C$26),MINUTE(DATA12!$C$26))</f>
        <v>00</v>
      </c>
      <c r="W789" s="456">
        <f>IF(HOUR(DATA12!$D$26)&lt;=6,HOUR(DATA12!$D$26)+12,HOUR(DATA12!$D$26))</f>
        <v>12</v>
      </c>
      <c r="X789" s="457" t="str">
        <f>IF(MINUTE(DATA12!$D$26)&lt;10,"0"&amp;MINUTE(DATA12!$D$26),MINUTE(DATA12!$D$26))</f>
        <v>00</v>
      </c>
      <c r="Y789" s="526" t="b">
        <f t="shared" ref="Y789:Y852" si="284">IF(AND(D789=0,E789=0),TRUE,FALSE)</f>
        <v>0</v>
      </c>
      <c r="Z789" s="526"/>
      <c r="AA789" s="520" t="b">
        <f t="shared" ref="AA789:AA852" si="285">IF(Y789=TRUE,FALSE,IF(D789="",FALSE,IF(D789=E789,TRUE,FALSE)))</f>
        <v>0</v>
      </c>
      <c r="AB789" s="520"/>
      <c r="AC789" s="521" t="str">
        <f t="shared" si="260"/>
        <v/>
      </c>
      <c r="AD789" s="521"/>
      <c r="AE789" s="520" t="b">
        <f t="shared" si="283"/>
        <v>0</v>
      </c>
      <c r="AF789" s="520"/>
      <c r="AH789" s="422">
        <f>DATA12!$G$26</f>
        <v>0</v>
      </c>
      <c r="AI789" s="422">
        <f>DATA12!$L$26</f>
        <v>0</v>
      </c>
      <c r="AJ789" s="458">
        <f>DATA12!$Q$26</f>
        <v>0</v>
      </c>
      <c r="AK789" s="422">
        <f>DATA12!$V$26</f>
        <v>0</v>
      </c>
      <c r="AL789" s="422">
        <f>DATA12!$AA$26</f>
        <v>0</v>
      </c>
      <c r="AN789" s="522" t="str">
        <f>IF(AJ789="A",MAX($AN$221:AP788)+0.001,"")</f>
        <v/>
      </c>
      <c r="AO789" s="522"/>
      <c r="AP789" s="522"/>
      <c r="AQ789" s="282">
        <v>1.5680000000000001</v>
      </c>
      <c r="AR789" s="282" t="str">
        <f>IF($AQ$789&gt;$AN$973,"",LOOKUP($AQ$789,$AN$222:$AP$971,$AH$222:$AH$971))</f>
        <v/>
      </c>
      <c r="AS789" s="282" t="str">
        <f>IF($AQ$789&gt;$AN$973,"",LOOKUP($AQ$789,$AN$222:$AP$971,$AI$222:$AI$971))</f>
        <v/>
      </c>
      <c r="AT789" s="282" t="s">
        <v>28</v>
      </c>
      <c r="AU789" s="282" t="str">
        <f>IF($AQ$789&gt;$AN$973,"",LOOKUP($AQ$789,$AN$222:$AP$971,$AK$222:$AK$971))</f>
        <v/>
      </c>
      <c r="AV789" s="282" t="str">
        <f>IF($AQ$789&gt;$AN$973,"",LOOKUP($AQ$789,$AN$222:$AP$971,$AL$222:$AL$971))</f>
        <v/>
      </c>
      <c r="AX789" s="522" t="str">
        <f>IF(AJ789="B",MAX($AX$221:AX788)+0.001,"")</f>
        <v/>
      </c>
      <c r="AY789" s="522"/>
      <c r="AZ789" s="522"/>
      <c r="BA789" s="282">
        <v>1.5680000000000001</v>
      </c>
      <c r="BB789" s="282" t="str">
        <f t="shared" si="269"/>
        <v/>
      </c>
      <c r="BC789" s="282" t="str">
        <f t="shared" si="262"/>
        <v/>
      </c>
      <c r="BD789" s="282" t="s">
        <v>29</v>
      </c>
      <c r="BE789" s="282" t="str">
        <f t="shared" si="263"/>
        <v/>
      </c>
      <c r="BF789" s="282" t="str">
        <f t="shared" si="264"/>
        <v/>
      </c>
      <c r="BH789" s="522" t="str">
        <f>IF(AJ789="C",MAX($BH$221:BH788)+0.001,"")</f>
        <v/>
      </c>
      <c r="BI789" s="522"/>
      <c r="BJ789" s="522"/>
      <c r="BK789" s="282">
        <v>1.5680000000000001</v>
      </c>
      <c r="BL789" s="282" t="str">
        <f t="shared" si="265"/>
        <v/>
      </c>
      <c r="BM789" s="282" t="str">
        <f t="shared" si="266"/>
        <v/>
      </c>
      <c r="BN789" s="282" t="s">
        <v>30</v>
      </c>
      <c r="BO789" s="282" t="str">
        <f t="shared" si="267"/>
        <v/>
      </c>
      <c r="BP789" s="282" t="str">
        <f t="shared" si="268"/>
        <v/>
      </c>
      <c r="BT789" s="522" t="str">
        <f>IF(AL789="A",MAX($BT$221:BV788)+0.001,"")</f>
        <v/>
      </c>
      <c r="BU789" s="522"/>
      <c r="BV789" s="522"/>
      <c r="BW789" s="282">
        <v>1.5680000000000001</v>
      </c>
      <c r="BY789" s="454" t="s">
        <v>28</v>
      </c>
      <c r="BZ789" s="282" t="str">
        <f t="shared" si="270"/>
        <v/>
      </c>
      <c r="CB789" s="282">
        <f t="shared" si="271"/>
        <v>0</v>
      </c>
      <c r="CC789" s="282">
        <f t="shared" si="272"/>
        <v>0</v>
      </c>
      <c r="CD789" s="282">
        <f t="shared" si="273"/>
        <v>0</v>
      </c>
      <c r="CE789" s="282">
        <f t="shared" si="274"/>
        <v>0</v>
      </c>
      <c r="CF789" s="282">
        <f t="shared" si="275"/>
        <v>0</v>
      </c>
      <c r="CG789" s="282">
        <f t="shared" si="276"/>
        <v>0</v>
      </c>
      <c r="CH789" s="282">
        <f t="shared" si="277"/>
        <v>0</v>
      </c>
      <c r="CI789" s="282">
        <f t="shared" si="278"/>
        <v>0</v>
      </c>
      <c r="CJ789" s="282">
        <f t="shared" si="279"/>
        <v>0</v>
      </c>
      <c r="CK789" s="282">
        <f t="shared" si="280"/>
        <v>0</v>
      </c>
      <c r="CL789" s="282">
        <f t="shared" si="281"/>
        <v>0</v>
      </c>
      <c r="CM789" s="282">
        <f t="shared" si="282"/>
        <v>0</v>
      </c>
    </row>
    <row r="790" spans="4:91" ht="15" x14ac:dyDescent="0.25">
      <c r="D790" s="455" t="str">
        <f>IF(DATA12!$C$27="","",U790&amp;":"&amp;V790)</f>
        <v/>
      </c>
      <c r="E790" s="523" t="str">
        <f>IF(DATA12!$D$27="","",W790&amp;":"&amp;X790)</f>
        <v/>
      </c>
      <c r="F790" s="523"/>
      <c r="G790" s="523"/>
      <c r="H790" s="524" t="e">
        <f t="shared" ref="H790:H853" si="286">HOUR(D790)</f>
        <v>#VALUE!</v>
      </c>
      <c r="I790" s="524"/>
      <c r="J790" s="524"/>
      <c r="K790" s="522" t="e">
        <f t="shared" si="261"/>
        <v>#VALUE!</v>
      </c>
      <c r="L790" s="522"/>
      <c r="M790" s="522"/>
      <c r="N790" s="525" t="e">
        <f t="shared" ref="N790:N853" si="287">D790-K790</f>
        <v>#VALUE!</v>
      </c>
      <c r="O790" s="525"/>
      <c r="P790" s="525"/>
      <c r="Q790" s="523" t="e">
        <f t="shared" ref="Q790:Q853" si="288">IF(N790&gt;=0.0208333,H790&amp;":30",H790&amp;":00")</f>
        <v>#VALUE!</v>
      </c>
      <c r="R790" s="523"/>
      <c r="S790" s="523"/>
      <c r="T790" s="283">
        <v>19</v>
      </c>
      <c r="U790" s="456">
        <f>IF(HOUR(DATA12!$C$27)&lt;=6,HOUR(DATA12!$C$27)+12,HOUR(DATA12!$C$27))</f>
        <v>12</v>
      </c>
      <c r="V790" s="457" t="str">
        <f>IF(MINUTE(DATA12!$C$27)&lt;10,"0"&amp;MINUTE(DATA12!$C$27),MINUTE(DATA12!$C$27))</f>
        <v>00</v>
      </c>
      <c r="W790" s="456">
        <f>IF(HOUR(DATA12!$D$27)&lt;=6,HOUR(DATA12!$D$27)+12,HOUR(DATA12!$D$27))</f>
        <v>12</v>
      </c>
      <c r="X790" s="457" t="str">
        <f>IF(MINUTE(DATA12!$D$27)&lt;10,"0"&amp;MINUTE(DATA12!$D$27),MINUTE(DATA12!$D$27))</f>
        <v>00</v>
      </c>
      <c r="Y790" s="526" t="b">
        <f t="shared" si="284"/>
        <v>0</v>
      </c>
      <c r="Z790" s="526"/>
      <c r="AA790" s="520" t="b">
        <f t="shared" si="285"/>
        <v>0</v>
      </c>
      <c r="AB790" s="520"/>
      <c r="AC790" s="521" t="str">
        <f t="shared" si="260"/>
        <v/>
      </c>
      <c r="AD790" s="521"/>
      <c r="AE790" s="520" t="b">
        <f t="shared" si="283"/>
        <v>0</v>
      </c>
      <c r="AF790" s="520"/>
      <c r="AH790" s="422">
        <f>DATA12!$G$27</f>
        <v>0</v>
      </c>
      <c r="AI790" s="422">
        <f>DATA12!$L$27</f>
        <v>0</v>
      </c>
      <c r="AJ790" s="458">
        <f>DATA12!$Q$27</f>
        <v>0</v>
      </c>
      <c r="AK790" s="422">
        <f>DATA12!$V$27</f>
        <v>0</v>
      </c>
      <c r="AL790" s="422">
        <f>DATA12!$AA$27</f>
        <v>0</v>
      </c>
      <c r="AN790" s="522" t="str">
        <f>IF(AJ790="A",MAX($AN$221:AP789)+0.001,"")</f>
        <v/>
      </c>
      <c r="AO790" s="522"/>
      <c r="AP790" s="522"/>
      <c r="AQ790" s="282">
        <v>1.569</v>
      </c>
      <c r="AR790" s="282" t="str">
        <f>IF($AQ$790&gt;$AN$973,"",LOOKUP($AQ$790,$AN$222:$AP$971,$AH$222:$AH$971))</f>
        <v/>
      </c>
      <c r="AS790" s="282" t="str">
        <f>IF($AQ$790&gt;$AN$973,"",LOOKUP($AQ$790,$AN$222:$AP$971,$AI$222:$AI$971))</f>
        <v/>
      </c>
      <c r="AT790" s="282" t="s">
        <v>28</v>
      </c>
      <c r="AU790" s="282" t="str">
        <f>IF($AQ$790&gt;$AN$973,"",LOOKUP($AQ$790,$AN$222:$AP$971,$AK$222:$AK$971))</f>
        <v/>
      </c>
      <c r="AV790" s="282" t="str">
        <f>IF($AQ$790&gt;$AN$973,"",LOOKUP($AQ$790,$AN$222:$AP$971,$AL$222:$AL$971))</f>
        <v/>
      </c>
      <c r="AX790" s="522" t="str">
        <f>IF(AJ790="B",MAX($AX$221:AX789)+0.001,"")</f>
        <v/>
      </c>
      <c r="AY790" s="522"/>
      <c r="AZ790" s="522"/>
      <c r="BA790" s="282">
        <v>1.569</v>
      </c>
      <c r="BB790" s="282" t="str">
        <f t="shared" si="269"/>
        <v/>
      </c>
      <c r="BC790" s="282" t="str">
        <f t="shared" si="262"/>
        <v/>
      </c>
      <c r="BD790" s="282" t="s">
        <v>29</v>
      </c>
      <c r="BE790" s="282" t="str">
        <f t="shared" si="263"/>
        <v/>
      </c>
      <c r="BF790" s="282" t="str">
        <f t="shared" si="264"/>
        <v/>
      </c>
      <c r="BH790" s="522" t="str">
        <f>IF(AJ790="C",MAX($BH$221:BH789)+0.001,"")</f>
        <v/>
      </c>
      <c r="BI790" s="522"/>
      <c r="BJ790" s="522"/>
      <c r="BK790" s="282">
        <v>1.569</v>
      </c>
      <c r="BL790" s="282" t="str">
        <f t="shared" si="265"/>
        <v/>
      </c>
      <c r="BM790" s="282" t="str">
        <f t="shared" si="266"/>
        <v/>
      </c>
      <c r="BN790" s="282" t="s">
        <v>30</v>
      </c>
      <c r="BO790" s="282" t="str">
        <f t="shared" si="267"/>
        <v/>
      </c>
      <c r="BP790" s="282" t="str">
        <f t="shared" si="268"/>
        <v/>
      </c>
      <c r="BT790" s="522" t="str">
        <f>IF(AL790="A",MAX($BT$221:BV789)+0.001,"")</f>
        <v/>
      </c>
      <c r="BU790" s="522"/>
      <c r="BV790" s="522"/>
      <c r="BW790" s="282">
        <v>1.569</v>
      </c>
      <c r="BY790" s="454" t="s">
        <v>28</v>
      </c>
      <c r="BZ790" s="282" t="str">
        <f t="shared" si="270"/>
        <v/>
      </c>
      <c r="CB790" s="282">
        <f t="shared" si="271"/>
        <v>0</v>
      </c>
      <c r="CC790" s="282">
        <f t="shared" si="272"/>
        <v>0</v>
      </c>
      <c r="CD790" s="282">
        <f t="shared" si="273"/>
        <v>0</v>
      </c>
      <c r="CE790" s="282">
        <f t="shared" si="274"/>
        <v>0</v>
      </c>
      <c r="CF790" s="282">
        <f t="shared" si="275"/>
        <v>0</v>
      </c>
      <c r="CG790" s="282">
        <f t="shared" si="276"/>
        <v>0</v>
      </c>
      <c r="CH790" s="282">
        <f t="shared" si="277"/>
        <v>0</v>
      </c>
      <c r="CI790" s="282">
        <f t="shared" si="278"/>
        <v>0</v>
      </c>
      <c r="CJ790" s="282">
        <f t="shared" si="279"/>
        <v>0</v>
      </c>
      <c r="CK790" s="282">
        <f t="shared" si="280"/>
        <v>0</v>
      </c>
      <c r="CL790" s="282">
        <f t="shared" si="281"/>
        <v>0</v>
      </c>
      <c r="CM790" s="282">
        <f t="shared" si="282"/>
        <v>0</v>
      </c>
    </row>
    <row r="791" spans="4:91" ht="15" x14ac:dyDescent="0.25">
      <c r="D791" s="455" t="str">
        <f>IF(DATA12!$C$28="","",U791&amp;":"&amp;V791)</f>
        <v/>
      </c>
      <c r="E791" s="523" t="str">
        <f>IF(DATA12!$D$28="","",W791&amp;":"&amp;X791)</f>
        <v/>
      </c>
      <c r="F791" s="523"/>
      <c r="G791" s="523"/>
      <c r="H791" s="524" t="e">
        <f t="shared" si="286"/>
        <v>#VALUE!</v>
      </c>
      <c r="I791" s="524"/>
      <c r="J791" s="524"/>
      <c r="K791" s="522" t="e">
        <f t="shared" si="261"/>
        <v>#VALUE!</v>
      </c>
      <c r="L791" s="522"/>
      <c r="M791" s="522"/>
      <c r="N791" s="525" t="e">
        <f t="shared" si="287"/>
        <v>#VALUE!</v>
      </c>
      <c r="O791" s="525"/>
      <c r="P791" s="525"/>
      <c r="Q791" s="523" t="e">
        <f t="shared" si="288"/>
        <v>#VALUE!</v>
      </c>
      <c r="R791" s="523"/>
      <c r="S791" s="523"/>
      <c r="T791" s="283">
        <v>20</v>
      </c>
      <c r="U791" s="456">
        <f>IF(HOUR(DATA12!$C$28)&lt;=6,HOUR(DATA12!$C$28)+12,HOUR(DATA12!$C$28))</f>
        <v>12</v>
      </c>
      <c r="V791" s="457" t="str">
        <f>IF(MINUTE(DATA12!$C$28)&lt;10,"0"&amp;MINUTE(DATA12!$C$28),MINUTE(DATA12!$C$28))</f>
        <v>00</v>
      </c>
      <c r="W791" s="456">
        <f>IF(HOUR(DATA12!$D$28)&lt;=6,HOUR(DATA12!$D$28)+12,HOUR(DATA12!$D$28))</f>
        <v>12</v>
      </c>
      <c r="X791" s="457" t="str">
        <f>IF(MINUTE(DATA12!$D$28)&lt;10,"0"&amp;MINUTE(DATA12!$D$28),MINUTE(DATA12!$D$28))</f>
        <v>00</v>
      </c>
      <c r="Y791" s="526" t="b">
        <f t="shared" si="284"/>
        <v>0</v>
      </c>
      <c r="Z791" s="526"/>
      <c r="AA791" s="520" t="b">
        <f t="shared" si="285"/>
        <v>0</v>
      </c>
      <c r="AB791" s="520"/>
      <c r="AC791" s="521" t="str">
        <f t="shared" si="260"/>
        <v/>
      </c>
      <c r="AD791" s="521"/>
      <c r="AE791" s="520" t="b">
        <f t="shared" si="283"/>
        <v>0</v>
      </c>
      <c r="AF791" s="520"/>
      <c r="AH791" s="422">
        <f>DATA12!$G$28</f>
        <v>0</v>
      </c>
      <c r="AI791" s="422">
        <f>DATA12!$L$28</f>
        <v>0</v>
      </c>
      <c r="AJ791" s="458">
        <f>DATA12!$Q$28</f>
        <v>0</v>
      </c>
      <c r="AK791" s="422">
        <f>DATA12!$V$28</f>
        <v>0</v>
      </c>
      <c r="AL791" s="422">
        <f>DATA12!$AA$28</f>
        <v>0</v>
      </c>
      <c r="AN791" s="522" t="str">
        <f>IF(AJ791="A",MAX($AN$221:AP790)+0.001,"")</f>
        <v/>
      </c>
      <c r="AO791" s="522"/>
      <c r="AP791" s="522"/>
      <c r="AQ791" s="282">
        <v>1.57</v>
      </c>
      <c r="AR791" s="282" t="str">
        <f>IF($AQ$791&gt;$AN$973,"",LOOKUP($AQ$791,$AN$222:$AP$971,$AH$222:$AH$971))</f>
        <v/>
      </c>
      <c r="AS791" s="282" t="str">
        <f>IF($AQ$791&gt;$AN$973,"",LOOKUP($AQ$791,$AN$222:$AP$971,$AI$222:$AI$971))</f>
        <v/>
      </c>
      <c r="AT791" s="282" t="s">
        <v>28</v>
      </c>
      <c r="AU791" s="282" t="str">
        <f>IF($AQ$791&gt;$AN$973,"",LOOKUP($AQ$791,$AN$222:$AP$971,$AK$222:$AK$971))</f>
        <v/>
      </c>
      <c r="AV791" s="282" t="str">
        <f>IF($AQ$791&gt;$AN$973,"",LOOKUP($AQ$791,$AN$222:$AP$971,$AL$222:$AL$971))</f>
        <v/>
      </c>
      <c r="AX791" s="522" t="str">
        <f>IF(AJ791="B",MAX($AX$221:AX790)+0.001,"")</f>
        <v/>
      </c>
      <c r="AY791" s="522"/>
      <c r="AZ791" s="522"/>
      <c r="BA791" s="282">
        <v>1.57</v>
      </c>
      <c r="BB791" s="282" t="str">
        <f t="shared" si="269"/>
        <v/>
      </c>
      <c r="BC791" s="282" t="str">
        <f t="shared" si="262"/>
        <v/>
      </c>
      <c r="BD791" s="282" t="s">
        <v>29</v>
      </c>
      <c r="BE791" s="282" t="str">
        <f t="shared" si="263"/>
        <v/>
      </c>
      <c r="BF791" s="282" t="str">
        <f t="shared" si="264"/>
        <v/>
      </c>
      <c r="BH791" s="522" t="str">
        <f>IF(AJ791="C",MAX($BH$221:BH790)+0.001,"")</f>
        <v/>
      </c>
      <c r="BI791" s="522"/>
      <c r="BJ791" s="522"/>
      <c r="BK791" s="282">
        <v>1.57</v>
      </c>
      <c r="BL791" s="282" t="str">
        <f t="shared" si="265"/>
        <v/>
      </c>
      <c r="BM791" s="282" t="str">
        <f t="shared" si="266"/>
        <v/>
      </c>
      <c r="BN791" s="282" t="s">
        <v>30</v>
      </c>
      <c r="BO791" s="282" t="str">
        <f t="shared" si="267"/>
        <v/>
      </c>
      <c r="BP791" s="282" t="str">
        <f t="shared" si="268"/>
        <v/>
      </c>
      <c r="BT791" s="522" t="str">
        <f>IF(AL791="A",MAX($BT$221:BV790)+0.001,"")</f>
        <v/>
      </c>
      <c r="BU791" s="522"/>
      <c r="BV791" s="522"/>
      <c r="BW791" s="282">
        <v>1.57</v>
      </c>
      <c r="BY791" s="454" t="s">
        <v>28</v>
      </c>
      <c r="BZ791" s="282" t="str">
        <f t="shared" si="270"/>
        <v/>
      </c>
      <c r="CB791" s="282">
        <f t="shared" si="271"/>
        <v>0</v>
      </c>
      <c r="CC791" s="282">
        <f t="shared" si="272"/>
        <v>0</v>
      </c>
      <c r="CD791" s="282">
        <f t="shared" si="273"/>
        <v>0</v>
      </c>
      <c r="CE791" s="282">
        <f t="shared" si="274"/>
        <v>0</v>
      </c>
      <c r="CF791" s="282">
        <f t="shared" si="275"/>
        <v>0</v>
      </c>
      <c r="CG791" s="282">
        <f t="shared" si="276"/>
        <v>0</v>
      </c>
      <c r="CH791" s="282">
        <f t="shared" si="277"/>
        <v>0</v>
      </c>
      <c r="CI791" s="282">
        <f t="shared" si="278"/>
        <v>0</v>
      </c>
      <c r="CJ791" s="282">
        <f t="shared" si="279"/>
        <v>0</v>
      </c>
      <c r="CK791" s="282">
        <f t="shared" si="280"/>
        <v>0</v>
      </c>
      <c r="CL791" s="282">
        <f t="shared" si="281"/>
        <v>0</v>
      </c>
      <c r="CM791" s="282">
        <f t="shared" si="282"/>
        <v>0</v>
      </c>
    </row>
    <row r="792" spans="4:91" ht="15" x14ac:dyDescent="0.25">
      <c r="D792" s="455" t="str">
        <f>IF(DATA12!$C$29="","",U792&amp;":"&amp;V792)</f>
        <v/>
      </c>
      <c r="E792" s="523" t="str">
        <f>IF(DATA12!$D$29="","",W792&amp;":"&amp;X792)</f>
        <v/>
      </c>
      <c r="F792" s="523"/>
      <c r="G792" s="523"/>
      <c r="H792" s="524" t="e">
        <f t="shared" si="286"/>
        <v>#VALUE!</v>
      </c>
      <c r="I792" s="524"/>
      <c r="J792" s="524"/>
      <c r="K792" s="522" t="e">
        <f t="shared" si="261"/>
        <v>#VALUE!</v>
      </c>
      <c r="L792" s="522"/>
      <c r="M792" s="522"/>
      <c r="N792" s="525" t="e">
        <f t="shared" si="287"/>
        <v>#VALUE!</v>
      </c>
      <c r="O792" s="525"/>
      <c r="P792" s="525"/>
      <c r="Q792" s="523" t="e">
        <f t="shared" si="288"/>
        <v>#VALUE!</v>
      </c>
      <c r="R792" s="523"/>
      <c r="S792" s="523"/>
      <c r="T792" s="283">
        <v>21</v>
      </c>
      <c r="U792" s="456">
        <f>IF(HOUR(DATA12!$C$29)&lt;=6,HOUR(DATA12!$C$29)+12,HOUR(DATA12!$C$29))</f>
        <v>12</v>
      </c>
      <c r="V792" s="457" t="str">
        <f>IF(MINUTE(DATA12!$C$29)&lt;10,"0"&amp;MINUTE(DATA12!$C$29),MINUTE(DATA12!$C$29))</f>
        <v>00</v>
      </c>
      <c r="W792" s="456">
        <f>IF(HOUR(DATA12!$D$29)&lt;=6,HOUR(DATA12!$D$29)+12,HOUR(DATA12!$D$29))</f>
        <v>12</v>
      </c>
      <c r="X792" s="457" t="str">
        <f>IF(MINUTE(DATA12!$D$29)&lt;10,"0"&amp;MINUTE(DATA12!$D$29),MINUTE(DATA12!$D$29))</f>
        <v>00</v>
      </c>
      <c r="Y792" s="526" t="b">
        <f t="shared" si="284"/>
        <v>0</v>
      </c>
      <c r="Z792" s="526"/>
      <c r="AA792" s="520" t="b">
        <f t="shared" si="285"/>
        <v>0</v>
      </c>
      <c r="AB792" s="520"/>
      <c r="AC792" s="521" t="str">
        <f t="shared" si="260"/>
        <v/>
      </c>
      <c r="AD792" s="521"/>
      <c r="AE792" s="520" t="b">
        <f t="shared" si="283"/>
        <v>0</v>
      </c>
      <c r="AF792" s="520"/>
      <c r="AH792" s="422">
        <f>DATA12!$G$29</f>
        <v>0</v>
      </c>
      <c r="AI792" s="422">
        <f>DATA12!$L$29</f>
        <v>0</v>
      </c>
      <c r="AJ792" s="458">
        <f>DATA12!$Q$29</f>
        <v>0</v>
      </c>
      <c r="AK792" s="422">
        <f>DATA12!$V$29</f>
        <v>0</v>
      </c>
      <c r="AL792" s="422">
        <f>DATA12!$AA$29</f>
        <v>0</v>
      </c>
      <c r="AN792" s="522" t="str">
        <f>IF(AJ792="A",MAX($AN$221:AP791)+0.001,"")</f>
        <v/>
      </c>
      <c r="AO792" s="522"/>
      <c r="AP792" s="522"/>
      <c r="AQ792" s="282">
        <v>1.571</v>
      </c>
      <c r="AR792" s="282" t="str">
        <f>IF($AQ$792&gt;$AN$973,"",LOOKUP($AQ$792,$AN$222:$AP$971,$AH$222:$AH$971))</f>
        <v/>
      </c>
      <c r="AS792" s="282" t="str">
        <f>IF($AQ$792&gt;$AN$973,"",LOOKUP($AQ$792,$AN$222:$AP$971,$AI$222:$AI$971))</f>
        <v/>
      </c>
      <c r="AT792" s="282" t="s">
        <v>28</v>
      </c>
      <c r="AU792" s="282" t="str">
        <f>IF($AQ$792&gt;$AN$973,"",LOOKUP($AQ$792,$AN$222:$AP$971,$AK$222:$AK$971))</f>
        <v/>
      </c>
      <c r="AV792" s="282" t="str">
        <f>IF($AQ$792&gt;$AN$973,"",LOOKUP($AQ$792,$AN$222:$AP$971,$AL$222:$AL$971))</f>
        <v/>
      </c>
      <c r="AX792" s="522" t="str">
        <f>IF(AJ792="B",MAX($AX$221:AX791)+0.001,"")</f>
        <v/>
      </c>
      <c r="AY792" s="522"/>
      <c r="AZ792" s="522"/>
      <c r="BA792" s="282">
        <v>1.571</v>
      </c>
      <c r="BB792" s="282" t="str">
        <f t="shared" si="269"/>
        <v/>
      </c>
      <c r="BC792" s="282" t="str">
        <f t="shared" si="262"/>
        <v/>
      </c>
      <c r="BD792" s="282" t="s">
        <v>29</v>
      </c>
      <c r="BE792" s="282" t="str">
        <f t="shared" si="263"/>
        <v/>
      </c>
      <c r="BF792" s="282" t="str">
        <f t="shared" si="264"/>
        <v/>
      </c>
      <c r="BH792" s="522" t="str">
        <f>IF(AJ792="C",MAX($BH$221:BH791)+0.001,"")</f>
        <v/>
      </c>
      <c r="BI792" s="522"/>
      <c r="BJ792" s="522"/>
      <c r="BK792" s="282">
        <v>1.571</v>
      </c>
      <c r="BL792" s="282" t="str">
        <f t="shared" si="265"/>
        <v/>
      </c>
      <c r="BM792" s="282" t="str">
        <f t="shared" si="266"/>
        <v/>
      </c>
      <c r="BN792" s="282" t="s">
        <v>30</v>
      </c>
      <c r="BO792" s="282" t="str">
        <f t="shared" si="267"/>
        <v/>
      </c>
      <c r="BP792" s="282" t="str">
        <f t="shared" si="268"/>
        <v/>
      </c>
      <c r="BT792" s="522" t="str">
        <f>IF(AL792="A",MAX($BT$221:BV791)+0.001,"")</f>
        <v/>
      </c>
      <c r="BU792" s="522"/>
      <c r="BV792" s="522"/>
      <c r="BW792" s="282">
        <v>1.571</v>
      </c>
      <c r="BY792" s="454" t="s">
        <v>28</v>
      </c>
      <c r="BZ792" s="282" t="str">
        <f t="shared" si="270"/>
        <v/>
      </c>
      <c r="CB792" s="282">
        <f t="shared" si="271"/>
        <v>0</v>
      </c>
      <c r="CC792" s="282">
        <f t="shared" si="272"/>
        <v>0</v>
      </c>
      <c r="CD792" s="282">
        <f t="shared" si="273"/>
        <v>0</v>
      </c>
      <c r="CE792" s="282">
        <f t="shared" si="274"/>
        <v>0</v>
      </c>
      <c r="CF792" s="282">
        <f t="shared" si="275"/>
        <v>0</v>
      </c>
      <c r="CG792" s="282">
        <f t="shared" si="276"/>
        <v>0</v>
      </c>
      <c r="CH792" s="282">
        <f t="shared" si="277"/>
        <v>0</v>
      </c>
      <c r="CI792" s="282">
        <f t="shared" si="278"/>
        <v>0</v>
      </c>
      <c r="CJ792" s="282">
        <f t="shared" si="279"/>
        <v>0</v>
      </c>
      <c r="CK792" s="282">
        <f t="shared" si="280"/>
        <v>0</v>
      </c>
      <c r="CL792" s="282">
        <f t="shared" si="281"/>
        <v>0</v>
      </c>
      <c r="CM792" s="282">
        <f t="shared" si="282"/>
        <v>0</v>
      </c>
    </row>
    <row r="793" spans="4:91" ht="15" x14ac:dyDescent="0.25">
      <c r="D793" s="455" t="str">
        <f>IF(DATA12!$C$30="","",U793&amp;":"&amp;V793)</f>
        <v/>
      </c>
      <c r="E793" s="523" t="str">
        <f>IF(DATA12!$D$30="","",W793&amp;":"&amp;X793)</f>
        <v/>
      </c>
      <c r="F793" s="523"/>
      <c r="G793" s="523"/>
      <c r="H793" s="524" t="e">
        <f t="shared" si="286"/>
        <v>#VALUE!</v>
      </c>
      <c r="I793" s="524"/>
      <c r="J793" s="524"/>
      <c r="K793" s="522" t="e">
        <f t="shared" si="261"/>
        <v>#VALUE!</v>
      </c>
      <c r="L793" s="522"/>
      <c r="M793" s="522"/>
      <c r="N793" s="525" t="e">
        <f t="shared" si="287"/>
        <v>#VALUE!</v>
      </c>
      <c r="O793" s="525"/>
      <c r="P793" s="525"/>
      <c r="Q793" s="523" t="e">
        <f t="shared" si="288"/>
        <v>#VALUE!</v>
      </c>
      <c r="R793" s="523"/>
      <c r="S793" s="523"/>
      <c r="T793" s="283">
        <v>22</v>
      </c>
      <c r="U793" s="456">
        <f>IF(HOUR(DATA12!$C$30)&lt;=6,HOUR(DATA12!$C$30)+12,HOUR(DATA12!$C$30))</f>
        <v>12</v>
      </c>
      <c r="V793" s="457" t="str">
        <f>IF(MINUTE(DATA12!$C$30)&lt;10,"0"&amp;MINUTE(DATA12!$C$30),MINUTE(DATA12!$C$30))</f>
        <v>00</v>
      </c>
      <c r="W793" s="456">
        <f>IF(HOUR(DATA12!$D$30)&lt;=6,HOUR(DATA12!$D$30)+12,HOUR(DATA12!$D$30))</f>
        <v>12</v>
      </c>
      <c r="X793" s="457" t="str">
        <f>IF(MINUTE(DATA12!$D$30)&lt;10,"0"&amp;MINUTE(DATA12!$D$30),MINUTE(DATA12!$D$30))</f>
        <v>00</v>
      </c>
      <c r="Y793" s="526" t="b">
        <f t="shared" si="284"/>
        <v>0</v>
      </c>
      <c r="Z793" s="526"/>
      <c r="AA793" s="520" t="b">
        <f t="shared" si="285"/>
        <v>0</v>
      </c>
      <c r="AB793" s="520"/>
      <c r="AC793" s="521" t="str">
        <f t="shared" ref="AC793:AC856" si="289">IF(D793="","",E793-D793)</f>
        <v/>
      </c>
      <c r="AD793" s="521"/>
      <c r="AE793" s="520" t="b">
        <f t="shared" si="283"/>
        <v>0</v>
      </c>
      <c r="AF793" s="520"/>
      <c r="AH793" s="422">
        <f>DATA12!$G$30</f>
        <v>0</v>
      </c>
      <c r="AI793" s="422">
        <f>DATA12!$L$30</f>
        <v>0</v>
      </c>
      <c r="AJ793" s="458">
        <f>DATA12!$Q$30</f>
        <v>0</v>
      </c>
      <c r="AK793" s="422">
        <f>DATA12!$V$30</f>
        <v>0</v>
      </c>
      <c r="AL793" s="422">
        <f>DATA12!$AA$30</f>
        <v>0</v>
      </c>
      <c r="AN793" s="522" t="str">
        <f>IF(AJ793="A",MAX($AN$221:AP792)+0.001,"")</f>
        <v/>
      </c>
      <c r="AO793" s="522"/>
      <c r="AP793" s="522"/>
      <c r="AQ793" s="282">
        <v>1.5720000000000001</v>
      </c>
      <c r="AR793" s="282" t="str">
        <f>IF($AQ$793&gt;$AN$973,"",LOOKUP($AQ$793,$AN$222:$AP$971,$AH$222:$AH$971))</f>
        <v/>
      </c>
      <c r="AS793" s="282" t="str">
        <f>IF($AQ$793&gt;$AN$973,"",LOOKUP($AQ$793,$AN$222:$AP$971,$AI$222:$AI$971))</f>
        <v/>
      </c>
      <c r="AT793" s="282" t="s">
        <v>28</v>
      </c>
      <c r="AU793" s="282" t="str">
        <f>IF($AQ$793&gt;$AN$973,"",LOOKUP($AQ$793,$AN$222:$AP$971,$AK$222:$AK$971))</f>
        <v/>
      </c>
      <c r="AV793" s="282" t="str">
        <f>IF($AQ$793&gt;$AN$973,"",LOOKUP($AQ$793,$AN$222:$AP$971,$AL$222:$AL$971))</f>
        <v/>
      </c>
      <c r="AX793" s="522" t="str">
        <f>IF(AJ793="B",MAX($AX$221:AX792)+0.001,"")</f>
        <v/>
      </c>
      <c r="AY793" s="522"/>
      <c r="AZ793" s="522"/>
      <c r="BA793" s="282">
        <v>1.5720000000000001</v>
      </c>
      <c r="BB793" s="282" t="str">
        <f t="shared" si="269"/>
        <v/>
      </c>
      <c r="BC793" s="282" t="str">
        <f t="shared" si="262"/>
        <v/>
      </c>
      <c r="BD793" s="282" t="s">
        <v>29</v>
      </c>
      <c r="BE793" s="282" t="str">
        <f t="shared" si="263"/>
        <v/>
      </c>
      <c r="BF793" s="282" t="str">
        <f t="shared" si="264"/>
        <v/>
      </c>
      <c r="BH793" s="522" t="str">
        <f>IF(AJ793="C",MAX($BH$221:BH792)+0.001,"")</f>
        <v/>
      </c>
      <c r="BI793" s="522"/>
      <c r="BJ793" s="522"/>
      <c r="BK793" s="282">
        <v>1.5720000000000001</v>
      </c>
      <c r="BL793" s="282" t="str">
        <f t="shared" si="265"/>
        <v/>
      </c>
      <c r="BM793" s="282" t="str">
        <f t="shared" si="266"/>
        <v/>
      </c>
      <c r="BN793" s="282" t="s">
        <v>30</v>
      </c>
      <c r="BO793" s="282" t="str">
        <f t="shared" si="267"/>
        <v/>
      </c>
      <c r="BP793" s="282" t="str">
        <f t="shared" si="268"/>
        <v/>
      </c>
      <c r="BT793" s="522" t="str">
        <f>IF(AL793="A",MAX($BT$221:BV792)+0.001,"")</f>
        <v/>
      </c>
      <c r="BU793" s="522"/>
      <c r="BV793" s="522"/>
      <c r="BW793" s="282">
        <v>1.5720000000000001</v>
      </c>
      <c r="BY793" s="454" t="s">
        <v>28</v>
      </c>
      <c r="BZ793" s="282" t="str">
        <f t="shared" si="270"/>
        <v/>
      </c>
      <c r="CB793" s="282">
        <f t="shared" si="271"/>
        <v>0</v>
      </c>
      <c r="CC793" s="282">
        <f t="shared" si="272"/>
        <v>0</v>
      </c>
      <c r="CD793" s="282">
        <f t="shared" si="273"/>
        <v>0</v>
      </c>
      <c r="CE793" s="282">
        <f t="shared" si="274"/>
        <v>0</v>
      </c>
      <c r="CF793" s="282">
        <f t="shared" si="275"/>
        <v>0</v>
      </c>
      <c r="CG793" s="282">
        <f t="shared" si="276"/>
        <v>0</v>
      </c>
      <c r="CH793" s="282">
        <f t="shared" si="277"/>
        <v>0</v>
      </c>
      <c r="CI793" s="282">
        <f t="shared" si="278"/>
        <v>0</v>
      </c>
      <c r="CJ793" s="282">
        <f t="shared" si="279"/>
        <v>0</v>
      </c>
      <c r="CK793" s="282">
        <f t="shared" si="280"/>
        <v>0</v>
      </c>
      <c r="CL793" s="282">
        <f t="shared" si="281"/>
        <v>0</v>
      </c>
      <c r="CM793" s="282">
        <f t="shared" si="282"/>
        <v>0</v>
      </c>
    </row>
    <row r="794" spans="4:91" ht="15" x14ac:dyDescent="0.25">
      <c r="D794" s="455" t="str">
        <f>IF(DATA12!$C$31="","",U794&amp;":"&amp;V794)</f>
        <v/>
      </c>
      <c r="E794" s="523" t="str">
        <f>IF(DATA12!$D$31="","",W794&amp;":"&amp;X794)</f>
        <v/>
      </c>
      <c r="F794" s="523"/>
      <c r="G794" s="523"/>
      <c r="H794" s="524" t="e">
        <f t="shared" si="286"/>
        <v>#VALUE!</v>
      </c>
      <c r="I794" s="524"/>
      <c r="J794" s="524"/>
      <c r="K794" s="522" t="e">
        <f t="shared" si="261"/>
        <v>#VALUE!</v>
      </c>
      <c r="L794" s="522"/>
      <c r="M794" s="522"/>
      <c r="N794" s="525" t="e">
        <f t="shared" si="287"/>
        <v>#VALUE!</v>
      </c>
      <c r="O794" s="525"/>
      <c r="P794" s="525"/>
      <c r="Q794" s="523" t="e">
        <f t="shared" si="288"/>
        <v>#VALUE!</v>
      </c>
      <c r="R794" s="523"/>
      <c r="S794" s="523"/>
      <c r="T794" s="283">
        <v>23</v>
      </c>
      <c r="U794" s="456">
        <f>IF(HOUR(DATA12!$C$31)&lt;=6,HOUR(DATA12!$C$31)+12,HOUR(DATA12!$C$31))</f>
        <v>12</v>
      </c>
      <c r="V794" s="457" t="str">
        <f>IF(MINUTE(DATA12!$C$31)&lt;10,"0"&amp;MINUTE(DATA12!$C$31),MINUTE(DATA12!$C$31))</f>
        <v>00</v>
      </c>
      <c r="W794" s="456">
        <f>IF(HOUR(DATA12!$D$31)&lt;=6,HOUR(DATA12!$D$31)+12,HOUR(DATA12!$D$31))</f>
        <v>12</v>
      </c>
      <c r="X794" s="457" t="str">
        <f>IF(MINUTE(DATA12!$D$31)&lt;10,"0"&amp;MINUTE(DATA12!$D$31),MINUTE(DATA12!$D$31))</f>
        <v>00</v>
      </c>
      <c r="Y794" s="526" t="b">
        <f t="shared" si="284"/>
        <v>0</v>
      </c>
      <c r="Z794" s="526"/>
      <c r="AA794" s="520" t="b">
        <f t="shared" si="285"/>
        <v>0</v>
      </c>
      <c r="AB794" s="520"/>
      <c r="AC794" s="521" t="str">
        <f t="shared" si="289"/>
        <v/>
      </c>
      <c r="AD794" s="521"/>
      <c r="AE794" s="520" t="b">
        <f t="shared" si="283"/>
        <v>0</v>
      </c>
      <c r="AF794" s="520"/>
      <c r="AH794" s="422">
        <f>DATA12!$G$31</f>
        <v>0</v>
      </c>
      <c r="AI794" s="422">
        <f>DATA12!$L$31</f>
        <v>0</v>
      </c>
      <c r="AJ794" s="458">
        <f>DATA12!$Q$31</f>
        <v>0</v>
      </c>
      <c r="AK794" s="422">
        <f>DATA12!$V$31</f>
        <v>0</v>
      </c>
      <c r="AL794" s="422">
        <f>DATA12!$AA$31</f>
        <v>0</v>
      </c>
      <c r="AN794" s="522" t="str">
        <f>IF(AJ794="A",MAX($AN$221:AP793)+0.001,"")</f>
        <v/>
      </c>
      <c r="AO794" s="522"/>
      <c r="AP794" s="522"/>
      <c r="AQ794" s="282">
        <v>1.573</v>
      </c>
      <c r="AR794" s="282" t="str">
        <f>IF($AQ$794&gt;$AN$973,"",LOOKUP($AQ$794,$AN$222:$AP$971,$AH$222:$AH$971))</f>
        <v/>
      </c>
      <c r="AS794" s="282" t="str">
        <f>IF($AQ$794&gt;$AN$973,"",LOOKUP($AQ$794,$AN$222:$AP$971,$AI$222:$AI$971))</f>
        <v/>
      </c>
      <c r="AT794" s="282" t="s">
        <v>28</v>
      </c>
      <c r="AU794" s="282" t="str">
        <f>IF($AQ$794&gt;$AN$973,"",LOOKUP($AQ$794,$AN$222:$AP$971,$AK$222:$AK$971))</f>
        <v/>
      </c>
      <c r="AV794" s="282" t="str">
        <f>IF($AQ$794&gt;$AN$973,"",LOOKUP($AQ$794,$AN$222:$AP$971,$AL$222:$AL$971))</f>
        <v/>
      </c>
      <c r="AX794" s="522" t="str">
        <f>IF(AJ794="B",MAX($AX$221:AX793)+0.001,"")</f>
        <v/>
      </c>
      <c r="AY794" s="522"/>
      <c r="AZ794" s="522"/>
      <c r="BA794" s="282">
        <v>1.573</v>
      </c>
      <c r="BB794" s="282" t="str">
        <f t="shared" si="269"/>
        <v/>
      </c>
      <c r="BC794" s="282" t="str">
        <f t="shared" si="262"/>
        <v/>
      </c>
      <c r="BD794" s="282" t="s">
        <v>29</v>
      </c>
      <c r="BE794" s="282" t="str">
        <f t="shared" si="263"/>
        <v/>
      </c>
      <c r="BF794" s="282" t="str">
        <f t="shared" si="264"/>
        <v/>
      </c>
      <c r="BH794" s="522" t="str">
        <f>IF(AJ794="C",MAX($BH$221:BH793)+0.001,"")</f>
        <v/>
      </c>
      <c r="BI794" s="522"/>
      <c r="BJ794" s="522"/>
      <c r="BK794" s="282">
        <v>1.573</v>
      </c>
      <c r="BL794" s="282" t="str">
        <f t="shared" si="265"/>
        <v/>
      </c>
      <c r="BM794" s="282" t="str">
        <f t="shared" si="266"/>
        <v/>
      </c>
      <c r="BN794" s="282" t="s">
        <v>30</v>
      </c>
      <c r="BO794" s="282" t="str">
        <f t="shared" si="267"/>
        <v/>
      </c>
      <c r="BP794" s="282" t="str">
        <f t="shared" si="268"/>
        <v/>
      </c>
      <c r="BT794" s="522" t="str">
        <f>IF(AL794="A",MAX($BT$221:BV793)+0.001,"")</f>
        <v/>
      </c>
      <c r="BU794" s="522"/>
      <c r="BV794" s="522"/>
      <c r="BW794" s="282">
        <v>1.573</v>
      </c>
      <c r="BY794" s="454" t="s">
        <v>28</v>
      </c>
      <c r="BZ794" s="282" t="str">
        <f t="shared" si="270"/>
        <v/>
      </c>
      <c r="CB794" s="282">
        <f t="shared" si="271"/>
        <v>0</v>
      </c>
      <c r="CC794" s="282">
        <f t="shared" si="272"/>
        <v>0</v>
      </c>
      <c r="CD794" s="282">
        <f t="shared" si="273"/>
        <v>0</v>
      </c>
      <c r="CE794" s="282">
        <f t="shared" si="274"/>
        <v>0</v>
      </c>
      <c r="CF794" s="282">
        <f t="shared" si="275"/>
        <v>0</v>
      </c>
      <c r="CG794" s="282">
        <f t="shared" si="276"/>
        <v>0</v>
      </c>
      <c r="CH794" s="282">
        <f t="shared" si="277"/>
        <v>0</v>
      </c>
      <c r="CI794" s="282">
        <f t="shared" si="278"/>
        <v>0</v>
      </c>
      <c r="CJ794" s="282">
        <f t="shared" si="279"/>
        <v>0</v>
      </c>
      <c r="CK794" s="282">
        <f t="shared" si="280"/>
        <v>0</v>
      </c>
      <c r="CL794" s="282">
        <f t="shared" si="281"/>
        <v>0</v>
      </c>
      <c r="CM794" s="282">
        <f t="shared" si="282"/>
        <v>0</v>
      </c>
    </row>
    <row r="795" spans="4:91" ht="15" x14ac:dyDescent="0.25">
      <c r="D795" s="455" t="str">
        <f>IF(DATA12!$C$32="","",U795&amp;":"&amp;V795)</f>
        <v/>
      </c>
      <c r="E795" s="523" t="str">
        <f>IF(DATA12!$D$32="","",W795&amp;":"&amp;X795)</f>
        <v/>
      </c>
      <c r="F795" s="523"/>
      <c r="G795" s="523"/>
      <c r="H795" s="524" t="e">
        <f t="shared" si="286"/>
        <v>#VALUE!</v>
      </c>
      <c r="I795" s="524"/>
      <c r="J795" s="524"/>
      <c r="K795" s="522" t="e">
        <f t="shared" si="261"/>
        <v>#VALUE!</v>
      </c>
      <c r="L795" s="522"/>
      <c r="M795" s="522"/>
      <c r="N795" s="525" t="e">
        <f t="shared" si="287"/>
        <v>#VALUE!</v>
      </c>
      <c r="O795" s="525"/>
      <c r="P795" s="525"/>
      <c r="Q795" s="523" t="e">
        <f t="shared" si="288"/>
        <v>#VALUE!</v>
      </c>
      <c r="R795" s="523"/>
      <c r="S795" s="523"/>
      <c r="T795" s="283">
        <v>24</v>
      </c>
      <c r="U795" s="456">
        <f>IF(HOUR(DATA12!$C$32)&lt;=6,HOUR(DATA12!$C$32)+12,HOUR(DATA12!$C$32))</f>
        <v>12</v>
      </c>
      <c r="V795" s="457" t="str">
        <f>IF(MINUTE(DATA12!$C$32)&lt;10,"0"&amp;MINUTE(DATA12!$C$32),MINUTE(DATA12!$C$32))</f>
        <v>00</v>
      </c>
      <c r="W795" s="456">
        <f>IF(HOUR(DATA12!$D$32)&lt;=6,HOUR(DATA12!$D$32)+12,HOUR(DATA12!$D$32))</f>
        <v>12</v>
      </c>
      <c r="X795" s="457" t="str">
        <f>IF(MINUTE(DATA12!$D$32)&lt;10,"0"&amp;MINUTE(DATA12!$D$32),MINUTE(DATA12!$D$32))</f>
        <v>00</v>
      </c>
      <c r="Y795" s="526" t="b">
        <f t="shared" si="284"/>
        <v>0</v>
      </c>
      <c r="Z795" s="526"/>
      <c r="AA795" s="520" t="b">
        <f t="shared" si="285"/>
        <v>0</v>
      </c>
      <c r="AB795" s="520"/>
      <c r="AC795" s="521" t="str">
        <f t="shared" si="289"/>
        <v/>
      </c>
      <c r="AD795" s="521"/>
      <c r="AE795" s="520" t="b">
        <f t="shared" si="283"/>
        <v>0</v>
      </c>
      <c r="AF795" s="520"/>
      <c r="AH795" s="422">
        <f>DATA12!$G$32</f>
        <v>0</v>
      </c>
      <c r="AI795" s="422">
        <f>DATA12!$L$32</f>
        <v>0</v>
      </c>
      <c r="AJ795" s="458">
        <f>DATA12!$Q$32</f>
        <v>0</v>
      </c>
      <c r="AK795" s="422">
        <f>DATA12!$V$32</f>
        <v>0</v>
      </c>
      <c r="AL795" s="422">
        <f>DATA12!$AA$32</f>
        <v>0</v>
      </c>
      <c r="AN795" s="522" t="str">
        <f>IF(AJ795="A",MAX($AN$221:AP794)+0.001,"")</f>
        <v/>
      </c>
      <c r="AO795" s="522"/>
      <c r="AP795" s="522"/>
      <c r="AQ795" s="282">
        <v>1.5739999999999998</v>
      </c>
      <c r="AR795" s="282" t="str">
        <f>IF($AQ$795&gt;$AN$973,"",LOOKUP($AQ$795,$AN$222:$AP$971,$AH$222:$AH$971))</f>
        <v/>
      </c>
      <c r="AS795" s="282" t="str">
        <f>IF($AQ$795&gt;$AN$973,"",LOOKUP($AQ$795,$AN$222:$AP$971,$AI$222:$AI$971))</f>
        <v/>
      </c>
      <c r="AT795" s="282" t="s">
        <v>28</v>
      </c>
      <c r="AU795" s="282" t="str">
        <f>IF($AQ$795&gt;$AN$973,"",LOOKUP($AQ$795,$AN$222:$AP$971,$AK$222:$AK$971))</f>
        <v/>
      </c>
      <c r="AV795" s="282" t="str">
        <f>IF($AQ$795&gt;$AN$973,"",LOOKUP($AQ$795,$AN$222:$AP$971,$AL$222:$AL$971))</f>
        <v/>
      </c>
      <c r="AX795" s="522" t="str">
        <f>IF(AJ795="B",MAX($AX$221:AX794)+0.001,"")</f>
        <v/>
      </c>
      <c r="AY795" s="522"/>
      <c r="AZ795" s="522"/>
      <c r="BA795" s="282">
        <v>1.5739999999999998</v>
      </c>
      <c r="BB795" s="282" t="str">
        <f t="shared" si="269"/>
        <v/>
      </c>
      <c r="BC795" s="282" t="str">
        <f t="shared" si="262"/>
        <v/>
      </c>
      <c r="BD795" s="282" t="s">
        <v>29</v>
      </c>
      <c r="BE795" s="282" t="str">
        <f t="shared" si="263"/>
        <v/>
      </c>
      <c r="BF795" s="282" t="str">
        <f t="shared" si="264"/>
        <v/>
      </c>
      <c r="BH795" s="522" t="str">
        <f>IF(AJ795="C",MAX($BH$221:BH794)+0.001,"")</f>
        <v/>
      </c>
      <c r="BI795" s="522"/>
      <c r="BJ795" s="522"/>
      <c r="BK795" s="282">
        <v>1.5739999999999998</v>
      </c>
      <c r="BL795" s="282" t="str">
        <f t="shared" si="265"/>
        <v/>
      </c>
      <c r="BM795" s="282" t="str">
        <f t="shared" si="266"/>
        <v/>
      </c>
      <c r="BN795" s="282" t="s">
        <v>30</v>
      </c>
      <c r="BO795" s="282" t="str">
        <f t="shared" si="267"/>
        <v/>
      </c>
      <c r="BP795" s="282" t="str">
        <f t="shared" si="268"/>
        <v/>
      </c>
      <c r="BT795" s="522" t="str">
        <f>IF(AL795="A",MAX($BT$221:BV794)+0.001,"")</f>
        <v/>
      </c>
      <c r="BU795" s="522"/>
      <c r="BV795" s="522"/>
      <c r="BW795" s="282">
        <v>1.5739999999999998</v>
      </c>
      <c r="BY795" s="454" t="s">
        <v>28</v>
      </c>
      <c r="BZ795" s="282" t="str">
        <f t="shared" si="270"/>
        <v/>
      </c>
      <c r="CB795" s="282">
        <f t="shared" si="271"/>
        <v>0</v>
      </c>
      <c r="CC795" s="282">
        <f t="shared" si="272"/>
        <v>0</v>
      </c>
      <c r="CD795" s="282">
        <f t="shared" si="273"/>
        <v>0</v>
      </c>
      <c r="CE795" s="282">
        <f t="shared" si="274"/>
        <v>0</v>
      </c>
      <c r="CF795" s="282">
        <f t="shared" si="275"/>
        <v>0</v>
      </c>
      <c r="CG795" s="282">
        <f t="shared" si="276"/>
        <v>0</v>
      </c>
      <c r="CH795" s="282">
        <f t="shared" si="277"/>
        <v>0</v>
      </c>
      <c r="CI795" s="282">
        <f t="shared" si="278"/>
        <v>0</v>
      </c>
      <c r="CJ795" s="282">
        <f t="shared" si="279"/>
        <v>0</v>
      </c>
      <c r="CK795" s="282">
        <f t="shared" si="280"/>
        <v>0</v>
      </c>
      <c r="CL795" s="282">
        <f t="shared" si="281"/>
        <v>0</v>
      </c>
      <c r="CM795" s="282">
        <f t="shared" si="282"/>
        <v>0</v>
      </c>
    </row>
    <row r="796" spans="4:91" ht="15" x14ac:dyDescent="0.25">
      <c r="D796" s="455" t="str">
        <f>IF(DATA12!$C$33="","",U796&amp;":"&amp;V796)</f>
        <v/>
      </c>
      <c r="E796" s="523" t="str">
        <f>IF(DATA12!$D$33="","",W796&amp;":"&amp;X796)</f>
        <v/>
      </c>
      <c r="F796" s="523"/>
      <c r="G796" s="523"/>
      <c r="H796" s="524" t="e">
        <f t="shared" si="286"/>
        <v>#VALUE!</v>
      </c>
      <c r="I796" s="524"/>
      <c r="J796" s="524"/>
      <c r="K796" s="522" t="e">
        <f t="shared" si="261"/>
        <v>#VALUE!</v>
      </c>
      <c r="L796" s="522"/>
      <c r="M796" s="522"/>
      <c r="N796" s="525" t="e">
        <f t="shared" si="287"/>
        <v>#VALUE!</v>
      </c>
      <c r="O796" s="525"/>
      <c r="P796" s="525"/>
      <c r="Q796" s="523" t="e">
        <f t="shared" si="288"/>
        <v>#VALUE!</v>
      </c>
      <c r="R796" s="523"/>
      <c r="S796" s="523"/>
      <c r="T796" s="283">
        <v>25</v>
      </c>
      <c r="U796" s="456">
        <f>IF(HOUR(DATA12!$C$33)&lt;=6,HOUR(DATA12!$C$33)+12,HOUR(DATA12!$C$33))</f>
        <v>12</v>
      </c>
      <c r="V796" s="457" t="str">
        <f>IF(MINUTE(DATA12!$C$33)&lt;10,"0"&amp;MINUTE(DATA12!$C$33),MINUTE(DATA12!$C$33))</f>
        <v>00</v>
      </c>
      <c r="W796" s="456">
        <f>IF(HOUR(DATA12!$D$33)&lt;=6,HOUR(DATA12!$D$33)+12,HOUR(DATA12!$D$33))</f>
        <v>12</v>
      </c>
      <c r="X796" s="457" t="str">
        <f>IF(MINUTE(DATA12!$D$33)&lt;10,"0"&amp;MINUTE(DATA12!$D$33),MINUTE(DATA12!$D$33))</f>
        <v>00</v>
      </c>
      <c r="Y796" s="526" t="b">
        <f t="shared" si="284"/>
        <v>0</v>
      </c>
      <c r="Z796" s="526"/>
      <c r="AA796" s="520" t="b">
        <f t="shared" si="285"/>
        <v>0</v>
      </c>
      <c r="AB796" s="520"/>
      <c r="AC796" s="521" t="str">
        <f t="shared" si="289"/>
        <v/>
      </c>
      <c r="AD796" s="521"/>
      <c r="AE796" s="520" t="b">
        <f t="shared" si="283"/>
        <v>0</v>
      </c>
      <c r="AF796" s="520"/>
      <c r="AH796" s="422">
        <f>DATA12!$G$33</f>
        <v>0</v>
      </c>
      <c r="AI796" s="422">
        <f>DATA12!$L$33</f>
        <v>0</v>
      </c>
      <c r="AJ796" s="458">
        <f>DATA12!$Q$33</f>
        <v>0</v>
      </c>
      <c r="AK796" s="422">
        <f>DATA12!$V$33</f>
        <v>0</v>
      </c>
      <c r="AL796" s="422">
        <f>DATA12!$AA$33</f>
        <v>0</v>
      </c>
      <c r="AN796" s="522" t="str">
        <f>IF(AJ796="A",MAX($AN$221:AP795)+0.001,"")</f>
        <v/>
      </c>
      <c r="AO796" s="522"/>
      <c r="AP796" s="522"/>
      <c r="AQ796" s="282">
        <v>1.575</v>
      </c>
      <c r="AR796" s="282" t="str">
        <f>IF($AQ$796&gt;$AN$973,"",LOOKUP($AQ$796,$AN$222:$AP$971,$AH$222:$AH$971))</f>
        <v/>
      </c>
      <c r="AS796" s="282" t="str">
        <f>IF($AQ$796&gt;$AN$973,"",LOOKUP($AQ$796,$AN$222:$AP$971,$AI$222:$AI$971))</f>
        <v/>
      </c>
      <c r="AT796" s="282" t="s">
        <v>28</v>
      </c>
      <c r="AU796" s="282" t="str">
        <f>IF($AQ$796&gt;$AN$973,"",LOOKUP($AQ$796,$AN$222:$AP$971,$AK$222:$AK$971))</f>
        <v/>
      </c>
      <c r="AV796" s="282" t="str">
        <f>IF($AQ$796&gt;$AN$973,"",LOOKUP($AQ$796,$AN$222:$AP$971,$AL$222:$AL$971))</f>
        <v/>
      </c>
      <c r="AX796" s="522" t="str">
        <f>IF(AJ796="B",MAX($AX$221:AX795)+0.001,"")</f>
        <v/>
      </c>
      <c r="AY796" s="522"/>
      <c r="AZ796" s="522"/>
      <c r="BA796" s="282">
        <v>1.575</v>
      </c>
      <c r="BB796" s="282" t="str">
        <f t="shared" si="269"/>
        <v/>
      </c>
      <c r="BC796" s="282" t="str">
        <f t="shared" si="262"/>
        <v/>
      </c>
      <c r="BD796" s="282" t="s">
        <v>29</v>
      </c>
      <c r="BE796" s="282" t="str">
        <f t="shared" si="263"/>
        <v/>
      </c>
      <c r="BF796" s="282" t="str">
        <f t="shared" si="264"/>
        <v/>
      </c>
      <c r="BH796" s="522" t="str">
        <f>IF(AJ796="C",MAX($BH$221:BH795)+0.001,"")</f>
        <v/>
      </c>
      <c r="BI796" s="522"/>
      <c r="BJ796" s="522"/>
      <c r="BK796" s="282">
        <v>1.575</v>
      </c>
      <c r="BL796" s="282" t="str">
        <f t="shared" si="265"/>
        <v/>
      </c>
      <c r="BM796" s="282" t="str">
        <f t="shared" si="266"/>
        <v/>
      </c>
      <c r="BN796" s="282" t="s">
        <v>30</v>
      </c>
      <c r="BO796" s="282" t="str">
        <f t="shared" si="267"/>
        <v/>
      </c>
      <c r="BP796" s="282" t="str">
        <f t="shared" si="268"/>
        <v/>
      </c>
      <c r="BT796" s="522" t="str">
        <f>IF(AL796="A",MAX($BT$221:BV795)+0.001,"")</f>
        <v/>
      </c>
      <c r="BU796" s="522"/>
      <c r="BV796" s="522"/>
      <c r="BW796" s="282">
        <v>1.575</v>
      </c>
      <c r="BY796" s="454" t="s">
        <v>28</v>
      </c>
      <c r="BZ796" s="282" t="str">
        <f t="shared" si="270"/>
        <v/>
      </c>
      <c r="CB796" s="282">
        <f t="shared" si="271"/>
        <v>0</v>
      </c>
      <c r="CC796" s="282">
        <f t="shared" si="272"/>
        <v>0</v>
      </c>
      <c r="CD796" s="282">
        <f t="shared" si="273"/>
        <v>0</v>
      </c>
      <c r="CE796" s="282">
        <f t="shared" si="274"/>
        <v>0</v>
      </c>
      <c r="CF796" s="282">
        <f t="shared" si="275"/>
        <v>0</v>
      </c>
      <c r="CG796" s="282">
        <f t="shared" si="276"/>
        <v>0</v>
      </c>
      <c r="CH796" s="282">
        <f t="shared" si="277"/>
        <v>0</v>
      </c>
      <c r="CI796" s="282">
        <f t="shared" si="278"/>
        <v>0</v>
      </c>
      <c r="CJ796" s="282">
        <f t="shared" si="279"/>
        <v>0</v>
      </c>
      <c r="CK796" s="282">
        <f t="shared" si="280"/>
        <v>0</v>
      </c>
      <c r="CL796" s="282">
        <f t="shared" si="281"/>
        <v>0</v>
      </c>
      <c r="CM796" s="282">
        <f t="shared" si="282"/>
        <v>0</v>
      </c>
    </row>
    <row r="797" spans="4:91" ht="15" x14ac:dyDescent="0.25">
      <c r="D797" s="455" t="str">
        <f>IF(DATA12!$C$34="","",U797&amp;":"&amp;V797)</f>
        <v/>
      </c>
      <c r="E797" s="523" t="str">
        <f>IF(DATA12!$D$34="","",W797&amp;":"&amp;X797)</f>
        <v/>
      </c>
      <c r="F797" s="523"/>
      <c r="G797" s="523"/>
      <c r="H797" s="524" t="e">
        <f t="shared" si="286"/>
        <v>#VALUE!</v>
      </c>
      <c r="I797" s="524"/>
      <c r="J797" s="524"/>
      <c r="K797" s="522" t="e">
        <f t="shared" si="261"/>
        <v>#VALUE!</v>
      </c>
      <c r="L797" s="522"/>
      <c r="M797" s="522"/>
      <c r="N797" s="525" t="e">
        <f t="shared" si="287"/>
        <v>#VALUE!</v>
      </c>
      <c r="O797" s="525"/>
      <c r="P797" s="525"/>
      <c r="Q797" s="523" t="e">
        <f t="shared" si="288"/>
        <v>#VALUE!</v>
      </c>
      <c r="R797" s="523"/>
      <c r="S797" s="523"/>
      <c r="T797" s="283">
        <v>26</v>
      </c>
      <c r="U797" s="456">
        <f>IF(HOUR(DATA12!$C$34)&lt;=6,HOUR(DATA12!$C$34)+12,HOUR(DATA12!$C$34))</f>
        <v>12</v>
      </c>
      <c r="V797" s="457" t="str">
        <f>IF(MINUTE(DATA12!$C$34)&lt;10,"0"&amp;MINUTE(DATA12!$C$34),MINUTE(DATA12!$C$34))</f>
        <v>00</v>
      </c>
      <c r="W797" s="456">
        <f>IF(HOUR(DATA12!$D$34)&lt;=6,HOUR(DATA12!$D$34)+12,HOUR(DATA12!$D$34))</f>
        <v>12</v>
      </c>
      <c r="X797" s="457" t="str">
        <f>IF(MINUTE(DATA12!$D$34)&lt;10,"0"&amp;MINUTE(DATA12!$D$34),MINUTE(DATA12!$D$34))</f>
        <v>00</v>
      </c>
      <c r="Y797" s="526" t="b">
        <f t="shared" si="284"/>
        <v>0</v>
      </c>
      <c r="Z797" s="526"/>
      <c r="AA797" s="520" t="b">
        <f t="shared" si="285"/>
        <v>0</v>
      </c>
      <c r="AB797" s="520"/>
      <c r="AC797" s="521" t="str">
        <f t="shared" si="289"/>
        <v/>
      </c>
      <c r="AD797" s="521"/>
      <c r="AE797" s="520" t="b">
        <f t="shared" si="283"/>
        <v>0</v>
      </c>
      <c r="AF797" s="520"/>
      <c r="AH797" s="422">
        <f>DATA12!$G$34</f>
        <v>0</v>
      </c>
      <c r="AI797" s="422">
        <f>DATA12!$L$34</f>
        <v>0</v>
      </c>
      <c r="AJ797" s="458">
        <f>DATA12!$Q$34</f>
        <v>0</v>
      </c>
      <c r="AK797" s="422">
        <f>DATA12!$V$34</f>
        <v>0</v>
      </c>
      <c r="AL797" s="422">
        <f>DATA12!$AA$34</f>
        <v>0</v>
      </c>
      <c r="AN797" s="522" t="str">
        <f>IF(AJ797="A",MAX($AN$221:AP796)+0.001,"")</f>
        <v/>
      </c>
      <c r="AO797" s="522"/>
      <c r="AP797" s="522"/>
      <c r="AQ797" s="282">
        <v>1.5760000000000001</v>
      </c>
      <c r="AR797" s="282" t="str">
        <f>IF($AQ$797&gt;$AN$973,"",LOOKUP($AQ$797,$AN$222:$AP$971,$AH$222:$AH$971))</f>
        <v/>
      </c>
      <c r="AS797" s="282" t="str">
        <f>IF($AQ$797&gt;$AN$973,"",LOOKUP($AQ$797,$AN$222:$AP$971,$AI$222:$AI$971))</f>
        <v/>
      </c>
      <c r="AT797" s="282" t="s">
        <v>28</v>
      </c>
      <c r="AU797" s="282" t="str">
        <f>IF($AQ$797&gt;$AN$973,"",LOOKUP($AQ$797,$AN$222:$AP$971,$AK$222:$AK$971))</f>
        <v/>
      </c>
      <c r="AV797" s="282" t="str">
        <f>IF($AQ$797&gt;$AN$973,"",LOOKUP($AQ$797,$AN$222:$AP$971,$AL$222:$AL$971))</f>
        <v/>
      </c>
      <c r="AX797" s="522" t="str">
        <f>IF(AJ797="B",MAX($AX$221:AX796)+0.001,"")</f>
        <v/>
      </c>
      <c r="AY797" s="522"/>
      <c r="AZ797" s="522"/>
      <c r="BA797" s="282">
        <v>1.5760000000000001</v>
      </c>
      <c r="BB797" s="282" t="str">
        <f t="shared" si="269"/>
        <v/>
      </c>
      <c r="BC797" s="282" t="str">
        <f t="shared" si="262"/>
        <v/>
      </c>
      <c r="BD797" s="282" t="s">
        <v>29</v>
      </c>
      <c r="BE797" s="282" t="str">
        <f t="shared" si="263"/>
        <v/>
      </c>
      <c r="BF797" s="282" t="str">
        <f t="shared" si="264"/>
        <v/>
      </c>
      <c r="BH797" s="522" t="str">
        <f>IF(AJ797="C",MAX($BH$221:BH796)+0.001,"")</f>
        <v/>
      </c>
      <c r="BI797" s="522"/>
      <c r="BJ797" s="522"/>
      <c r="BK797" s="282">
        <v>1.5760000000000001</v>
      </c>
      <c r="BL797" s="282" t="str">
        <f t="shared" si="265"/>
        <v/>
      </c>
      <c r="BM797" s="282" t="str">
        <f t="shared" si="266"/>
        <v/>
      </c>
      <c r="BN797" s="282" t="s">
        <v>30</v>
      </c>
      <c r="BO797" s="282" t="str">
        <f t="shared" si="267"/>
        <v/>
      </c>
      <c r="BP797" s="282" t="str">
        <f t="shared" si="268"/>
        <v/>
      </c>
      <c r="BT797" s="522" t="str">
        <f>IF(AL797="A",MAX($BT$221:BV796)+0.001,"")</f>
        <v/>
      </c>
      <c r="BU797" s="522"/>
      <c r="BV797" s="522"/>
      <c r="BW797" s="282">
        <v>1.5760000000000001</v>
      </c>
      <c r="BY797" s="454" t="s">
        <v>28</v>
      </c>
      <c r="BZ797" s="282" t="str">
        <f t="shared" si="270"/>
        <v/>
      </c>
      <c r="CB797" s="282">
        <f t="shared" si="271"/>
        <v>0</v>
      </c>
      <c r="CC797" s="282">
        <f t="shared" si="272"/>
        <v>0</v>
      </c>
      <c r="CD797" s="282">
        <f t="shared" si="273"/>
        <v>0</v>
      </c>
      <c r="CE797" s="282">
        <f t="shared" si="274"/>
        <v>0</v>
      </c>
      <c r="CF797" s="282">
        <f t="shared" si="275"/>
        <v>0</v>
      </c>
      <c r="CG797" s="282">
        <f t="shared" si="276"/>
        <v>0</v>
      </c>
      <c r="CH797" s="282">
        <f t="shared" si="277"/>
        <v>0</v>
      </c>
      <c r="CI797" s="282">
        <f t="shared" si="278"/>
        <v>0</v>
      </c>
      <c r="CJ797" s="282">
        <f t="shared" si="279"/>
        <v>0</v>
      </c>
      <c r="CK797" s="282">
        <f t="shared" si="280"/>
        <v>0</v>
      </c>
      <c r="CL797" s="282">
        <f t="shared" si="281"/>
        <v>0</v>
      </c>
      <c r="CM797" s="282">
        <f t="shared" si="282"/>
        <v>0</v>
      </c>
    </row>
    <row r="798" spans="4:91" ht="15" x14ac:dyDescent="0.25">
      <c r="D798" s="455" t="str">
        <f>IF(DATA12!$C$35="","",U798&amp;":"&amp;V798)</f>
        <v/>
      </c>
      <c r="E798" s="523" t="str">
        <f>IF(DATA12!$D$35="","",W798&amp;":"&amp;X798)</f>
        <v/>
      </c>
      <c r="F798" s="523"/>
      <c r="G798" s="523"/>
      <c r="H798" s="524" t="e">
        <f t="shared" si="286"/>
        <v>#VALUE!</v>
      </c>
      <c r="I798" s="524"/>
      <c r="J798" s="524"/>
      <c r="K798" s="522" t="e">
        <f t="shared" ref="K798:K861" si="290">LOOKUP(H798,$C$184:$C$218,$D$184:$D$218)</f>
        <v>#VALUE!</v>
      </c>
      <c r="L798" s="522"/>
      <c r="M798" s="522"/>
      <c r="N798" s="525" t="e">
        <f t="shared" si="287"/>
        <v>#VALUE!</v>
      </c>
      <c r="O798" s="525"/>
      <c r="P798" s="525"/>
      <c r="Q798" s="523" t="e">
        <f t="shared" si="288"/>
        <v>#VALUE!</v>
      </c>
      <c r="R798" s="523"/>
      <c r="S798" s="523"/>
      <c r="T798" s="283">
        <v>27</v>
      </c>
      <c r="U798" s="456">
        <f>IF(HOUR(DATA12!$C$35)&lt;=6,HOUR(DATA12!$C$35)+12,HOUR(DATA12!$C$35))</f>
        <v>12</v>
      </c>
      <c r="V798" s="457" t="str">
        <f>IF(MINUTE(DATA12!$C$35)&lt;10,"0"&amp;MINUTE(DATA12!$C$35),MINUTE(DATA12!$C$35))</f>
        <v>00</v>
      </c>
      <c r="W798" s="456">
        <f>IF(HOUR(DATA12!$D$35)&lt;=6,HOUR(DATA12!$D$35)+12,HOUR(DATA12!$D$35))</f>
        <v>12</v>
      </c>
      <c r="X798" s="457" t="str">
        <f>IF(MINUTE(DATA12!$D$35)&lt;10,"0"&amp;MINUTE(DATA12!$D$35),MINUTE(DATA12!$D$35))</f>
        <v>00</v>
      </c>
      <c r="Y798" s="526" t="b">
        <f t="shared" si="284"/>
        <v>0</v>
      </c>
      <c r="Z798" s="526"/>
      <c r="AA798" s="520" t="b">
        <f t="shared" si="285"/>
        <v>0</v>
      </c>
      <c r="AB798" s="520"/>
      <c r="AC798" s="521" t="str">
        <f t="shared" si="289"/>
        <v/>
      </c>
      <c r="AD798" s="521"/>
      <c r="AE798" s="520" t="b">
        <f t="shared" si="283"/>
        <v>0</v>
      </c>
      <c r="AF798" s="520"/>
      <c r="AH798" s="422">
        <f>DATA12!$G$35</f>
        <v>0</v>
      </c>
      <c r="AI798" s="422">
        <f>DATA12!$L$35</f>
        <v>0</v>
      </c>
      <c r="AJ798" s="458">
        <f>DATA12!$Q$35</f>
        <v>0</v>
      </c>
      <c r="AK798" s="422">
        <f>DATA12!$V$35</f>
        <v>0</v>
      </c>
      <c r="AL798" s="422">
        <f>DATA12!$AA$35</f>
        <v>0</v>
      </c>
      <c r="AN798" s="522" t="str">
        <f>IF(AJ798="A",MAX($AN$221:AP797)+0.001,"")</f>
        <v/>
      </c>
      <c r="AO798" s="522"/>
      <c r="AP798" s="522"/>
      <c r="AQ798" s="282">
        <v>1.577</v>
      </c>
      <c r="AR798" s="282" t="str">
        <f>IF($AQ$798&gt;$AN$973,"",LOOKUP($AQ$798,$AN$222:$AP$971,$AH$222:$AH$971))</f>
        <v/>
      </c>
      <c r="AS798" s="282" t="str">
        <f>IF($AQ$798&gt;$AN$973,"",LOOKUP($AQ$798,$AN$222:$AP$971,$AI$222:$AI$971))</f>
        <v/>
      </c>
      <c r="AT798" s="282" t="s">
        <v>28</v>
      </c>
      <c r="AU798" s="282" t="str">
        <f>IF($AQ$798&gt;$AN$973,"",LOOKUP($AQ$798,$AN$222:$AP$971,$AK$222:$AK$971))</f>
        <v/>
      </c>
      <c r="AV798" s="282" t="str">
        <f>IF($AQ$798&gt;$AN$973,"",LOOKUP($AQ$798,$AN$222:$AP$971,$AL$222:$AL$971))</f>
        <v/>
      </c>
      <c r="AX798" s="522" t="str">
        <f>IF(AJ798="B",MAX($AX$221:AX797)+0.001,"")</f>
        <v/>
      </c>
      <c r="AY798" s="522"/>
      <c r="AZ798" s="522"/>
      <c r="BA798" s="282">
        <v>1.577</v>
      </c>
      <c r="BB798" s="282" t="str">
        <f t="shared" si="269"/>
        <v/>
      </c>
      <c r="BC798" s="282" t="str">
        <f t="shared" ref="BC798:BC861" si="291">IF($BA798&gt;$AX$972,"",LOOKUP($BA798,$AX$222:$AX$971,$AI$222:$AI$971))</f>
        <v/>
      </c>
      <c r="BD798" s="282" t="s">
        <v>29</v>
      </c>
      <c r="BE798" s="282" t="str">
        <f t="shared" ref="BE798:BE861" si="292">IF($BA798&gt;$AX$972,"",LOOKUP($BA798,$AX$222:$AX$971,$AK$222:$AK$971))</f>
        <v/>
      </c>
      <c r="BF798" s="282" t="str">
        <f t="shared" ref="BF798:BF861" si="293">IF($BA798&gt;$AX$972,"",LOOKUP($BA798,$AX$222:$AX$971,$AL$222:$AL$971))</f>
        <v/>
      </c>
      <c r="BH798" s="522" t="str">
        <f>IF(AJ798="C",MAX($BH$221:BH797)+0.001,"")</f>
        <v/>
      </c>
      <c r="BI798" s="522"/>
      <c r="BJ798" s="522"/>
      <c r="BK798" s="282">
        <v>1.577</v>
      </c>
      <c r="BL798" s="282" t="str">
        <f t="shared" ref="BL798:BL861" si="294">IF($BK798&gt;$BH$972,"",LOOKUP($BK798,$BH$222:$BH$971,$AH$222:$AH$971))</f>
        <v/>
      </c>
      <c r="BM798" s="282" t="str">
        <f t="shared" ref="BM798:BM861" si="295">IF($BK798&gt;$BH$972,"",LOOKUP($BK798,$BH$222:$BH$971,$AI$222:$AI$971))</f>
        <v/>
      </c>
      <c r="BN798" s="282" t="s">
        <v>30</v>
      </c>
      <c r="BO798" s="282" t="str">
        <f t="shared" ref="BO798:BO861" si="296">IF($BK798&gt;$BH$972,"",LOOKUP($BK798,$BH$222:$BH$971,$AK$222:$AK$971))</f>
        <v/>
      </c>
      <c r="BP798" s="282" t="str">
        <f t="shared" ref="BP798:BP861" si="297">IF($BK798&gt;$BH$972,"",LOOKUP($BK798,$BH$222:$BH$971,$AL$222:$AL$971))</f>
        <v/>
      </c>
      <c r="BT798" s="522" t="str">
        <f>IF(AL798="A",MAX($BT$221:BV797)+0.001,"")</f>
        <v/>
      </c>
      <c r="BU798" s="522"/>
      <c r="BV798" s="522"/>
      <c r="BW798" s="282">
        <v>1.577</v>
      </c>
      <c r="BY798" s="454" t="s">
        <v>28</v>
      </c>
      <c r="BZ798" s="282" t="str">
        <f t="shared" si="270"/>
        <v/>
      </c>
      <c r="CB798" s="282">
        <f t="shared" si="271"/>
        <v>0</v>
      </c>
      <c r="CC798" s="282">
        <f t="shared" si="272"/>
        <v>0</v>
      </c>
      <c r="CD798" s="282">
        <f t="shared" si="273"/>
        <v>0</v>
      </c>
      <c r="CE798" s="282">
        <f t="shared" si="274"/>
        <v>0</v>
      </c>
      <c r="CF798" s="282">
        <f t="shared" si="275"/>
        <v>0</v>
      </c>
      <c r="CG798" s="282">
        <f t="shared" si="276"/>
        <v>0</v>
      </c>
      <c r="CH798" s="282">
        <f t="shared" si="277"/>
        <v>0</v>
      </c>
      <c r="CI798" s="282">
        <f t="shared" si="278"/>
        <v>0</v>
      </c>
      <c r="CJ798" s="282">
        <f t="shared" si="279"/>
        <v>0</v>
      </c>
      <c r="CK798" s="282">
        <f t="shared" si="280"/>
        <v>0</v>
      </c>
      <c r="CL798" s="282">
        <f t="shared" si="281"/>
        <v>0</v>
      </c>
      <c r="CM798" s="282">
        <f t="shared" si="282"/>
        <v>0</v>
      </c>
    </row>
    <row r="799" spans="4:91" ht="15" x14ac:dyDescent="0.25">
      <c r="D799" s="455" t="str">
        <f>IF(DATA12!$C$36="","",U799&amp;":"&amp;V799)</f>
        <v/>
      </c>
      <c r="E799" s="523" t="str">
        <f>IF(DATA12!$D$36="","",W799&amp;":"&amp;X799)</f>
        <v/>
      </c>
      <c r="F799" s="523"/>
      <c r="G799" s="523"/>
      <c r="H799" s="524" t="e">
        <f t="shared" si="286"/>
        <v>#VALUE!</v>
      </c>
      <c r="I799" s="524"/>
      <c r="J799" s="524"/>
      <c r="K799" s="522" t="e">
        <f t="shared" si="290"/>
        <v>#VALUE!</v>
      </c>
      <c r="L799" s="522"/>
      <c r="M799" s="522"/>
      <c r="N799" s="525" t="e">
        <f t="shared" si="287"/>
        <v>#VALUE!</v>
      </c>
      <c r="O799" s="525"/>
      <c r="P799" s="525"/>
      <c r="Q799" s="523" t="e">
        <f t="shared" si="288"/>
        <v>#VALUE!</v>
      </c>
      <c r="R799" s="523"/>
      <c r="S799" s="523"/>
      <c r="T799" s="283">
        <v>28</v>
      </c>
      <c r="U799" s="456">
        <f>IF(HOUR(DATA12!$C$36)&lt;=6,HOUR(DATA12!$C$36)+12,HOUR(DATA12!$C$36))</f>
        <v>12</v>
      </c>
      <c r="V799" s="457" t="str">
        <f>IF(MINUTE(DATA12!$C$36)&lt;10,"0"&amp;MINUTE(DATA12!$C$36),MINUTE(DATA12!$C$36))</f>
        <v>00</v>
      </c>
      <c r="W799" s="456">
        <f>IF(HOUR(DATA12!$D$36)&lt;=6,HOUR(DATA12!$D$36)+12,HOUR(DATA12!$D$36))</f>
        <v>12</v>
      </c>
      <c r="X799" s="457" t="str">
        <f>IF(MINUTE(DATA12!$D$36)&lt;10,"0"&amp;MINUTE(DATA12!$D$36),MINUTE(DATA12!$D$36))</f>
        <v>00</v>
      </c>
      <c r="Y799" s="526" t="b">
        <f t="shared" si="284"/>
        <v>0</v>
      </c>
      <c r="Z799" s="526"/>
      <c r="AA799" s="520" t="b">
        <f t="shared" si="285"/>
        <v>0</v>
      </c>
      <c r="AB799" s="520"/>
      <c r="AC799" s="521" t="str">
        <f t="shared" si="289"/>
        <v/>
      </c>
      <c r="AD799" s="521"/>
      <c r="AE799" s="520" t="b">
        <f t="shared" si="283"/>
        <v>0</v>
      </c>
      <c r="AF799" s="520"/>
      <c r="AH799" s="422">
        <f>DATA12!$G$36</f>
        <v>0</v>
      </c>
      <c r="AI799" s="422">
        <f>DATA12!$L$36</f>
        <v>0</v>
      </c>
      <c r="AJ799" s="458">
        <f>DATA12!$Q$36</f>
        <v>0</v>
      </c>
      <c r="AK799" s="422">
        <f>DATA12!$V$36</f>
        <v>0</v>
      </c>
      <c r="AL799" s="422">
        <f>DATA12!$AA$36</f>
        <v>0</v>
      </c>
      <c r="AN799" s="522" t="str">
        <f>IF(AJ799="A",MAX($AN$221:AP798)+0.001,"")</f>
        <v/>
      </c>
      <c r="AO799" s="522"/>
      <c r="AP799" s="522"/>
      <c r="AQ799" s="282">
        <v>1.5779999999999998</v>
      </c>
      <c r="AR799" s="282" t="str">
        <f>IF($AQ$799&gt;$AN$973,"",LOOKUP($AQ$799,$AN$222:$AP$971,$AH$222:$AH$971))</f>
        <v/>
      </c>
      <c r="AS799" s="282" t="str">
        <f>IF($AQ$799&gt;$AN$973,"",LOOKUP($AQ$799,$AN$222:$AP$971,$AI$222:$AI$971))</f>
        <v/>
      </c>
      <c r="AT799" s="282" t="s">
        <v>28</v>
      </c>
      <c r="AU799" s="282" t="str">
        <f>IF($AQ$799&gt;$AN$973,"",LOOKUP($AQ$799,$AN$222:$AP$971,$AK$222:$AK$971))</f>
        <v/>
      </c>
      <c r="AV799" s="282" t="str">
        <f>IF($AQ$799&gt;$AN$973,"",LOOKUP($AQ$799,$AN$222:$AP$971,$AL$222:$AL$971))</f>
        <v/>
      </c>
      <c r="AX799" s="522" t="str">
        <f>IF(AJ799="B",MAX($AX$221:AX798)+0.001,"")</f>
        <v/>
      </c>
      <c r="AY799" s="522"/>
      <c r="AZ799" s="522"/>
      <c r="BA799" s="282">
        <v>1.5779999999999998</v>
      </c>
      <c r="BB799" s="282" t="str">
        <f t="shared" ref="BB799:BB862" si="298">IF($BA799&gt;$AX$972,"",LOOKUP($BA799,$AX$222:$AZ$971,$AH$222:$AH$971))</f>
        <v/>
      </c>
      <c r="BC799" s="282" t="str">
        <f t="shared" si="291"/>
        <v/>
      </c>
      <c r="BD799" s="282" t="s">
        <v>29</v>
      </c>
      <c r="BE799" s="282" t="str">
        <f t="shared" si="292"/>
        <v/>
      </c>
      <c r="BF799" s="282" t="str">
        <f t="shared" si="293"/>
        <v/>
      </c>
      <c r="BH799" s="522" t="str">
        <f>IF(AJ799="C",MAX($BH$221:BH798)+0.001,"")</f>
        <v/>
      </c>
      <c r="BI799" s="522"/>
      <c r="BJ799" s="522"/>
      <c r="BK799" s="282">
        <v>1.5779999999999998</v>
      </c>
      <c r="BL799" s="282" t="str">
        <f t="shared" si="294"/>
        <v/>
      </c>
      <c r="BM799" s="282" t="str">
        <f t="shared" si="295"/>
        <v/>
      </c>
      <c r="BN799" s="282" t="s">
        <v>30</v>
      </c>
      <c r="BO799" s="282" t="str">
        <f t="shared" si="296"/>
        <v/>
      </c>
      <c r="BP799" s="282" t="str">
        <f t="shared" si="297"/>
        <v/>
      </c>
      <c r="BT799" s="522" t="str">
        <f>IF(AL799="A",MAX($BT$221:BV798)+0.001,"")</f>
        <v/>
      </c>
      <c r="BU799" s="522"/>
      <c r="BV799" s="522"/>
      <c r="BW799" s="282">
        <v>1.5779999999999998</v>
      </c>
      <c r="BY799" s="454" t="s">
        <v>28</v>
      </c>
      <c r="BZ799" s="282" t="str">
        <f t="shared" ref="BZ799:BZ862" si="299">IF(AL799="a",AK799,"")</f>
        <v/>
      </c>
      <c r="CB799" s="282">
        <f t="shared" ref="CB799:CB862" si="300">IF(BZ799=$CB$220,1,0)</f>
        <v>0</v>
      </c>
      <c r="CC799" s="282">
        <f t="shared" ref="CC799:CC862" si="301">IF(BZ799=$CC$220,1,0)</f>
        <v>0</v>
      </c>
      <c r="CD799" s="282">
        <f t="shared" ref="CD799:CD862" si="302">IF(BZ799=$CD$220,1,0)</f>
        <v>0</v>
      </c>
      <c r="CE799" s="282">
        <f t="shared" ref="CE799:CE862" si="303">IF(BZ799=$CE$220,1,0)</f>
        <v>0</v>
      </c>
      <c r="CF799" s="282">
        <f t="shared" ref="CF799:CF862" si="304">IF(BZ799=$CF$220,1,0)</f>
        <v>0</v>
      </c>
      <c r="CG799" s="282">
        <f t="shared" ref="CG799:CG862" si="305">IF(BZ799=$CG$220,1,0)</f>
        <v>0</v>
      </c>
      <c r="CH799" s="282">
        <f t="shared" ref="CH799:CH862" si="306">IF(BZ799=$CH$220,1,0)</f>
        <v>0</v>
      </c>
      <c r="CI799" s="282">
        <f t="shared" ref="CI799:CI862" si="307">IF(BZ799=$CI$220,1,0)</f>
        <v>0</v>
      </c>
      <c r="CJ799" s="282">
        <f t="shared" ref="CJ799:CJ862" si="308">IF(BZ799=$CJ$220,1,0)</f>
        <v>0</v>
      </c>
      <c r="CK799" s="282">
        <f t="shared" ref="CK799:CK862" si="309">IF(BZ799=$CK$220,1,0)</f>
        <v>0</v>
      </c>
      <c r="CL799" s="282">
        <f t="shared" ref="CL799:CL862" si="310">IF(BZ799=$CL$220,1,0)</f>
        <v>0</v>
      </c>
      <c r="CM799" s="282">
        <f t="shared" ref="CM799:CM862" si="311">IF(BZ799=$CM$220,1,0)</f>
        <v>0</v>
      </c>
    </row>
    <row r="800" spans="4:91" ht="15" x14ac:dyDescent="0.25">
      <c r="D800" s="455" t="str">
        <f>IF(DATA12!$C$37="","",U800&amp;":"&amp;V800)</f>
        <v/>
      </c>
      <c r="E800" s="523" t="str">
        <f>IF(DATA12!$D$37="","",W800&amp;":"&amp;X800)</f>
        <v/>
      </c>
      <c r="F800" s="523"/>
      <c r="G800" s="523"/>
      <c r="H800" s="524" t="e">
        <f t="shared" si="286"/>
        <v>#VALUE!</v>
      </c>
      <c r="I800" s="524"/>
      <c r="J800" s="524"/>
      <c r="K800" s="522" t="e">
        <f t="shared" si="290"/>
        <v>#VALUE!</v>
      </c>
      <c r="L800" s="522"/>
      <c r="M800" s="522"/>
      <c r="N800" s="525" t="e">
        <f t="shared" si="287"/>
        <v>#VALUE!</v>
      </c>
      <c r="O800" s="525"/>
      <c r="P800" s="525"/>
      <c r="Q800" s="523" t="e">
        <f t="shared" si="288"/>
        <v>#VALUE!</v>
      </c>
      <c r="R800" s="523"/>
      <c r="S800" s="523"/>
      <c r="T800" s="283">
        <v>29</v>
      </c>
      <c r="U800" s="456">
        <f>IF(HOUR(DATA12!$C$37)&lt;=6,HOUR(DATA12!$C$37)+12,HOUR(DATA12!$C$37))</f>
        <v>12</v>
      </c>
      <c r="V800" s="457" t="str">
        <f>IF(MINUTE(DATA12!$C$37)&lt;10,"0"&amp;MINUTE(DATA12!$C$37),MINUTE(DATA12!$C$37))</f>
        <v>00</v>
      </c>
      <c r="W800" s="456">
        <f>IF(HOUR(DATA12!$D$37)&lt;=6,HOUR(DATA12!$D$37)+12,HOUR(DATA12!$D$37))</f>
        <v>12</v>
      </c>
      <c r="X800" s="457" t="str">
        <f>IF(MINUTE(DATA12!$D$37)&lt;10,"0"&amp;MINUTE(DATA12!$D$37),MINUTE(DATA12!$D$37))</f>
        <v>00</v>
      </c>
      <c r="Y800" s="526" t="b">
        <f t="shared" si="284"/>
        <v>0</v>
      </c>
      <c r="Z800" s="526"/>
      <c r="AA800" s="520" t="b">
        <f t="shared" si="285"/>
        <v>0</v>
      </c>
      <c r="AB800" s="520"/>
      <c r="AC800" s="521" t="str">
        <f t="shared" si="289"/>
        <v/>
      </c>
      <c r="AD800" s="521"/>
      <c r="AE800" s="520" t="b">
        <f t="shared" si="283"/>
        <v>0</v>
      </c>
      <c r="AF800" s="520"/>
      <c r="AH800" s="422">
        <f>DATA12!$G$37</f>
        <v>0</v>
      </c>
      <c r="AI800" s="422">
        <f>DATA12!$L$37</f>
        <v>0</v>
      </c>
      <c r="AJ800" s="458">
        <f>DATA12!$Q$37</f>
        <v>0</v>
      </c>
      <c r="AK800" s="422">
        <f>DATA12!$V$37</f>
        <v>0</v>
      </c>
      <c r="AL800" s="422">
        <f>DATA12!$AA$37</f>
        <v>0</v>
      </c>
      <c r="AN800" s="522" t="str">
        <f>IF(AJ800="A",MAX($AN$221:AP799)+0.001,"")</f>
        <v/>
      </c>
      <c r="AO800" s="522"/>
      <c r="AP800" s="522"/>
      <c r="AQ800" s="282">
        <v>1.5789999999999997</v>
      </c>
      <c r="AR800" s="282" t="str">
        <f>IF($AQ$800&gt;$AN$973,"",LOOKUP($AQ$800,$AN$222:$AP$971,$AH$222:$AH$971))</f>
        <v/>
      </c>
      <c r="AS800" s="282" t="str">
        <f>IF($AQ$800&gt;$AN$973,"",LOOKUP($AQ$800,$AN$222:$AP$971,$AI$222:$AI$971))</f>
        <v/>
      </c>
      <c r="AT800" s="282" t="s">
        <v>28</v>
      </c>
      <c r="AU800" s="282" t="str">
        <f>IF($AQ$800&gt;$AN$973,"",LOOKUP($AQ$800,$AN$222:$AP$971,$AK$222:$AK$971))</f>
        <v/>
      </c>
      <c r="AV800" s="282" t="str">
        <f>IF($AQ$800&gt;$AN$973,"",LOOKUP($AQ$800,$AN$222:$AP$971,$AL$222:$AL$971))</f>
        <v/>
      </c>
      <c r="AX800" s="522" t="str">
        <f>IF(AJ800="B",MAX($AX$221:AX799)+0.001,"")</f>
        <v/>
      </c>
      <c r="AY800" s="522"/>
      <c r="AZ800" s="522"/>
      <c r="BA800" s="282">
        <v>1.5789999999999997</v>
      </c>
      <c r="BB800" s="282" t="str">
        <f t="shared" si="298"/>
        <v/>
      </c>
      <c r="BC800" s="282" t="str">
        <f t="shared" si="291"/>
        <v/>
      </c>
      <c r="BD800" s="282" t="s">
        <v>29</v>
      </c>
      <c r="BE800" s="282" t="str">
        <f t="shared" si="292"/>
        <v/>
      </c>
      <c r="BF800" s="282" t="str">
        <f t="shared" si="293"/>
        <v/>
      </c>
      <c r="BH800" s="522" t="str">
        <f>IF(AJ800="C",MAX($BH$221:BH799)+0.001,"")</f>
        <v/>
      </c>
      <c r="BI800" s="522"/>
      <c r="BJ800" s="522"/>
      <c r="BK800" s="282">
        <v>1.5789999999999997</v>
      </c>
      <c r="BL800" s="282" t="str">
        <f t="shared" si="294"/>
        <v/>
      </c>
      <c r="BM800" s="282" t="str">
        <f t="shared" si="295"/>
        <v/>
      </c>
      <c r="BN800" s="282" t="s">
        <v>30</v>
      </c>
      <c r="BO800" s="282" t="str">
        <f t="shared" si="296"/>
        <v/>
      </c>
      <c r="BP800" s="282" t="str">
        <f t="shared" si="297"/>
        <v/>
      </c>
      <c r="BT800" s="522" t="str">
        <f>IF(AL800="A",MAX($BT$221:BV799)+0.001,"")</f>
        <v/>
      </c>
      <c r="BU800" s="522"/>
      <c r="BV800" s="522"/>
      <c r="BW800" s="282">
        <v>1.5789999999999997</v>
      </c>
      <c r="BY800" s="454" t="s">
        <v>28</v>
      </c>
      <c r="BZ800" s="282" t="str">
        <f t="shared" si="299"/>
        <v/>
      </c>
      <c r="CB800" s="282">
        <f t="shared" si="300"/>
        <v>0</v>
      </c>
      <c r="CC800" s="282">
        <f t="shared" si="301"/>
        <v>0</v>
      </c>
      <c r="CD800" s="282">
        <f t="shared" si="302"/>
        <v>0</v>
      </c>
      <c r="CE800" s="282">
        <f t="shared" si="303"/>
        <v>0</v>
      </c>
      <c r="CF800" s="282">
        <f t="shared" si="304"/>
        <v>0</v>
      </c>
      <c r="CG800" s="282">
        <f t="shared" si="305"/>
        <v>0</v>
      </c>
      <c r="CH800" s="282">
        <f t="shared" si="306"/>
        <v>0</v>
      </c>
      <c r="CI800" s="282">
        <f t="shared" si="307"/>
        <v>0</v>
      </c>
      <c r="CJ800" s="282">
        <f t="shared" si="308"/>
        <v>0</v>
      </c>
      <c r="CK800" s="282">
        <f t="shared" si="309"/>
        <v>0</v>
      </c>
      <c r="CL800" s="282">
        <f t="shared" si="310"/>
        <v>0</v>
      </c>
      <c r="CM800" s="282">
        <f t="shared" si="311"/>
        <v>0</v>
      </c>
    </row>
    <row r="801" spans="4:91" ht="15" x14ac:dyDescent="0.25">
      <c r="D801" s="455" t="str">
        <f>IF(DATA12!$C$38="","",U801&amp;":"&amp;V801)</f>
        <v/>
      </c>
      <c r="E801" s="523" t="str">
        <f>IF(DATA12!$D$38="","",W801&amp;":"&amp;X801)</f>
        <v/>
      </c>
      <c r="F801" s="523"/>
      <c r="G801" s="523"/>
      <c r="H801" s="524" t="e">
        <f t="shared" si="286"/>
        <v>#VALUE!</v>
      </c>
      <c r="I801" s="524"/>
      <c r="J801" s="524"/>
      <c r="K801" s="522" t="e">
        <f t="shared" si="290"/>
        <v>#VALUE!</v>
      </c>
      <c r="L801" s="522"/>
      <c r="M801" s="522"/>
      <c r="N801" s="525" t="e">
        <f t="shared" si="287"/>
        <v>#VALUE!</v>
      </c>
      <c r="O801" s="525"/>
      <c r="P801" s="525"/>
      <c r="Q801" s="523" t="e">
        <f t="shared" si="288"/>
        <v>#VALUE!</v>
      </c>
      <c r="R801" s="523"/>
      <c r="S801" s="523"/>
      <c r="T801" s="283">
        <v>30</v>
      </c>
      <c r="U801" s="456">
        <f>IF(HOUR(DATA12!$C$38)&lt;=6,HOUR(DATA12!$C$38)+12,HOUR(DATA12!$C$38))</f>
        <v>12</v>
      </c>
      <c r="V801" s="457" t="str">
        <f>IF(MINUTE(DATA12!$C$38)&lt;10,"0"&amp;MINUTE(DATA12!$C$38),MINUTE(DATA12!$C$38))</f>
        <v>00</v>
      </c>
      <c r="W801" s="456">
        <f>IF(HOUR(DATA12!$D$38)&lt;=6,HOUR(DATA12!$D$38)+12,HOUR(DATA12!$D$38))</f>
        <v>12</v>
      </c>
      <c r="X801" s="457" t="str">
        <f>IF(MINUTE(DATA12!$D$38)&lt;10,"0"&amp;MINUTE(DATA12!$D$38),MINUTE(DATA12!$D$38))</f>
        <v>00</v>
      </c>
      <c r="Y801" s="526" t="b">
        <f t="shared" si="284"/>
        <v>0</v>
      </c>
      <c r="Z801" s="526"/>
      <c r="AA801" s="520" t="b">
        <f t="shared" si="285"/>
        <v>0</v>
      </c>
      <c r="AB801" s="520"/>
      <c r="AC801" s="521" t="str">
        <f t="shared" si="289"/>
        <v/>
      </c>
      <c r="AD801" s="521"/>
      <c r="AE801" s="520" t="b">
        <f t="shared" si="283"/>
        <v>0</v>
      </c>
      <c r="AF801" s="520"/>
      <c r="AH801" s="422">
        <f>DATA12!$G$38</f>
        <v>0</v>
      </c>
      <c r="AI801" s="422">
        <f>DATA12!$L$38</f>
        <v>0</v>
      </c>
      <c r="AJ801" s="458">
        <f>DATA12!$Q$38</f>
        <v>0</v>
      </c>
      <c r="AK801" s="422">
        <f>DATA12!$V$38</f>
        <v>0</v>
      </c>
      <c r="AL801" s="422">
        <f>DATA12!$AA$38</f>
        <v>0</v>
      </c>
      <c r="AN801" s="522" t="str">
        <f>IF(AJ801="A",MAX($AN$221:AP800)+0.001,"")</f>
        <v/>
      </c>
      <c r="AO801" s="522"/>
      <c r="AP801" s="522"/>
      <c r="AQ801" s="282">
        <v>1.58</v>
      </c>
      <c r="AR801" s="282" t="str">
        <f>IF($AQ$801&gt;$AN$973,"",LOOKUP($AQ$801,$AN$222:$AP$971,$AH$222:$AH$971))</f>
        <v/>
      </c>
      <c r="AS801" s="282" t="str">
        <f>IF($AQ$801&gt;$AN$973,"",LOOKUP($AQ$801,$AN$222:$AP$971,$AI$222:$AI$971))</f>
        <v/>
      </c>
      <c r="AT801" s="282" t="s">
        <v>28</v>
      </c>
      <c r="AU801" s="282" t="str">
        <f>IF($AQ$801&gt;$AN$973,"",LOOKUP($AQ$801,$AN$222:$AP$971,$AK$222:$AK$971))</f>
        <v/>
      </c>
      <c r="AV801" s="282" t="str">
        <f>IF($AQ$801&gt;$AN$973,"",LOOKUP($AQ$801,$AN$222:$AP$971,$AL$222:$AL$971))</f>
        <v/>
      </c>
      <c r="AX801" s="522" t="str">
        <f>IF(AJ801="B",MAX($AX$221:AX800)+0.001,"")</f>
        <v/>
      </c>
      <c r="AY801" s="522"/>
      <c r="AZ801" s="522"/>
      <c r="BA801" s="282">
        <v>1.58</v>
      </c>
      <c r="BB801" s="282" t="str">
        <f t="shared" si="298"/>
        <v/>
      </c>
      <c r="BC801" s="282" t="str">
        <f t="shared" si="291"/>
        <v/>
      </c>
      <c r="BD801" s="282" t="s">
        <v>29</v>
      </c>
      <c r="BE801" s="282" t="str">
        <f t="shared" si="292"/>
        <v/>
      </c>
      <c r="BF801" s="282" t="str">
        <f t="shared" si="293"/>
        <v/>
      </c>
      <c r="BH801" s="522" t="str">
        <f>IF(AJ801="C",MAX($BH$221:BH800)+0.001,"")</f>
        <v/>
      </c>
      <c r="BI801" s="522"/>
      <c r="BJ801" s="522"/>
      <c r="BK801" s="282">
        <v>1.58</v>
      </c>
      <c r="BL801" s="282" t="str">
        <f t="shared" si="294"/>
        <v/>
      </c>
      <c r="BM801" s="282" t="str">
        <f t="shared" si="295"/>
        <v/>
      </c>
      <c r="BN801" s="282" t="s">
        <v>30</v>
      </c>
      <c r="BO801" s="282" t="str">
        <f t="shared" si="296"/>
        <v/>
      </c>
      <c r="BP801" s="282" t="str">
        <f t="shared" si="297"/>
        <v/>
      </c>
      <c r="BT801" s="522" t="str">
        <f>IF(AL801="A",MAX($BT$221:BV800)+0.001,"")</f>
        <v/>
      </c>
      <c r="BU801" s="522"/>
      <c r="BV801" s="522"/>
      <c r="BW801" s="282">
        <v>1.58</v>
      </c>
      <c r="BY801" s="454" t="s">
        <v>28</v>
      </c>
      <c r="BZ801" s="282" t="str">
        <f t="shared" si="299"/>
        <v/>
      </c>
      <c r="CB801" s="282">
        <f t="shared" si="300"/>
        <v>0</v>
      </c>
      <c r="CC801" s="282">
        <f t="shared" si="301"/>
        <v>0</v>
      </c>
      <c r="CD801" s="282">
        <f t="shared" si="302"/>
        <v>0</v>
      </c>
      <c r="CE801" s="282">
        <f t="shared" si="303"/>
        <v>0</v>
      </c>
      <c r="CF801" s="282">
        <f t="shared" si="304"/>
        <v>0</v>
      </c>
      <c r="CG801" s="282">
        <f t="shared" si="305"/>
        <v>0</v>
      </c>
      <c r="CH801" s="282">
        <f t="shared" si="306"/>
        <v>0</v>
      </c>
      <c r="CI801" s="282">
        <f t="shared" si="307"/>
        <v>0</v>
      </c>
      <c r="CJ801" s="282">
        <f t="shared" si="308"/>
        <v>0</v>
      </c>
      <c r="CK801" s="282">
        <f t="shared" si="309"/>
        <v>0</v>
      </c>
      <c r="CL801" s="282">
        <f t="shared" si="310"/>
        <v>0</v>
      </c>
      <c r="CM801" s="282">
        <f t="shared" si="311"/>
        <v>0</v>
      </c>
    </row>
    <row r="802" spans="4:91" ht="15" x14ac:dyDescent="0.25">
      <c r="D802" s="455" t="str">
        <f>IF(DATA12!$C$39="","",U802&amp;":"&amp;V802)</f>
        <v/>
      </c>
      <c r="E802" s="523" t="str">
        <f>IF(DATA12!$D$39="","",W802&amp;":"&amp;X802)</f>
        <v/>
      </c>
      <c r="F802" s="523"/>
      <c r="G802" s="523"/>
      <c r="H802" s="524" t="e">
        <f t="shared" si="286"/>
        <v>#VALUE!</v>
      </c>
      <c r="I802" s="524"/>
      <c r="J802" s="524"/>
      <c r="K802" s="522" t="e">
        <f t="shared" si="290"/>
        <v>#VALUE!</v>
      </c>
      <c r="L802" s="522"/>
      <c r="M802" s="522"/>
      <c r="N802" s="525" t="e">
        <f t="shared" si="287"/>
        <v>#VALUE!</v>
      </c>
      <c r="O802" s="525"/>
      <c r="P802" s="525"/>
      <c r="Q802" s="523" t="e">
        <f t="shared" si="288"/>
        <v>#VALUE!</v>
      </c>
      <c r="R802" s="523"/>
      <c r="S802" s="523"/>
      <c r="T802" s="283">
        <v>31</v>
      </c>
      <c r="U802" s="456">
        <f>IF(HOUR(DATA12!$C$39)&lt;=6,HOUR(DATA12!$C$39)+12,HOUR(DATA12!$C$39))</f>
        <v>12</v>
      </c>
      <c r="V802" s="457" t="str">
        <f>IF(MINUTE(DATA12!$C$39)&lt;10,"0"&amp;MINUTE(DATA12!$C$39),MINUTE(DATA12!$C$39))</f>
        <v>00</v>
      </c>
      <c r="W802" s="456">
        <f>IF(HOUR(DATA12!$D$39)&lt;=6,HOUR(DATA12!$D$39)+12,HOUR(DATA12!$D$39))</f>
        <v>12</v>
      </c>
      <c r="X802" s="457" t="str">
        <f>IF(MINUTE(DATA12!$D$39)&lt;10,"0"&amp;MINUTE(DATA12!$D$39),MINUTE(DATA12!$D$39))</f>
        <v>00</v>
      </c>
      <c r="Y802" s="526" t="b">
        <f t="shared" si="284"/>
        <v>0</v>
      </c>
      <c r="Z802" s="526"/>
      <c r="AA802" s="520" t="b">
        <f t="shared" si="285"/>
        <v>0</v>
      </c>
      <c r="AB802" s="520"/>
      <c r="AC802" s="521" t="str">
        <f t="shared" si="289"/>
        <v/>
      </c>
      <c r="AD802" s="521"/>
      <c r="AE802" s="520" t="b">
        <f t="shared" si="283"/>
        <v>0</v>
      </c>
      <c r="AF802" s="520"/>
      <c r="AH802" s="422">
        <f>DATA12!$G$39</f>
        <v>0</v>
      </c>
      <c r="AI802" s="422">
        <f>DATA12!$L$39</f>
        <v>0</v>
      </c>
      <c r="AJ802" s="458">
        <f>DATA12!$Q$39</f>
        <v>0</v>
      </c>
      <c r="AK802" s="422">
        <f>DATA12!$V$39</f>
        <v>0</v>
      </c>
      <c r="AL802" s="422">
        <f>DATA12!$AA$39</f>
        <v>0</v>
      </c>
      <c r="AN802" s="522" t="str">
        <f>IF(AJ802="A",MAX($AN$221:AP801)+0.001,"")</f>
        <v/>
      </c>
      <c r="AO802" s="522"/>
      <c r="AP802" s="522"/>
      <c r="AQ802" s="282">
        <v>1.581</v>
      </c>
      <c r="AR802" s="282" t="str">
        <f>IF($AQ$802&gt;$AN$973,"",LOOKUP($AQ$802,$AN$222:$AP$971,$AH$222:$AH$971))</f>
        <v/>
      </c>
      <c r="AS802" s="282" t="str">
        <f>IF($AQ$802&gt;$AN$973,"",LOOKUP($AQ$802,$AN$222:$AP$971,$AI$222:$AI$971))</f>
        <v/>
      </c>
      <c r="AT802" s="282" t="s">
        <v>28</v>
      </c>
      <c r="AU802" s="282" t="str">
        <f>IF($AQ$802&gt;$AN$973,"",LOOKUP($AQ$802,$AN$222:$AP$971,$AK$222:$AK$971))</f>
        <v/>
      </c>
      <c r="AV802" s="282" t="str">
        <f>IF($AQ$802&gt;$AN$973,"",LOOKUP($AQ$802,$AN$222:$AP$971,$AL$222:$AL$971))</f>
        <v/>
      </c>
      <c r="AX802" s="522" t="str">
        <f>IF(AJ802="B",MAX($AX$221:AX801)+0.001,"")</f>
        <v/>
      </c>
      <c r="AY802" s="522"/>
      <c r="AZ802" s="522"/>
      <c r="BA802" s="282">
        <v>1.581</v>
      </c>
      <c r="BB802" s="282" t="str">
        <f t="shared" si="298"/>
        <v/>
      </c>
      <c r="BC802" s="282" t="str">
        <f t="shared" si="291"/>
        <v/>
      </c>
      <c r="BD802" s="282" t="s">
        <v>29</v>
      </c>
      <c r="BE802" s="282" t="str">
        <f t="shared" si="292"/>
        <v/>
      </c>
      <c r="BF802" s="282" t="str">
        <f t="shared" si="293"/>
        <v/>
      </c>
      <c r="BH802" s="522" t="str">
        <f>IF(AJ802="C",MAX($BH$221:BH801)+0.001,"")</f>
        <v/>
      </c>
      <c r="BI802" s="522"/>
      <c r="BJ802" s="522"/>
      <c r="BK802" s="282">
        <v>1.581</v>
      </c>
      <c r="BL802" s="282" t="str">
        <f t="shared" si="294"/>
        <v/>
      </c>
      <c r="BM802" s="282" t="str">
        <f t="shared" si="295"/>
        <v/>
      </c>
      <c r="BN802" s="282" t="s">
        <v>30</v>
      </c>
      <c r="BO802" s="282" t="str">
        <f t="shared" si="296"/>
        <v/>
      </c>
      <c r="BP802" s="282" t="str">
        <f t="shared" si="297"/>
        <v/>
      </c>
      <c r="BT802" s="522" t="str">
        <f>IF(AL802="A",MAX($BT$221:BV801)+0.001,"")</f>
        <v/>
      </c>
      <c r="BU802" s="522"/>
      <c r="BV802" s="522"/>
      <c r="BW802" s="282">
        <v>1.581</v>
      </c>
      <c r="BY802" s="454" t="s">
        <v>28</v>
      </c>
      <c r="BZ802" s="282" t="str">
        <f t="shared" si="299"/>
        <v/>
      </c>
      <c r="CB802" s="282">
        <f t="shared" si="300"/>
        <v>0</v>
      </c>
      <c r="CC802" s="282">
        <f t="shared" si="301"/>
        <v>0</v>
      </c>
      <c r="CD802" s="282">
        <f t="shared" si="302"/>
        <v>0</v>
      </c>
      <c r="CE802" s="282">
        <f t="shared" si="303"/>
        <v>0</v>
      </c>
      <c r="CF802" s="282">
        <f t="shared" si="304"/>
        <v>0</v>
      </c>
      <c r="CG802" s="282">
        <f t="shared" si="305"/>
        <v>0</v>
      </c>
      <c r="CH802" s="282">
        <f t="shared" si="306"/>
        <v>0</v>
      </c>
      <c r="CI802" s="282">
        <f t="shared" si="307"/>
        <v>0</v>
      </c>
      <c r="CJ802" s="282">
        <f t="shared" si="308"/>
        <v>0</v>
      </c>
      <c r="CK802" s="282">
        <f t="shared" si="309"/>
        <v>0</v>
      </c>
      <c r="CL802" s="282">
        <f t="shared" si="310"/>
        <v>0</v>
      </c>
      <c r="CM802" s="282">
        <f t="shared" si="311"/>
        <v>0</v>
      </c>
    </row>
    <row r="803" spans="4:91" ht="15" x14ac:dyDescent="0.25">
      <c r="D803" s="455" t="str">
        <f>IF(DATA12!$C$40="","",U803&amp;":"&amp;V803)</f>
        <v/>
      </c>
      <c r="E803" s="523" t="str">
        <f>IF(DATA12!$D$40="","",W803&amp;":"&amp;X803)</f>
        <v/>
      </c>
      <c r="F803" s="523"/>
      <c r="G803" s="523"/>
      <c r="H803" s="524" t="e">
        <f t="shared" si="286"/>
        <v>#VALUE!</v>
      </c>
      <c r="I803" s="524"/>
      <c r="J803" s="524"/>
      <c r="K803" s="522" t="e">
        <f t="shared" si="290"/>
        <v>#VALUE!</v>
      </c>
      <c r="L803" s="522"/>
      <c r="M803" s="522"/>
      <c r="N803" s="525" t="e">
        <f t="shared" si="287"/>
        <v>#VALUE!</v>
      </c>
      <c r="O803" s="525"/>
      <c r="P803" s="525"/>
      <c r="Q803" s="523" t="e">
        <f t="shared" si="288"/>
        <v>#VALUE!</v>
      </c>
      <c r="R803" s="523"/>
      <c r="S803" s="523"/>
      <c r="T803" s="283">
        <v>32</v>
      </c>
      <c r="U803" s="456">
        <f>IF(HOUR(DATA12!$C$40)&lt;=6,HOUR(DATA12!$C$40)+12,HOUR(DATA12!$C$40))</f>
        <v>12</v>
      </c>
      <c r="V803" s="457" t="str">
        <f>IF(MINUTE(DATA12!$C$40)&lt;10,"0"&amp;MINUTE(DATA12!$C$40),MINUTE(DATA12!$C$40))</f>
        <v>00</v>
      </c>
      <c r="W803" s="456">
        <f>IF(HOUR(DATA12!$D$40)&lt;=6,HOUR(DATA12!$D$40)+12,HOUR(DATA12!$D$40))</f>
        <v>12</v>
      </c>
      <c r="X803" s="457" t="str">
        <f>IF(MINUTE(DATA12!$D$40)&lt;10,"0"&amp;MINUTE(DATA12!$D$40),MINUTE(DATA12!$D$40))</f>
        <v>00</v>
      </c>
      <c r="Y803" s="526" t="b">
        <f t="shared" si="284"/>
        <v>0</v>
      </c>
      <c r="Z803" s="526"/>
      <c r="AA803" s="520" t="b">
        <f t="shared" si="285"/>
        <v>0</v>
      </c>
      <c r="AB803" s="520"/>
      <c r="AC803" s="521" t="str">
        <f t="shared" si="289"/>
        <v/>
      </c>
      <c r="AD803" s="521"/>
      <c r="AE803" s="520" t="b">
        <f t="shared" si="283"/>
        <v>0</v>
      </c>
      <c r="AF803" s="520"/>
      <c r="AH803" s="422">
        <f>DATA12!$G$40</f>
        <v>0</v>
      </c>
      <c r="AI803" s="422">
        <f>DATA12!$L$40</f>
        <v>0</v>
      </c>
      <c r="AJ803" s="458">
        <f>DATA12!$Q$40</f>
        <v>0</v>
      </c>
      <c r="AK803" s="422">
        <f>DATA12!$V$40</f>
        <v>0</v>
      </c>
      <c r="AL803" s="422">
        <f>DATA12!$AA$40</f>
        <v>0</v>
      </c>
      <c r="AN803" s="522" t="str">
        <f>IF(AJ803="A",MAX($AN$221:AP802)+0.001,"")</f>
        <v/>
      </c>
      <c r="AO803" s="522"/>
      <c r="AP803" s="522"/>
      <c r="AQ803" s="282">
        <v>1.5819999999999999</v>
      </c>
      <c r="AR803" s="282" t="str">
        <f>IF($AQ$803&gt;$AN$973,"",LOOKUP($AQ$803,$AN$222:$AP$971,$AH$222:$AH$971))</f>
        <v/>
      </c>
      <c r="AS803" s="282" t="str">
        <f>IF($AQ$803&gt;$AN$973,"",LOOKUP($AQ$803,$AN$222:$AP$971,$AI$222:$AI$971))</f>
        <v/>
      </c>
      <c r="AT803" s="282" t="s">
        <v>28</v>
      </c>
      <c r="AU803" s="282" t="str">
        <f>IF($AQ$803&gt;$AN$973,"",LOOKUP($AQ$803,$AN$222:$AP$971,$AK$222:$AK$971))</f>
        <v/>
      </c>
      <c r="AV803" s="282" t="str">
        <f>IF($AQ$803&gt;$AN$973,"",LOOKUP($AQ$803,$AN$222:$AP$971,$AL$222:$AL$971))</f>
        <v/>
      </c>
      <c r="AX803" s="522" t="str">
        <f>IF(AJ803="B",MAX($AX$221:AX802)+0.001,"")</f>
        <v/>
      </c>
      <c r="AY803" s="522"/>
      <c r="AZ803" s="522"/>
      <c r="BA803" s="282">
        <v>1.5819999999999999</v>
      </c>
      <c r="BB803" s="282" t="str">
        <f t="shared" si="298"/>
        <v/>
      </c>
      <c r="BC803" s="282" t="str">
        <f t="shared" si="291"/>
        <v/>
      </c>
      <c r="BD803" s="282" t="s">
        <v>29</v>
      </c>
      <c r="BE803" s="282" t="str">
        <f t="shared" si="292"/>
        <v/>
      </c>
      <c r="BF803" s="282" t="str">
        <f t="shared" si="293"/>
        <v/>
      </c>
      <c r="BH803" s="522" t="str">
        <f>IF(AJ803="C",MAX($BH$221:BH802)+0.001,"")</f>
        <v/>
      </c>
      <c r="BI803" s="522"/>
      <c r="BJ803" s="522"/>
      <c r="BK803" s="282">
        <v>1.5819999999999999</v>
      </c>
      <c r="BL803" s="282" t="str">
        <f t="shared" si="294"/>
        <v/>
      </c>
      <c r="BM803" s="282" t="str">
        <f t="shared" si="295"/>
        <v/>
      </c>
      <c r="BN803" s="282" t="s">
        <v>30</v>
      </c>
      <c r="BO803" s="282" t="str">
        <f t="shared" si="296"/>
        <v/>
      </c>
      <c r="BP803" s="282" t="str">
        <f t="shared" si="297"/>
        <v/>
      </c>
      <c r="BT803" s="522" t="str">
        <f>IF(AL803="A",MAX($BT$221:BV802)+0.001,"")</f>
        <v/>
      </c>
      <c r="BU803" s="522"/>
      <c r="BV803" s="522"/>
      <c r="BW803" s="282">
        <v>1.5819999999999999</v>
      </c>
      <c r="BY803" s="454" t="s">
        <v>28</v>
      </c>
      <c r="BZ803" s="282" t="str">
        <f t="shared" si="299"/>
        <v/>
      </c>
      <c r="CB803" s="282">
        <f t="shared" si="300"/>
        <v>0</v>
      </c>
      <c r="CC803" s="282">
        <f t="shared" si="301"/>
        <v>0</v>
      </c>
      <c r="CD803" s="282">
        <f t="shared" si="302"/>
        <v>0</v>
      </c>
      <c r="CE803" s="282">
        <f t="shared" si="303"/>
        <v>0</v>
      </c>
      <c r="CF803" s="282">
        <f t="shared" si="304"/>
        <v>0</v>
      </c>
      <c r="CG803" s="282">
        <f t="shared" si="305"/>
        <v>0</v>
      </c>
      <c r="CH803" s="282">
        <f t="shared" si="306"/>
        <v>0</v>
      </c>
      <c r="CI803" s="282">
        <f t="shared" si="307"/>
        <v>0</v>
      </c>
      <c r="CJ803" s="282">
        <f t="shared" si="308"/>
        <v>0</v>
      </c>
      <c r="CK803" s="282">
        <f t="shared" si="309"/>
        <v>0</v>
      </c>
      <c r="CL803" s="282">
        <f t="shared" si="310"/>
        <v>0</v>
      </c>
      <c r="CM803" s="282">
        <f t="shared" si="311"/>
        <v>0</v>
      </c>
    </row>
    <row r="804" spans="4:91" ht="15" x14ac:dyDescent="0.25">
      <c r="D804" s="455" t="str">
        <f>IF(DATA12!$C$41="","",U804&amp;":"&amp;V804)</f>
        <v/>
      </c>
      <c r="E804" s="523" t="str">
        <f>IF(DATA12!$D$41="","",W804&amp;":"&amp;X804)</f>
        <v/>
      </c>
      <c r="F804" s="523"/>
      <c r="G804" s="523"/>
      <c r="H804" s="524" t="e">
        <f t="shared" si="286"/>
        <v>#VALUE!</v>
      </c>
      <c r="I804" s="524"/>
      <c r="J804" s="524"/>
      <c r="K804" s="522" t="e">
        <f t="shared" si="290"/>
        <v>#VALUE!</v>
      </c>
      <c r="L804" s="522"/>
      <c r="M804" s="522"/>
      <c r="N804" s="525" t="e">
        <f t="shared" si="287"/>
        <v>#VALUE!</v>
      </c>
      <c r="O804" s="525"/>
      <c r="P804" s="525"/>
      <c r="Q804" s="523" t="e">
        <f t="shared" si="288"/>
        <v>#VALUE!</v>
      </c>
      <c r="R804" s="523"/>
      <c r="S804" s="523"/>
      <c r="T804" s="283">
        <v>33</v>
      </c>
      <c r="U804" s="456">
        <f>IF(HOUR(DATA12!$C$41)&lt;=6,HOUR(DATA12!$C$41)+12,HOUR(DATA12!$C$41))</f>
        <v>12</v>
      </c>
      <c r="V804" s="457" t="str">
        <f>IF(MINUTE(DATA12!$C$41)&lt;10,"0"&amp;MINUTE(DATA12!$C$41),MINUTE(DATA12!$C$41))</f>
        <v>00</v>
      </c>
      <c r="W804" s="456">
        <f>IF(HOUR(DATA12!$D$41)&lt;=6,HOUR(DATA12!$D$41)+12,HOUR(DATA12!$D$41))</f>
        <v>12</v>
      </c>
      <c r="X804" s="457" t="str">
        <f>IF(MINUTE(DATA12!$D$41)&lt;10,"0"&amp;MINUTE(DATA12!$D$41),MINUTE(DATA12!$D$41))</f>
        <v>00</v>
      </c>
      <c r="Y804" s="526" t="b">
        <f t="shared" si="284"/>
        <v>0</v>
      </c>
      <c r="Z804" s="526"/>
      <c r="AA804" s="520" t="b">
        <f t="shared" si="285"/>
        <v>0</v>
      </c>
      <c r="AB804" s="520"/>
      <c r="AC804" s="521" t="str">
        <f t="shared" si="289"/>
        <v/>
      </c>
      <c r="AD804" s="521"/>
      <c r="AE804" s="520" t="b">
        <f t="shared" si="283"/>
        <v>0</v>
      </c>
      <c r="AF804" s="520"/>
      <c r="AH804" s="422">
        <f>DATA12!$G$41</f>
        <v>0</v>
      </c>
      <c r="AI804" s="422">
        <f>DATA12!$L$41</f>
        <v>0</v>
      </c>
      <c r="AJ804" s="458">
        <f>DATA12!$Q$41</f>
        <v>0</v>
      </c>
      <c r="AK804" s="422">
        <f>DATA12!$V$41</f>
        <v>0</v>
      </c>
      <c r="AL804" s="422">
        <f>DATA12!$AA$41</f>
        <v>0</v>
      </c>
      <c r="AN804" s="522" t="str">
        <f>IF(AJ804="A",MAX($AN$221:AP803)+0.001,"")</f>
        <v/>
      </c>
      <c r="AO804" s="522"/>
      <c r="AP804" s="522"/>
      <c r="AQ804" s="282">
        <v>1.5829999999999997</v>
      </c>
      <c r="AR804" s="282" t="str">
        <f>IF($AQ$804&gt;$AN$973,"",LOOKUP($AQ$804,$AN$222:$AP$971,$AH$222:$AH$971))</f>
        <v/>
      </c>
      <c r="AS804" s="282" t="str">
        <f>IF($AQ$804&gt;$AN$973,"",LOOKUP($AQ$804,$AN$222:$AP$971,$AI$222:$AI$971))</f>
        <v/>
      </c>
      <c r="AT804" s="282" t="s">
        <v>28</v>
      </c>
      <c r="AU804" s="282" t="str">
        <f>IF($AQ$804&gt;$AN$973,"",LOOKUP($AQ$804,$AN$222:$AP$971,$AK$222:$AK$971))</f>
        <v/>
      </c>
      <c r="AV804" s="282" t="str">
        <f>IF($AQ$804&gt;$AN$973,"",LOOKUP($AQ$804,$AN$222:$AP$971,$AL$222:$AL$971))</f>
        <v/>
      </c>
      <c r="AX804" s="522" t="str">
        <f>IF(AJ804="B",MAX($AX$221:AX803)+0.001,"")</f>
        <v/>
      </c>
      <c r="AY804" s="522"/>
      <c r="AZ804" s="522"/>
      <c r="BA804" s="282">
        <v>1.5829999999999997</v>
      </c>
      <c r="BB804" s="282" t="str">
        <f t="shared" si="298"/>
        <v/>
      </c>
      <c r="BC804" s="282" t="str">
        <f t="shared" si="291"/>
        <v/>
      </c>
      <c r="BD804" s="282" t="s">
        <v>29</v>
      </c>
      <c r="BE804" s="282" t="str">
        <f t="shared" si="292"/>
        <v/>
      </c>
      <c r="BF804" s="282" t="str">
        <f t="shared" si="293"/>
        <v/>
      </c>
      <c r="BH804" s="522" t="str">
        <f>IF(AJ804="C",MAX($BH$221:BH803)+0.001,"")</f>
        <v/>
      </c>
      <c r="BI804" s="522"/>
      <c r="BJ804" s="522"/>
      <c r="BK804" s="282">
        <v>1.5829999999999997</v>
      </c>
      <c r="BL804" s="282" t="str">
        <f t="shared" si="294"/>
        <v/>
      </c>
      <c r="BM804" s="282" t="str">
        <f t="shared" si="295"/>
        <v/>
      </c>
      <c r="BN804" s="282" t="s">
        <v>30</v>
      </c>
      <c r="BO804" s="282" t="str">
        <f t="shared" si="296"/>
        <v/>
      </c>
      <c r="BP804" s="282" t="str">
        <f t="shared" si="297"/>
        <v/>
      </c>
      <c r="BT804" s="522" t="str">
        <f>IF(AL804="A",MAX($BT$221:BV803)+0.001,"")</f>
        <v/>
      </c>
      <c r="BU804" s="522"/>
      <c r="BV804" s="522"/>
      <c r="BW804" s="282">
        <v>1.5829999999999997</v>
      </c>
      <c r="BY804" s="454" t="s">
        <v>28</v>
      </c>
      <c r="BZ804" s="282" t="str">
        <f t="shared" si="299"/>
        <v/>
      </c>
      <c r="CB804" s="282">
        <f t="shared" si="300"/>
        <v>0</v>
      </c>
      <c r="CC804" s="282">
        <f t="shared" si="301"/>
        <v>0</v>
      </c>
      <c r="CD804" s="282">
        <f t="shared" si="302"/>
        <v>0</v>
      </c>
      <c r="CE804" s="282">
        <f t="shared" si="303"/>
        <v>0</v>
      </c>
      <c r="CF804" s="282">
        <f t="shared" si="304"/>
        <v>0</v>
      </c>
      <c r="CG804" s="282">
        <f t="shared" si="305"/>
        <v>0</v>
      </c>
      <c r="CH804" s="282">
        <f t="shared" si="306"/>
        <v>0</v>
      </c>
      <c r="CI804" s="282">
        <f t="shared" si="307"/>
        <v>0</v>
      </c>
      <c r="CJ804" s="282">
        <f t="shared" si="308"/>
        <v>0</v>
      </c>
      <c r="CK804" s="282">
        <f t="shared" si="309"/>
        <v>0</v>
      </c>
      <c r="CL804" s="282">
        <f t="shared" si="310"/>
        <v>0</v>
      </c>
      <c r="CM804" s="282">
        <f t="shared" si="311"/>
        <v>0</v>
      </c>
    </row>
    <row r="805" spans="4:91" ht="15" x14ac:dyDescent="0.25">
      <c r="D805" s="455" t="str">
        <f>IF(DATA12!$C$42="","",U805&amp;":"&amp;V805)</f>
        <v/>
      </c>
      <c r="E805" s="523" t="str">
        <f>IF(DATA12!$D$42="","",W805&amp;":"&amp;X805)</f>
        <v/>
      </c>
      <c r="F805" s="523"/>
      <c r="G805" s="523"/>
      <c r="H805" s="524" t="e">
        <f t="shared" si="286"/>
        <v>#VALUE!</v>
      </c>
      <c r="I805" s="524"/>
      <c r="J805" s="524"/>
      <c r="K805" s="522" t="e">
        <f t="shared" si="290"/>
        <v>#VALUE!</v>
      </c>
      <c r="L805" s="522"/>
      <c r="M805" s="522"/>
      <c r="N805" s="525" t="e">
        <f t="shared" si="287"/>
        <v>#VALUE!</v>
      </c>
      <c r="O805" s="525"/>
      <c r="P805" s="525"/>
      <c r="Q805" s="523" t="e">
        <f t="shared" si="288"/>
        <v>#VALUE!</v>
      </c>
      <c r="R805" s="523"/>
      <c r="S805" s="523"/>
      <c r="T805" s="283">
        <v>34</v>
      </c>
      <c r="U805" s="456">
        <f>IF(HOUR(DATA12!$C$42)&lt;=6,HOUR(DATA12!$C$42)+12,HOUR(DATA12!$C$42))</f>
        <v>12</v>
      </c>
      <c r="V805" s="457" t="str">
        <f>IF(MINUTE(DATA12!$C$42)&lt;10,"0"&amp;MINUTE(DATA12!$C$42),MINUTE(DATA12!$C$42))</f>
        <v>00</v>
      </c>
      <c r="W805" s="456">
        <f>IF(HOUR(DATA12!$D$42)&lt;=6,HOUR(DATA12!$D$42)+12,HOUR(DATA12!$D$42))</f>
        <v>12</v>
      </c>
      <c r="X805" s="457" t="str">
        <f>IF(MINUTE(DATA12!$D$42)&lt;10,"0"&amp;MINUTE(DATA12!$D$42),MINUTE(DATA12!$D$42))</f>
        <v>00</v>
      </c>
      <c r="Y805" s="526" t="b">
        <f t="shared" si="284"/>
        <v>0</v>
      </c>
      <c r="Z805" s="526"/>
      <c r="AA805" s="520" t="b">
        <f t="shared" si="285"/>
        <v>0</v>
      </c>
      <c r="AB805" s="520"/>
      <c r="AC805" s="521" t="str">
        <f t="shared" si="289"/>
        <v/>
      </c>
      <c r="AD805" s="521"/>
      <c r="AE805" s="520" t="b">
        <f t="shared" si="283"/>
        <v>0</v>
      </c>
      <c r="AF805" s="520"/>
      <c r="AH805" s="422">
        <f>DATA12!$G$42</f>
        <v>0</v>
      </c>
      <c r="AI805" s="422">
        <f>DATA12!$L$42</f>
        <v>0</v>
      </c>
      <c r="AJ805" s="458">
        <f>DATA12!$Q$42</f>
        <v>0</v>
      </c>
      <c r="AK805" s="422">
        <f>DATA12!$V$42</f>
        <v>0</v>
      </c>
      <c r="AL805" s="422">
        <f>DATA12!$AA$42</f>
        <v>0</v>
      </c>
      <c r="AN805" s="522" t="str">
        <f>IF(AJ805="A",MAX($AN$221:AP804)+0.001,"")</f>
        <v/>
      </c>
      <c r="AO805" s="522"/>
      <c r="AP805" s="522"/>
      <c r="AQ805" s="282">
        <v>1.5839999999999999</v>
      </c>
      <c r="AR805" s="282" t="str">
        <f>IF($AQ$805&gt;$AN$973,"",LOOKUP($AQ$805,$AN$222:$AP$971,$AH$222:$AH$971))</f>
        <v/>
      </c>
      <c r="AS805" s="282" t="str">
        <f>IF($AQ$805&gt;$AN$973,"",LOOKUP($AQ$805,$AN$222:$AP$971,$AI$222:$AI$971))</f>
        <v/>
      </c>
      <c r="AT805" s="282" t="s">
        <v>28</v>
      </c>
      <c r="AU805" s="282" t="str">
        <f>IF($AQ$805&gt;$AN$973,"",LOOKUP($AQ$805,$AN$222:$AP$971,$AK$222:$AK$971))</f>
        <v/>
      </c>
      <c r="AV805" s="282" t="str">
        <f>IF($AQ$805&gt;$AN$973,"",LOOKUP($AQ$805,$AN$222:$AP$971,$AL$222:$AL$971))</f>
        <v/>
      </c>
      <c r="AX805" s="522" t="str">
        <f>IF(AJ805="B",MAX($AX$221:AX804)+0.001,"")</f>
        <v/>
      </c>
      <c r="AY805" s="522"/>
      <c r="AZ805" s="522"/>
      <c r="BA805" s="282">
        <v>1.5839999999999999</v>
      </c>
      <c r="BB805" s="282" t="str">
        <f t="shared" si="298"/>
        <v/>
      </c>
      <c r="BC805" s="282" t="str">
        <f t="shared" si="291"/>
        <v/>
      </c>
      <c r="BD805" s="282" t="s">
        <v>29</v>
      </c>
      <c r="BE805" s="282" t="str">
        <f t="shared" si="292"/>
        <v/>
      </c>
      <c r="BF805" s="282" t="str">
        <f t="shared" si="293"/>
        <v/>
      </c>
      <c r="BH805" s="522" t="str">
        <f>IF(AJ805="C",MAX($BH$221:BH804)+0.001,"")</f>
        <v/>
      </c>
      <c r="BI805" s="522"/>
      <c r="BJ805" s="522"/>
      <c r="BK805" s="282">
        <v>1.5839999999999999</v>
      </c>
      <c r="BL805" s="282" t="str">
        <f t="shared" si="294"/>
        <v/>
      </c>
      <c r="BM805" s="282" t="str">
        <f t="shared" si="295"/>
        <v/>
      </c>
      <c r="BN805" s="282" t="s">
        <v>30</v>
      </c>
      <c r="BO805" s="282" t="str">
        <f t="shared" si="296"/>
        <v/>
      </c>
      <c r="BP805" s="282" t="str">
        <f t="shared" si="297"/>
        <v/>
      </c>
      <c r="BT805" s="522" t="str">
        <f>IF(AL805="A",MAX($BT$221:BV804)+0.001,"")</f>
        <v/>
      </c>
      <c r="BU805" s="522"/>
      <c r="BV805" s="522"/>
      <c r="BW805" s="282">
        <v>1.5839999999999999</v>
      </c>
      <c r="BY805" s="454" t="s">
        <v>28</v>
      </c>
      <c r="BZ805" s="282" t="str">
        <f t="shared" si="299"/>
        <v/>
      </c>
      <c r="CB805" s="282">
        <f t="shared" si="300"/>
        <v>0</v>
      </c>
      <c r="CC805" s="282">
        <f t="shared" si="301"/>
        <v>0</v>
      </c>
      <c r="CD805" s="282">
        <f t="shared" si="302"/>
        <v>0</v>
      </c>
      <c r="CE805" s="282">
        <f t="shared" si="303"/>
        <v>0</v>
      </c>
      <c r="CF805" s="282">
        <f t="shared" si="304"/>
        <v>0</v>
      </c>
      <c r="CG805" s="282">
        <f t="shared" si="305"/>
        <v>0</v>
      </c>
      <c r="CH805" s="282">
        <f t="shared" si="306"/>
        <v>0</v>
      </c>
      <c r="CI805" s="282">
        <f t="shared" si="307"/>
        <v>0</v>
      </c>
      <c r="CJ805" s="282">
        <f t="shared" si="308"/>
        <v>0</v>
      </c>
      <c r="CK805" s="282">
        <f t="shared" si="309"/>
        <v>0</v>
      </c>
      <c r="CL805" s="282">
        <f t="shared" si="310"/>
        <v>0</v>
      </c>
      <c r="CM805" s="282">
        <f t="shared" si="311"/>
        <v>0</v>
      </c>
    </row>
    <row r="806" spans="4:91" ht="15" x14ac:dyDescent="0.25">
      <c r="D806" s="455" t="str">
        <f>IF(DATA12!$C$43="","",U806&amp;":"&amp;V806)</f>
        <v/>
      </c>
      <c r="E806" s="523" t="str">
        <f>IF(DATA12!$D$43="","",W806&amp;":"&amp;X806)</f>
        <v/>
      </c>
      <c r="F806" s="523"/>
      <c r="G806" s="523"/>
      <c r="H806" s="524" t="e">
        <f t="shared" si="286"/>
        <v>#VALUE!</v>
      </c>
      <c r="I806" s="524"/>
      <c r="J806" s="524"/>
      <c r="K806" s="522" t="e">
        <f t="shared" si="290"/>
        <v>#VALUE!</v>
      </c>
      <c r="L806" s="522"/>
      <c r="M806" s="522"/>
      <c r="N806" s="525" t="e">
        <f t="shared" si="287"/>
        <v>#VALUE!</v>
      </c>
      <c r="O806" s="525"/>
      <c r="P806" s="525"/>
      <c r="Q806" s="523" t="e">
        <f t="shared" si="288"/>
        <v>#VALUE!</v>
      </c>
      <c r="R806" s="523"/>
      <c r="S806" s="523"/>
      <c r="T806" s="283">
        <v>35</v>
      </c>
      <c r="U806" s="456">
        <f>IF(HOUR(DATA12!$C$43)&lt;=6,HOUR(DATA12!$C$43)+12,HOUR(DATA12!$C$43))</f>
        <v>12</v>
      </c>
      <c r="V806" s="457" t="str">
        <f>IF(MINUTE(DATA12!$C$43)&lt;10,"0"&amp;MINUTE(DATA12!$C$43),MINUTE(DATA12!$C$43))</f>
        <v>00</v>
      </c>
      <c r="W806" s="456">
        <f>IF(HOUR(DATA12!$D$43)&lt;=6,HOUR(DATA12!$D$43)+12,HOUR(DATA12!$D$43))</f>
        <v>12</v>
      </c>
      <c r="X806" s="457" t="str">
        <f>IF(MINUTE(DATA12!$D$43)&lt;10,"0"&amp;MINUTE(DATA12!$D$43),MINUTE(DATA12!$D$43))</f>
        <v>00</v>
      </c>
      <c r="Y806" s="526" t="b">
        <f t="shared" si="284"/>
        <v>0</v>
      </c>
      <c r="Z806" s="526"/>
      <c r="AA806" s="520" t="b">
        <f t="shared" si="285"/>
        <v>0</v>
      </c>
      <c r="AB806" s="520"/>
      <c r="AC806" s="521" t="str">
        <f t="shared" si="289"/>
        <v/>
      </c>
      <c r="AD806" s="521"/>
      <c r="AE806" s="520" t="b">
        <f t="shared" si="283"/>
        <v>0</v>
      </c>
      <c r="AF806" s="520"/>
      <c r="AH806" s="422">
        <f>DATA12!$G$43</f>
        <v>0</v>
      </c>
      <c r="AI806" s="422">
        <f>DATA12!$L$43</f>
        <v>0</v>
      </c>
      <c r="AJ806" s="458">
        <f>DATA12!$Q$43</f>
        <v>0</v>
      </c>
      <c r="AK806" s="422">
        <f>DATA12!$V$43</f>
        <v>0</v>
      </c>
      <c r="AL806" s="422">
        <f>DATA12!$AA$43</f>
        <v>0</v>
      </c>
      <c r="AN806" s="522" t="str">
        <f>IF(AJ806="A",MAX($AN$221:AP805)+0.001,"")</f>
        <v/>
      </c>
      <c r="AO806" s="522"/>
      <c r="AP806" s="522"/>
      <c r="AQ806" s="282">
        <v>1.585</v>
      </c>
      <c r="AR806" s="282" t="str">
        <f>IF($AQ$806&gt;$AN$973,"",LOOKUP($AQ$806,$AN$222:$AP$971,$AH$222:$AH$971))</f>
        <v/>
      </c>
      <c r="AS806" s="282" t="str">
        <f>IF($AQ$806&gt;$AN$973,"",LOOKUP($AQ$806,$AN$222:$AP$971,$AI$222:$AI$971))</f>
        <v/>
      </c>
      <c r="AT806" s="282" t="s">
        <v>28</v>
      </c>
      <c r="AU806" s="282" t="str">
        <f>IF($AQ$806&gt;$AN$973,"",LOOKUP($AQ$806,$AN$222:$AP$971,$AK$222:$AK$971))</f>
        <v/>
      </c>
      <c r="AV806" s="282" t="str">
        <f>IF($AQ$806&gt;$AN$973,"",LOOKUP($AQ$806,$AN$222:$AP$971,$AL$222:$AL$971))</f>
        <v/>
      </c>
      <c r="AX806" s="522" t="str">
        <f>IF(AJ806="B",MAX($AX$221:AX805)+0.001,"")</f>
        <v/>
      </c>
      <c r="AY806" s="522"/>
      <c r="AZ806" s="522"/>
      <c r="BA806" s="282">
        <v>1.585</v>
      </c>
      <c r="BB806" s="282" t="str">
        <f t="shared" si="298"/>
        <v/>
      </c>
      <c r="BC806" s="282" t="str">
        <f t="shared" si="291"/>
        <v/>
      </c>
      <c r="BD806" s="282" t="s">
        <v>29</v>
      </c>
      <c r="BE806" s="282" t="str">
        <f t="shared" si="292"/>
        <v/>
      </c>
      <c r="BF806" s="282" t="str">
        <f t="shared" si="293"/>
        <v/>
      </c>
      <c r="BH806" s="522" t="str">
        <f>IF(AJ806="C",MAX($BH$221:BH805)+0.001,"")</f>
        <v/>
      </c>
      <c r="BI806" s="522"/>
      <c r="BJ806" s="522"/>
      <c r="BK806" s="282">
        <v>1.585</v>
      </c>
      <c r="BL806" s="282" t="str">
        <f t="shared" si="294"/>
        <v/>
      </c>
      <c r="BM806" s="282" t="str">
        <f t="shared" si="295"/>
        <v/>
      </c>
      <c r="BN806" s="282" t="s">
        <v>30</v>
      </c>
      <c r="BO806" s="282" t="str">
        <f t="shared" si="296"/>
        <v/>
      </c>
      <c r="BP806" s="282" t="str">
        <f t="shared" si="297"/>
        <v/>
      </c>
      <c r="BT806" s="522" t="str">
        <f>IF(AL806="A",MAX($BT$221:BV805)+0.001,"")</f>
        <v/>
      </c>
      <c r="BU806" s="522"/>
      <c r="BV806" s="522"/>
      <c r="BW806" s="282">
        <v>1.585</v>
      </c>
      <c r="BY806" s="454" t="s">
        <v>28</v>
      </c>
      <c r="BZ806" s="282" t="str">
        <f t="shared" si="299"/>
        <v/>
      </c>
      <c r="CB806" s="282">
        <f t="shared" si="300"/>
        <v>0</v>
      </c>
      <c r="CC806" s="282">
        <f t="shared" si="301"/>
        <v>0</v>
      </c>
      <c r="CD806" s="282">
        <f t="shared" si="302"/>
        <v>0</v>
      </c>
      <c r="CE806" s="282">
        <f t="shared" si="303"/>
        <v>0</v>
      </c>
      <c r="CF806" s="282">
        <f t="shared" si="304"/>
        <v>0</v>
      </c>
      <c r="CG806" s="282">
        <f t="shared" si="305"/>
        <v>0</v>
      </c>
      <c r="CH806" s="282">
        <f t="shared" si="306"/>
        <v>0</v>
      </c>
      <c r="CI806" s="282">
        <f t="shared" si="307"/>
        <v>0</v>
      </c>
      <c r="CJ806" s="282">
        <f t="shared" si="308"/>
        <v>0</v>
      </c>
      <c r="CK806" s="282">
        <f t="shared" si="309"/>
        <v>0</v>
      </c>
      <c r="CL806" s="282">
        <f t="shared" si="310"/>
        <v>0</v>
      </c>
      <c r="CM806" s="282">
        <f t="shared" si="311"/>
        <v>0</v>
      </c>
    </row>
    <row r="807" spans="4:91" ht="15" x14ac:dyDescent="0.25">
      <c r="D807" s="455" t="str">
        <f>IF(DATA12!$C$44="","",U807&amp;":"&amp;V807)</f>
        <v/>
      </c>
      <c r="E807" s="523" t="str">
        <f>IF(DATA12!$D$44="","",W807&amp;":"&amp;X807)</f>
        <v/>
      </c>
      <c r="F807" s="523"/>
      <c r="G807" s="523"/>
      <c r="H807" s="524" t="e">
        <f t="shared" si="286"/>
        <v>#VALUE!</v>
      </c>
      <c r="I807" s="524"/>
      <c r="J807" s="524"/>
      <c r="K807" s="522" t="e">
        <f t="shared" si="290"/>
        <v>#VALUE!</v>
      </c>
      <c r="L807" s="522"/>
      <c r="M807" s="522"/>
      <c r="N807" s="525" t="e">
        <f t="shared" si="287"/>
        <v>#VALUE!</v>
      </c>
      <c r="O807" s="525"/>
      <c r="P807" s="525"/>
      <c r="Q807" s="523" t="e">
        <f t="shared" si="288"/>
        <v>#VALUE!</v>
      </c>
      <c r="R807" s="523"/>
      <c r="S807" s="523"/>
      <c r="T807" s="283">
        <v>36</v>
      </c>
      <c r="U807" s="456">
        <f>IF(HOUR(DATA12!$C$44)&lt;=6,HOUR(DATA12!$C$44)+12,HOUR(DATA12!$C$44))</f>
        <v>12</v>
      </c>
      <c r="V807" s="457" t="str">
        <f>IF(MINUTE(DATA12!$C$44)&lt;10,"0"&amp;MINUTE(DATA12!$C$44),MINUTE(DATA12!$C$44))</f>
        <v>00</v>
      </c>
      <c r="W807" s="456">
        <f>IF(HOUR(DATA12!$D$44)&lt;=6,HOUR(DATA12!$D$44)+12,HOUR(DATA12!$D$44))</f>
        <v>12</v>
      </c>
      <c r="X807" s="457" t="str">
        <f>IF(MINUTE(DATA12!$D$44)&lt;10,"0"&amp;MINUTE(DATA12!$D$44),MINUTE(DATA12!$D$44))</f>
        <v>00</v>
      </c>
      <c r="Y807" s="526" t="b">
        <f t="shared" si="284"/>
        <v>0</v>
      </c>
      <c r="Z807" s="526"/>
      <c r="AA807" s="520" t="b">
        <f t="shared" si="285"/>
        <v>0</v>
      </c>
      <c r="AB807" s="520"/>
      <c r="AC807" s="521" t="str">
        <f t="shared" si="289"/>
        <v/>
      </c>
      <c r="AD807" s="521"/>
      <c r="AE807" s="520" t="b">
        <f t="shared" si="283"/>
        <v>0</v>
      </c>
      <c r="AF807" s="520"/>
      <c r="AH807" s="422">
        <f>DATA12!$G$44</f>
        <v>0</v>
      </c>
      <c r="AI807" s="422">
        <f>DATA12!$L$44</f>
        <v>0</v>
      </c>
      <c r="AJ807" s="458">
        <f>DATA12!$Q$44</f>
        <v>0</v>
      </c>
      <c r="AK807" s="422">
        <f>DATA12!$V$44</f>
        <v>0</v>
      </c>
      <c r="AL807" s="422">
        <f>DATA12!$AA$44</f>
        <v>0</v>
      </c>
      <c r="AN807" s="522" t="str">
        <f>IF(AJ807="A",MAX($AN$221:AP806)+0.001,"")</f>
        <v/>
      </c>
      <c r="AO807" s="522"/>
      <c r="AP807" s="522"/>
      <c r="AQ807" s="282">
        <v>1.5859999999999999</v>
      </c>
      <c r="AR807" s="282" t="str">
        <f>IF($AQ$807&gt;$AN$973,"",LOOKUP($AQ$807,$AN$222:$AP$971,$AH$222:$AH$971))</f>
        <v/>
      </c>
      <c r="AS807" s="282" t="str">
        <f>IF($AQ$807&gt;$AN$973,"",LOOKUP($AQ$807,$AN$222:$AP$971,$AI$222:$AI$971))</f>
        <v/>
      </c>
      <c r="AT807" s="282" t="s">
        <v>28</v>
      </c>
      <c r="AU807" s="282" t="str">
        <f>IF($AQ$807&gt;$AN$973,"",LOOKUP($AQ$807,$AN$222:$AP$971,$AK$222:$AK$971))</f>
        <v/>
      </c>
      <c r="AV807" s="282" t="str">
        <f>IF($AQ$807&gt;$AN$973,"",LOOKUP($AQ$807,$AN$222:$AP$971,$AL$222:$AL$971))</f>
        <v/>
      </c>
      <c r="AX807" s="522" t="str">
        <f>IF(AJ807="B",MAX($AX$221:AX806)+0.001,"")</f>
        <v/>
      </c>
      <c r="AY807" s="522"/>
      <c r="AZ807" s="522"/>
      <c r="BA807" s="282">
        <v>1.5859999999999999</v>
      </c>
      <c r="BB807" s="282" t="str">
        <f t="shared" si="298"/>
        <v/>
      </c>
      <c r="BC807" s="282" t="str">
        <f t="shared" si="291"/>
        <v/>
      </c>
      <c r="BD807" s="282" t="s">
        <v>29</v>
      </c>
      <c r="BE807" s="282" t="str">
        <f t="shared" si="292"/>
        <v/>
      </c>
      <c r="BF807" s="282" t="str">
        <f t="shared" si="293"/>
        <v/>
      </c>
      <c r="BH807" s="522" t="str">
        <f>IF(AJ807="C",MAX($BH$221:BH806)+0.001,"")</f>
        <v/>
      </c>
      <c r="BI807" s="522"/>
      <c r="BJ807" s="522"/>
      <c r="BK807" s="282">
        <v>1.5859999999999999</v>
      </c>
      <c r="BL807" s="282" t="str">
        <f t="shared" si="294"/>
        <v/>
      </c>
      <c r="BM807" s="282" t="str">
        <f t="shared" si="295"/>
        <v/>
      </c>
      <c r="BN807" s="282" t="s">
        <v>30</v>
      </c>
      <c r="BO807" s="282" t="str">
        <f t="shared" si="296"/>
        <v/>
      </c>
      <c r="BP807" s="282" t="str">
        <f t="shared" si="297"/>
        <v/>
      </c>
      <c r="BT807" s="522" t="str">
        <f>IF(AL807="A",MAX($BT$221:BV806)+0.001,"")</f>
        <v/>
      </c>
      <c r="BU807" s="522"/>
      <c r="BV807" s="522"/>
      <c r="BW807" s="282">
        <v>1.5859999999999999</v>
      </c>
      <c r="BY807" s="454" t="s">
        <v>28</v>
      </c>
      <c r="BZ807" s="282" t="str">
        <f t="shared" si="299"/>
        <v/>
      </c>
      <c r="CB807" s="282">
        <f t="shared" si="300"/>
        <v>0</v>
      </c>
      <c r="CC807" s="282">
        <f t="shared" si="301"/>
        <v>0</v>
      </c>
      <c r="CD807" s="282">
        <f t="shared" si="302"/>
        <v>0</v>
      </c>
      <c r="CE807" s="282">
        <f t="shared" si="303"/>
        <v>0</v>
      </c>
      <c r="CF807" s="282">
        <f t="shared" si="304"/>
        <v>0</v>
      </c>
      <c r="CG807" s="282">
        <f t="shared" si="305"/>
        <v>0</v>
      </c>
      <c r="CH807" s="282">
        <f t="shared" si="306"/>
        <v>0</v>
      </c>
      <c r="CI807" s="282">
        <f t="shared" si="307"/>
        <v>0</v>
      </c>
      <c r="CJ807" s="282">
        <f t="shared" si="308"/>
        <v>0</v>
      </c>
      <c r="CK807" s="282">
        <f t="shared" si="309"/>
        <v>0</v>
      </c>
      <c r="CL807" s="282">
        <f t="shared" si="310"/>
        <v>0</v>
      </c>
      <c r="CM807" s="282">
        <f t="shared" si="311"/>
        <v>0</v>
      </c>
    </row>
    <row r="808" spans="4:91" ht="15" x14ac:dyDescent="0.25">
      <c r="D808" s="455" t="str">
        <f>IF(DATA12!$C$45="","",U808&amp;":"&amp;V808)</f>
        <v/>
      </c>
      <c r="E808" s="523" t="str">
        <f>IF(DATA12!$D$45="","",W808&amp;":"&amp;X808)</f>
        <v/>
      </c>
      <c r="F808" s="523"/>
      <c r="G808" s="523"/>
      <c r="H808" s="524" t="e">
        <f t="shared" si="286"/>
        <v>#VALUE!</v>
      </c>
      <c r="I808" s="524"/>
      <c r="J808" s="524"/>
      <c r="K808" s="522" t="e">
        <f t="shared" si="290"/>
        <v>#VALUE!</v>
      </c>
      <c r="L808" s="522"/>
      <c r="M808" s="522"/>
      <c r="N808" s="525" t="e">
        <f t="shared" si="287"/>
        <v>#VALUE!</v>
      </c>
      <c r="O808" s="525"/>
      <c r="P808" s="525"/>
      <c r="Q808" s="523" t="e">
        <f t="shared" si="288"/>
        <v>#VALUE!</v>
      </c>
      <c r="R808" s="523"/>
      <c r="S808" s="523"/>
      <c r="T808" s="283">
        <v>37</v>
      </c>
      <c r="U808" s="456">
        <f>IF(HOUR(DATA12!$C$45)&lt;=6,HOUR(DATA12!$C$45)+12,HOUR(DATA12!$C$45))</f>
        <v>12</v>
      </c>
      <c r="V808" s="457" t="str">
        <f>IF(MINUTE(DATA12!$C$45)&lt;10,"0"&amp;MINUTE(DATA12!$C$45),MINUTE(DATA12!$C$45))</f>
        <v>00</v>
      </c>
      <c r="W808" s="456">
        <f>IF(HOUR(DATA12!$D$45)&lt;=6,HOUR(DATA12!$D$45)+12,HOUR(DATA12!$D$45))</f>
        <v>12</v>
      </c>
      <c r="X808" s="457" t="str">
        <f>IF(MINUTE(DATA12!$D$45)&lt;10,"0"&amp;MINUTE(DATA12!$D$45),MINUTE(DATA12!$D$45))</f>
        <v>00</v>
      </c>
      <c r="Y808" s="526" t="b">
        <f t="shared" si="284"/>
        <v>0</v>
      </c>
      <c r="Z808" s="526"/>
      <c r="AA808" s="520" t="b">
        <f t="shared" si="285"/>
        <v>0</v>
      </c>
      <c r="AB808" s="520"/>
      <c r="AC808" s="521" t="str">
        <f t="shared" si="289"/>
        <v/>
      </c>
      <c r="AD808" s="521"/>
      <c r="AE808" s="520" t="b">
        <f t="shared" si="283"/>
        <v>0</v>
      </c>
      <c r="AF808" s="520"/>
      <c r="AH808" s="422">
        <f>DATA12!$G$45</f>
        <v>0</v>
      </c>
      <c r="AI808" s="422">
        <f>DATA12!$L$45</f>
        <v>0</v>
      </c>
      <c r="AJ808" s="458">
        <f>DATA12!$Q$45</f>
        <v>0</v>
      </c>
      <c r="AK808" s="422">
        <f>DATA12!$V$45</f>
        <v>0</v>
      </c>
      <c r="AL808" s="422">
        <f>DATA12!$AA$45</f>
        <v>0</v>
      </c>
      <c r="AN808" s="522" t="str">
        <f>IF(AJ808="A",MAX($AN$221:AP807)+0.001,"")</f>
        <v/>
      </c>
      <c r="AO808" s="522"/>
      <c r="AP808" s="522"/>
      <c r="AQ808" s="282">
        <v>1.5869999999999997</v>
      </c>
      <c r="AR808" s="282" t="str">
        <f>IF($AQ$808&gt;$AN$973,"",LOOKUP($AQ$808,$AN$222:$AP$971,$AH$222:$AH$971))</f>
        <v/>
      </c>
      <c r="AS808" s="282" t="str">
        <f>IF($AQ$808&gt;$AN$973,"",LOOKUP($AQ$808,$AN$222:$AP$971,$AI$222:$AI$971))</f>
        <v/>
      </c>
      <c r="AT808" s="282" t="s">
        <v>28</v>
      </c>
      <c r="AU808" s="282" t="str">
        <f>IF($AQ$808&gt;$AN$973,"",LOOKUP($AQ$808,$AN$222:$AP$971,$AK$222:$AK$971))</f>
        <v/>
      </c>
      <c r="AV808" s="282" t="str">
        <f>IF($AQ$808&gt;$AN$973,"",LOOKUP($AQ$808,$AN$222:$AP$971,$AL$222:$AL$971))</f>
        <v/>
      </c>
      <c r="AX808" s="522" t="str">
        <f>IF(AJ808="B",MAX($AX$221:AX807)+0.001,"")</f>
        <v/>
      </c>
      <c r="AY808" s="522"/>
      <c r="AZ808" s="522"/>
      <c r="BA808" s="282">
        <v>1.5869999999999997</v>
      </c>
      <c r="BB808" s="282" t="str">
        <f t="shared" si="298"/>
        <v/>
      </c>
      <c r="BC808" s="282" t="str">
        <f t="shared" si="291"/>
        <v/>
      </c>
      <c r="BD808" s="282" t="s">
        <v>29</v>
      </c>
      <c r="BE808" s="282" t="str">
        <f t="shared" si="292"/>
        <v/>
      </c>
      <c r="BF808" s="282" t="str">
        <f t="shared" si="293"/>
        <v/>
      </c>
      <c r="BH808" s="522" t="str">
        <f>IF(AJ808="C",MAX($BH$221:BH807)+0.001,"")</f>
        <v/>
      </c>
      <c r="BI808" s="522"/>
      <c r="BJ808" s="522"/>
      <c r="BK808" s="282">
        <v>1.5869999999999997</v>
      </c>
      <c r="BL808" s="282" t="str">
        <f t="shared" si="294"/>
        <v/>
      </c>
      <c r="BM808" s="282" t="str">
        <f t="shared" si="295"/>
        <v/>
      </c>
      <c r="BN808" s="282" t="s">
        <v>30</v>
      </c>
      <c r="BO808" s="282" t="str">
        <f t="shared" si="296"/>
        <v/>
      </c>
      <c r="BP808" s="282" t="str">
        <f t="shared" si="297"/>
        <v/>
      </c>
      <c r="BT808" s="522" t="str">
        <f>IF(AL808="A",MAX($BT$221:BV807)+0.001,"")</f>
        <v/>
      </c>
      <c r="BU808" s="522"/>
      <c r="BV808" s="522"/>
      <c r="BW808" s="282">
        <v>1.5869999999999997</v>
      </c>
      <c r="BY808" s="454" t="s">
        <v>28</v>
      </c>
      <c r="BZ808" s="282" t="str">
        <f t="shared" si="299"/>
        <v/>
      </c>
      <c r="CB808" s="282">
        <f t="shared" si="300"/>
        <v>0</v>
      </c>
      <c r="CC808" s="282">
        <f t="shared" si="301"/>
        <v>0</v>
      </c>
      <c r="CD808" s="282">
        <f t="shared" si="302"/>
        <v>0</v>
      </c>
      <c r="CE808" s="282">
        <f t="shared" si="303"/>
        <v>0</v>
      </c>
      <c r="CF808" s="282">
        <f t="shared" si="304"/>
        <v>0</v>
      </c>
      <c r="CG808" s="282">
        <f t="shared" si="305"/>
        <v>0</v>
      </c>
      <c r="CH808" s="282">
        <f t="shared" si="306"/>
        <v>0</v>
      </c>
      <c r="CI808" s="282">
        <f t="shared" si="307"/>
        <v>0</v>
      </c>
      <c r="CJ808" s="282">
        <f t="shared" si="308"/>
        <v>0</v>
      </c>
      <c r="CK808" s="282">
        <f t="shared" si="309"/>
        <v>0</v>
      </c>
      <c r="CL808" s="282">
        <f t="shared" si="310"/>
        <v>0</v>
      </c>
      <c r="CM808" s="282">
        <f t="shared" si="311"/>
        <v>0</v>
      </c>
    </row>
    <row r="809" spans="4:91" ht="15" x14ac:dyDescent="0.25">
      <c r="D809" s="455" t="str">
        <f>IF(DATA12!$C$46="","",U809&amp;":"&amp;V809)</f>
        <v/>
      </c>
      <c r="E809" s="523" t="str">
        <f>IF(DATA12!$D$46="","",W809&amp;":"&amp;X809)</f>
        <v/>
      </c>
      <c r="F809" s="523"/>
      <c r="G809" s="523"/>
      <c r="H809" s="524" t="e">
        <f t="shared" si="286"/>
        <v>#VALUE!</v>
      </c>
      <c r="I809" s="524"/>
      <c r="J809" s="524"/>
      <c r="K809" s="522" t="e">
        <f t="shared" si="290"/>
        <v>#VALUE!</v>
      </c>
      <c r="L809" s="522"/>
      <c r="M809" s="522"/>
      <c r="N809" s="525" t="e">
        <f t="shared" si="287"/>
        <v>#VALUE!</v>
      </c>
      <c r="O809" s="525"/>
      <c r="P809" s="525"/>
      <c r="Q809" s="523" t="e">
        <f t="shared" si="288"/>
        <v>#VALUE!</v>
      </c>
      <c r="R809" s="523"/>
      <c r="S809" s="523"/>
      <c r="T809" s="283">
        <v>38</v>
      </c>
      <c r="U809" s="456">
        <f>IF(HOUR(DATA12!$C$46)&lt;=6,HOUR(DATA12!$C$46)+12,HOUR(DATA12!$C$46))</f>
        <v>12</v>
      </c>
      <c r="V809" s="457" t="str">
        <f>IF(MINUTE(DATA12!$C$46)&lt;10,"0"&amp;MINUTE(DATA12!$C$46),MINUTE(DATA12!$C$46))</f>
        <v>00</v>
      </c>
      <c r="W809" s="456">
        <f>IF(HOUR(DATA12!$D$46)&lt;=6,HOUR(DATA12!$D$46)+12,HOUR(DATA12!$D$46))</f>
        <v>12</v>
      </c>
      <c r="X809" s="457" t="str">
        <f>IF(MINUTE(DATA12!$D$46)&lt;10,"0"&amp;MINUTE(DATA12!$D$46),MINUTE(DATA12!$D$46))</f>
        <v>00</v>
      </c>
      <c r="Y809" s="526" t="b">
        <f t="shared" si="284"/>
        <v>0</v>
      </c>
      <c r="Z809" s="526"/>
      <c r="AA809" s="520" t="b">
        <f t="shared" si="285"/>
        <v>0</v>
      </c>
      <c r="AB809" s="520"/>
      <c r="AC809" s="521" t="str">
        <f t="shared" si="289"/>
        <v/>
      </c>
      <c r="AD809" s="521"/>
      <c r="AE809" s="520" t="b">
        <f t="shared" si="283"/>
        <v>0</v>
      </c>
      <c r="AF809" s="520"/>
      <c r="AH809" s="422">
        <f>DATA12!$G$46</f>
        <v>0</v>
      </c>
      <c r="AI809" s="422">
        <f>DATA12!$L$46</f>
        <v>0</v>
      </c>
      <c r="AJ809" s="458">
        <f>DATA12!$Q$46</f>
        <v>0</v>
      </c>
      <c r="AK809" s="422">
        <f>DATA12!$V$46</f>
        <v>0</v>
      </c>
      <c r="AL809" s="422">
        <f>DATA12!$AA$46</f>
        <v>0</v>
      </c>
      <c r="AN809" s="522" t="str">
        <f>IF(AJ809="A",MAX($AN$221:AP808)+0.001,"")</f>
        <v/>
      </c>
      <c r="AO809" s="522"/>
      <c r="AP809" s="522"/>
      <c r="AQ809" s="282">
        <v>1.5879999999999999</v>
      </c>
      <c r="AR809" s="282" t="str">
        <f>IF($AQ$809&gt;$AN$973,"",LOOKUP($AQ$809,$AN$222:$AP$971,$AH$222:$AH$971))</f>
        <v/>
      </c>
      <c r="AS809" s="282" t="str">
        <f>IF($AQ$809&gt;$AN$973,"",LOOKUP($AQ$809,$AN$222:$AP$971,$AI$222:$AI$971))</f>
        <v/>
      </c>
      <c r="AT809" s="282" t="s">
        <v>28</v>
      </c>
      <c r="AU809" s="282" t="str">
        <f>IF($AQ$809&gt;$AN$973,"",LOOKUP($AQ$809,$AN$222:$AP$971,$AK$222:$AK$971))</f>
        <v/>
      </c>
      <c r="AV809" s="282" t="str">
        <f>IF($AQ$809&gt;$AN$973,"",LOOKUP($AQ$809,$AN$222:$AP$971,$AL$222:$AL$971))</f>
        <v/>
      </c>
      <c r="AX809" s="522" t="str">
        <f>IF(AJ809="B",MAX($AX$221:AX808)+0.001,"")</f>
        <v/>
      </c>
      <c r="AY809" s="522"/>
      <c r="AZ809" s="522"/>
      <c r="BA809" s="282">
        <v>1.5879999999999999</v>
      </c>
      <c r="BB809" s="282" t="str">
        <f t="shared" si="298"/>
        <v/>
      </c>
      <c r="BC809" s="282" t="str">
        <f t="shared" si="291"/>
        <v/>
      </c>
      <c r="BD809" s="282" t="s">
        <v>29</v>
      </c>
      <c r="BE809" s="282" t="str">
        <f t="shared" si="292"/>
        <v/>
      </c>
      <c r="BF809" s="282" t="str">
        <f t="shared" si="293"/>
        <v/>
      </c>
      <c r="BH809" s="522" t="str">
        <f>IF(AJ809="C",MAX($BH$221:BH808)+0.001,"")</f>
        <v/>
      </c>
      <c r="BI809" s="522"/>
      <c r="BJ809" s="522"/>
      <c r="BK809" s="282">
        <v>1.5879999999999999</v>
      </c>
      <c r="BL809" s="282" t="str">
        <f t="shared" si="294"/>
        <v/>
      </c>
      <c r="BM809" s="282" t="str">
        <f t="shared" si="295"/>
        <v/>
      </c>
      <c r="BN809" s="282" t="s">
        <v>30</v>
      </c>
      <c r="BO809" s="282" t="str">
        <f t="shared" si="296"/>
        <v/>
      </c>
      <c r="BP809" s="282" t="str">
        <f t="shared" si="297"/>
        <v/>
      </c>
      <c r="BT809" s="522" t="str">
        <f>IF(AL809="A",MAX($BT$221:BV808)+0.001,"")</f>
        <v/>
      </c>
      <c r="BU809" s="522"/>
      <c r="BV809" s="522"/>
      <c r="BW809" s="282">
        <v>1.5879999999999999</v>
      </c>
      <c r="BY809" s="454" t="s">
        <v>28</v>
      </c>
      <c r="BZ809" s="282" t="str">
        <f t="shared" si="299"/>
        <v/>
      </c>
      <c r="CB809" s="282">
        <f t="shared" si="300"/>
        <v>0</v>
      </c>
      <c r="CC809" s="282">
        <f t="shared" si="301"/>
        <v>0</v>
      </c>
      <c r="CD809" s="282">
        <f t="shared" si="302"/>
        <v>0</v>
      </c>
      <c r="CE809" s="282">
        <f t="shared" si="303"/>
        <v>0</v>
      </c>
      <c r="CF809" s="282">
        <f t="shared" si="304"/>
        <v>0</v>
      </c>
      <c r="CG809" s="282">
        <f t="shared" si="305"/>
        <v>0</v>
      </c>
      <c r="CH809" s="282">
        <f t="shared" si="306"/>
        <v>0</v>
      </c>
      <c r="CI809" s="282">
        <f t="shared" si="307"/>
        <v>0</v>
      </c>
      <c r="CJ809" s="282">
        <f t="shared" si="308"/>
        <v>0</v>
      </c>
      <c r="CK809" s="282">
        <f t="shared" si="309"/>
        <v>0</v>
      </c>
      <c r="CL809" s="282">
        <f t="shared" si="310"/>
        <v>0</v>
      </c>
      <c r="CM809" s="282">
        <f t="shared" si="311"/>
        <v>0</v>
      </c>
    </row>
    <row r="810" spans="4:91" ht="15" x14ac:dyDescent="0.25">
      <c r="D810" s="455" t="str">
        <f>IF(DATA12!$C$47="","",U810&amp;":"&amp;V810)</f>
        <v/>
      </c>
      <c r="E810" s="523" t="str">
        <f>IF(DATA12!$D$47="","",W810&amp;":"&amp;X810)</f>
        <v/>
      </c>
      <c r="F810" s="523"/>
      <c r="G810" s="523"/>
      <c r="H810" s="524" t="e">
        <f t="shared" si="286"/>
        <v>#VALUE!</v>
      </c>
      <c r="I810" s="524"/>
      <c r="J810" s="524"/>
      <c r="K810" s="522" t="e">
        <f t="shared" si="290"/>
        <v>#VALUE!</v>
      </c>
      <c r="L810" s="522"/>
      <c r="M810" s="522"/>
      <c r="N810" s="525" t="e">
        <f t="shared" si="287"/>
        <v>#VALUE!</v>
      </c>
      <c r="O810" s="525"/>
      <c r="P810" s="525"/>
      <c r="Q810" s="523" t="e">
        <f t="shared" si="288"/>
        <v>#VALUE!</v>
      </c>
      <c r="R810" s="523"/>
      <c r="S810" s="523"/>
      <c r="T810" s="283">
        <v>39</v>
      </c>
      <c r="U810" s="456">
        <f>IF(HOUR(DATA12!$C$47)&lt;=6,HOUR(DATA12!$C$47)+12,HOUR(DATA12!$C$47))</f>
        <v>12</v>
      </c>
      <c r="V810" s="457" t="str">
        <f>IF(MINUTE(DATA12!$C$47)&lt;10,"0"&amp;MINUTE(DATA12!$C$47),MINUTE(DATA12!$C$47))</f>
        <v>00</v>
      </c>
      <c r="W810" s="456">
        <f>IF(HOUR(DATA12!$D$47)&lt;=6,HOUR(DATA12!$D$47)+12,HOUR(DATA12!$D$47))</f>
        <v>12</v>
      </c>
      <c r="X810" s="457" t="str">
        <f>IF(MINUTE(DATA12!$D$47)&lt;10,"0"&amp;MINUTE(DATA12!$D$47),MINUTE(DATA12!$D$47))</f>
        <v>00</v>
      </c>
      <c r="Y810" s="526" t="b">
        <f t="shared" si="284"/>
        <v>0</v>
      </c>
      <c r="Z810" s="526"/>
      <c r="AA810" s="520" t="b">
        <f t="shared" si="285"/>
        <v>0</v>
      </c>
      <c r="AB810" s="520"/>
      <c r="AC810" s="521" t="str">
        <f t="shared" si="289"/>
        <v/>
      </c>
      <c r="AD810" s="521"/>
      <c r="AE810" s="520" t="b">
        <f t="shared" si="283"/>
        <v>0</v>
      </c>
      <c r="AF810" s="520"/>
      <c r="AH810" s="422">
        <f>DATA12!$G$47</f>
        <v>0</v>
      </c>
      <c r="AI810" s="422">
        <f>DATA12!$L$47</f>
        <v>0</v>
      </c>
      <c r="AJ810" s="458">
        <f>DATA12!$Q$47</f>
        <v>0</v>
      </c>
      <c r="AK810" s="422">
        <f>DATA12!$V$47</f>
        <v>0</v>
      </c>
      <c r="AL810" s="422">
        <f>DATA12!$AA$47</f>
        <v>0</v>
      </c>
      <c r="AN810" s="522" t="str">
        <f>IF(AJ810="A",MAX($AN$221:AP809)+0.001,"")</f>
        <v/>
      </c>
      <c r="AO810" s="522"/>
      <c r="AP810" s="522"/>
      <c r="AQ810" s="282">
        <v>1.589</v>
      </c>
      <c r="AR810" s="282" t="str">
        <f>IF($AQ$810&gt;$AN$973,"",LOOKUP($AQ$810,$AN$222:$AP$971,$AH$222:$AH$971))</f>
        <v/>
      </c>
      <c r="AS810" s="282" t="str">
        <f>IF($AQ$810&gt;$AN$973,"",LOOKUP($AQ$810,$AN$222:$AP$971,$AI$222:$AI$971))</f>
        <v/>
      </c>
      <c r="AT810" s="282" t="s">
        <v>28</v>
      </c>
      <c r="AU810" s="282" t="str">
        <f>IF($AQ$810&gt;$AN$973,"",LOOKUP($AQ$810,$AN$222:$AP$971,$AK$222:$AK$971))</f>
        <v/>
      </c>
      <c r="AV810" s="282" t="str">
        <f>IF($AQ$810&gt;$AN$973,"",LOOKUP($AQ$810,$AN$222:$AP$971,$AL$222:$AL$971))</f>
        <v/>
      </c>
      <c r="AX810" s="522" t="str">
        <f>IF(AJ810="B",MAX($AX$221:AX809)+0.001,"")</f>
        <v/>
      </c>
      <c r="AY810" s="522"/>
      <c r="AZ810" s="522"/>
      <c r="BA810" s="282">
        <v>1.589</v>
      </c>
      <c r="BB810" s="282" t="str">
        <f t="shared" si="298"/>
        <v/>
      </c>
      <c r="BC810" s="282" t="str">
        <f t="shared" si="291"/>
        <v/>
      </c>
      <c r="BD810" s="282" t="s">
        <v>29</v>
      </c>
      <c r="BE810" s="282" t="str">
        <f t="shared" si="292"/>
        <v/>
      </c>
      <c r="BF810" s="282" t="str">
        <f t="shared" si="293"/>
        <v/>
      </c>
      <c r="BH810" s="522" t="str">
        <f>IF(AJ810="C",MAX($BH$221:BH809)+0.001,"")</f>
        <v/>
      </c>
      <c r="BI810" s="522"/>
      <c r="BJ810" s="522"/>
      <c r="BK810" s="282">
        <v>1.589</v>
      </c>
      <c r="BL810" s="282" t="str">
        <f t="shared" si="294"/>
        <v/>
      </c>
      <c r="BM810" s="282" t="str">
        <f t="shared" si="295"/>
        <v/>
      </c>
      <c r="BN810" s="282" t="s">
        <v>30</v>
      </c>
      <c r="BO810" s="282" t="str">
        <f t="shared" si="296"/>
        <v/>
      </c>
      <c r="BP810" s="282" t="str">
        <f t="shared" si="297"/>
        <v/>
      </c>
      <c r="BT810" s="522" t="str">
        <f>IF(AL810="A",MAX($BT$221:BV809)+0.001,"")</f>
        <v/>
      </c>
      <c r="BU810" s="522"/>
      <c r="BV810" s="522"/>
      <c r="BW810" s="282">
        <v>1.589</v>
      </c>
      <c r="BY810" s="454" t="s">
        <v>28</v>
      </c>
      <c r="BZ810" s="282" t="str">
        <f t="shared" si="299"/>
        <v/>
      </c>
      <c r="CB810" s="282">
        <f t="shared" si="300"/>
        <v>0</v>
      </c>
      <c r="CC810" s="282">
        <f t="shared" si="301"/>
        <v>0</v>
      </c>
      <c r="CD810" s="282">
        <f t="shared" si="302"/>
        <v>0</v>
      </c>
      <c r="CE810" s="282">
        <f t="shared" si="303"/>
        <v>0</v>
      </c>
      <c r="CF810" s="282">
        <f t="shared" si="304"/>
        <v>0</v>
      </c>
      <c r="CG810" s="282">
        <f t="shared" si="305"/>
        <v>0</v>
      </c>
      <c r="CH810" s="282">
        <f t="shared" si="306"/>
        <v>0</v>
      </c>
      <c r="CI810" s="282">
        <f t="shared" si="307"/>
        <v>0</v>
      </c>
      <c r="CJ810" s="282">
        <f t="shared" si="308"/>
        <v>0</v>
      </c>
      <c r="CK810" s="282">
        <f t="shared" si="309"/>
        <v>0</v>
      </c>
      <c r="CL810" s="282">
        <f t="shared" si="310"/>
        <v>0</v>
      </c>
      <c r="CM810" s="282">
        <f t="shared" si="311"/>
        <v>0</v>
      </c>
    </row>
    <row r="811" spans="4:91" ht="15" x14ac:dyDescent="0.25">
      <c r="D811" s="455" t="str">
        <f>IF(DATA12!$C$48="","",U811&amp;":"&amp;V811)</f>
        <v/>
      </c>
      <c r="E811" s="523" t="str">
        <f>IF(DATA12!$D$48="","",W811&amp;":"&amp;X811)</f>
        <v/>
      </c>
      <c r="F811" s="523"/>
      <c r="G811" s="523"/>
      <c r="H811" s="524" t="e">
        <f t="shared" si="286"/>
        <v>#VALUE!</v>
      </c>
      <c r="I811" s="524"/>
      <c r="J811" s="524"/>
      <c r="K811" s="522" t="e">
        <f t="shared" si="290"/>
        <v>#VALUE!</v>
      </c>
      <c r="L811" s="522"/>
      <c r="M811" s="522"/>
      <c r="N811" s="525" t="e">
        <f t="shared" si="287"/>
        <v>#VALUE!</v>
      </c>
      <c r="O811" s="525"/>
      <c r="P811" s="525"/>
      <c r="Q811" s="523" t="e">
        <f t="shared" si="288"/>
        <v>#VALUE!</v>
      </c>
      <c r="R811" s="523"/>
      <c r="S811" s="523"/>
      <c r="T811" s="283">
        <v>40</v>
      </c>
      <c r="U811" s="456">
        <f>IF(HOUR(DATA12!$C$48)&lt;=6,HOUR(DATA12!$C$48)+12,HOUR(DATA12!$C$48))</f>
        <v>12</v>
      </c>
      <c r="V811" s="457" t="str">
        <f>IF(MINUTE(DATA12!$C$48)&lt;10,"0"&amp;MINUTE(DATA12!$C$48),MINUTE(DATA12!$C$48))</f>
        <v>00</v>
      </c>
      <c r="W811" s="456">
        <f>IF(HOUR(DATA12!$D$48)&lt;=6,HOUR(DATA12!$D$48)+12,HOUR(DATA12!$D$48))</f>
        <v>12</v>
      </c>
      <c r="X811" s="457" t="str">
        <f>IF(MINUTE(DATA12!$D$48)&lt;10,"0"&amp;MINUTE(DATA12!$D$48),MINUTE(DATA12!$D$48))</f>
        <v>00</v>
      </c>
      <c r="Y811" s="526" t="b">
        <f t="shared" si="284"/>
        <v>0</v>
      </c>
      <c r="Z811" s="526"/>
      <c r="AA811" s="520" t="b">
        <f t="shared" si="285"/>
        <v>0</v>
      </c>
      <c r="AB811" s="520"/>
      <c r="AC811" s="521" t="str">
        <f t="shared" si="289"/>
        <v/>
      </c>
      <c r="AD811" s="521"/>
      <c r="AE811" s="520" t="b">
        <f t="shared" si="283"/>
        <v>0</v>
      </c>
      <c r="AF811" s="520"/>
      <c r="AH811" s="422">
        <f>DATA12!$G$48</f>
        <v>0</v>
      </c>
      <c r="AI811" s="422">
        <f>DATA12!$L$48</f>
        <v>0</v>
      </c>
      <c r="AJ811" s="458">
        <f>DATA12!$Q$48</f>
        <v>0</v>
      </c>
      <c r="AK811" s="422">
        <f>DATA12!$V$48</f>
        <v>0</v>
      </c>
      <c r="AL811" s="422">
        <f>DATA12!$AA$48</f>
        <v>0</v>
      </c>
      <c r="AN811" s="522" t="str">
        <f>IF(AJ811="A",MAX($AN$221:AP810)+0.001,"")</f>
        <v/>
      </c>
      <c r="AO811" s="522"/>
      <c r="AP811" s="522"/>
      <c r="AQ811" s="282">
        <v>1.59</v>
      </c>
      <c r="AR811" s="282" t="str">
        <f>IF($AQ$811&gt;$AN$973,"",LOOKUP($AQ$811,$AN$222:$AP$971,$AH$222:$AH$971))</f>
        <v/>
      </c>
      <c r="AS811" s="282" t="str">
        <f>IF($AQ$811&gt;$AN$973,"",LOOKUP($AQ$811,$AN$222:$AP$971,$AI$222:$AI$971))</f>
        <v/>
      </c>
      <c r="AT811" s="282" t="s">
        <v>28</v>
      </c>
      <c r="AU811" s="282" t="str">
        <f>IF($AQ$811&gt;$AN$973,"",LOOKUP($AQ$811,$AN$222:$AP$971,$AK$222:$AK$971))</f>
        <v/>
      </c>
      <c r="AV811" s="282" t="str">
        <f>IF($AQ$811&gt;$AN$973,"",LOOKUP($AQ$811,$AN$222:$AP$971,$AL$222:$AL$971))</f>
        <v/>
      </c>
      <c r="AX811" s="522" t="str">
        <f>IF(AJ811="B",MAX($AX$221:AX810)+0.001,"")</f>
        <v/>
      </c>
      <c r="AY811" s="522"/>
      <c r="AZ811" s="522"/>
      <c r="BA811" s="282">
        <v>1.59</v>
      </c>
      <c r="BB811" s="282" t="str">
        <f t="shared" si="298"/>
        <v/>
      </c>
      <c r="BC811" s="282" t="str">
        <f t="shared" si="291"/>
        <v/>
      </c>
      <c r="BD811" s="282" t="s">
        <v>29</v>
      </c>
      <c r="BE811" s="282" t="str">
        <f t="shared" si="292"/>
        <v/>
      </c>
      <c r="BF811" s="282" t="str">
        <f t="shared" si="293"/>
        <v/>
      </c>
      <c r="BH811" s="522" t="str">
        <f>IF(AJ811="C",MAX($BH$221:BH810)+0.001,"")</f>
        <v/>
      </c>
      <c r="BI811" s="522"/>
      <c r="BJ811" s="522"/>
      <c r="BK811" s="282">
        <v>1.59</v>
      </c>
      <c r="BL811" s="282" t="str">
        <f t="shared" si="294"/>
        <v/>
      </c>
      <c r="BM811" s="282" t="str">
        <f t="shared" si="295"/>
        <v/>
      </c>
      <c r="BN811" s="282" t="s">
        <v>30</v>
      </c>
      <c r="BO811" s="282" t="str">
        <f t="shared" si="296"/>
        <v/>
      </c>
      <c r="BP811" s="282" t="str">
        <f t="shared" si="297"/>
        <v/>
      </c>
      <c r="BT811" s="522" t="str">
        <f>IF(AL811="A",MAX($BT$221:BV810)+0.001,"")</f>
        <v/>
      </c>
      <c r="BU811" s="522"/>
      <c r="BV811" s="522"/>
      <c r="BW811" s="282">
        <v>1.59</v>
      </c>
      <c r="BY811" s="454" t="s">
        <v>28</v>
      </c>
      <c r="BZ811" s="282" t="str">
        <f t="shared" si="299"/>
        <v/>
      </c>
      <c r="CB811" s="282">
        <f t="shared" si="300"/>
        <v>0</v>
      </c>
      <c r="CC811" s="282">
        <f t="shared" si="301"/>
        <v>0</v>
      </c>
      <c r="CD811" s="282">
        <f t="shared" si="302"/>
        <v>0</v>
      </c>
      <c r="CE811" s="282">
        <f t="shared" si="303"/>
        <v>0</v>
      </c>
      <c r="CF811" s="282">
        <f t="shared" si="304"/>
        <v>0</v>
      </c>
      <c r="CG811" s="282">
        <f t="shared" si="305"/>
        <v>0</v>
      </c>
      <c r="CH811" s="282">
        <f t="shared" si="306"/>
        <v>0</v>
      </c>
      <c r="CI811" s="282">
        <f t="shared" si="307"/>
        <v>0</v>
      </c>
      <c r="CJ811" s="282">
        <f t="shared" si="308"/>
        <v>0</v>
      </c>
      <c r="CK811" s="282">
        <f t="shared" si="309"/>
        <v>0</v>
      </c>
      <c r="CL811" s="282">
        <f t="shared" si="310"/>
        <v>0</v>
      </c>
      <c r="CM811" s="282">
        <f t="shared" si="311"/>
        <v>0</v>
      </c>
    </row>
    <row r="812" spans="4:91" ht="15" x14ac:dyDescent="0.25">
      <c r="D812" s="455" t="str">
        <f>IF(DATA12!$C$49="","",U812&amp;":"&amp;V812)</f>
        <v/>
      </c>
      <c r="E812" s="523" t="str">
        <f>IF(DATA12!$D$49="","",W812&amp;":"&amp;X812)</f>
        <v/>
      </c>
      <c r="F812" s="523"/>
      <c r="G812" s="523"/>
      <c r="H812" s="524" t="e">
        <f t="shared" si="286"/>
        <v>#VALUE!</v>
      </c>
      <c r="I812" s="524"/>
      <c r="J812" s="524"/>
      <c r="K812" s="522" t="e">
        <f t="shared" si="290"/>
        <v>#VALUE!</v>
      </c>
      <c r="L812" s="522"/>
      <c r="M812" s="522"/>
      <c r="N812" s="525" t="e">
        <f t="shared" si="287"/>
        <v>#VALUE!</v>
      </c>
      <c r="O812" s="525"/>
      <c r="P812" s="525"/>
      <c r="Q812" s="523" t="e">
        <f t="shared" si="288"/>
        <v>#VALUE!</v>
      </c>
      <c r="R812" s="523"/>
      <c r="S812" s="523"/>
      <c r="T812" s="283">
        <v>41</v>
      </c>
      <c r="U812" s="456">
        <f>IF(HOUR(DATA12!$C$49)&lt;=6,HOUR(DATA12!$C$49)+12,HOUR(DATA12!$C$49))</f>
        <v>12</v>
      </c>
      <c r="V812" s="457" t="str">
        <f>IF(MINUTE(DATA12!$C$49)&lt;10,"0"&amp;MINUTE(DATA12!$C$49),MINUTE(DATA12!$C$49))</f>
        <v>00</v>
      </c>
      <c r="W812" s="456">
        <f>IF(HOUR(DATA12!$D$49)&lt;=6,HOUR(DATA12!$D$49)+12,HOUR(DATA12!$D$49))</f>
        <v>12</v>
      </c>
      <c r="X812" s="457" t="str">
        <f>IF(MINUTE(DATA12!$D$49)&lt;10,"0"&amp;MINUTE(DATA12!$D$49),MINUTE(DATA12!$D$49))</f>
        <v>00</v>
      </c>
      <c r="Y812" s="526" t="b">
        <f t="shared" si="284"/>
        <v>0</v>
      </c>
      <c r="Z812" s="526"/>
      <c r="AA812" s="520" t="b">
        <f t="shared" si="285"/>
        <v>0</v>
      </c>
      <c r="AB812" s="520"/>
      <c r="AC812" s="521" t="str">
        <f t="shared" si="289"/>
        <v/>
      </c>
      <c r="AD812" s="521"/>
      <c r="AE812" s="520" t="b">
        <f t="shared" si="283"/>
        <v>0</v>
      </c>
      <c r="AF812" s="520"/>
      <c r="AH812" s="422">
        <f>DATA12!$G$49</f>
        <v>0</v>
      </c>
      <c r="AI812" s="422">
        <f>DATA12!$L$49</f>
        <v>0</v>
      </c>
      <c r="AJ812" s="458">
        <f>DATA12!$Q$49</f>
        <v>0</v>
      </c>
      <c r="AK812" s="422">
        <f>DATA12!$V$49</f>
        <v>0</v>
      </c>
      <c r="AL812" s="422">
        <f>DATA12!$AA$49</f>
        <v>0</v>
      </c>
      <c r="AN812" s="522" t="str">
        <f>IF(AJ812="A",MAX($AN$221:AP811)+0.001,"")</f>
        <v/>
      </c>
      <c r="AO812" s="522"/>
      <c r="AP812" s="522"/>
      <c r="AQ812" s="282">
        <v>1.5909999999999997</v>
      </c>
      <c r="AR812" s="282" t="str">
        <f>IF($AQ$812&gt;$AN$973,"",LOOKUP($AQ$812,$AN$222:$AP$971,$AH$222:$AH$971))</f>
        <v/>
      </c>
      <c r="AS812" s="282" t="str">
        <f>IF($AQ$812&gt;$AN$973,"",LOOKUP($AQ$812,$AN$222:$AP$971,$AI$222:$AI$971))</f>
        <v/>
      </c>
      <c r="AT812" s="282" t="s">
        <v>28</v>
      </c>
      <c r="AU812" s="282" t="str">
        <f>IF($AQ$812&gt;$AN$973,"",LOOKUP($AQ$812,$AN$222:$AP$971,$AK$222:$AK$971))</f>
        <v/>
      </c>
      <c r="AV812" s="282" t="str">
        <f>IF($AQ$812&gt;$AN$973,"",LOOKUP($AQ$812,$AN$222:$AP$971,$AL$222:$AL$971))</f>
        <v/>
      </c>
      <c r="AX812" s="522" t="str">
        <f>IF(AJ812="B",MAX($AX$221:AX811)+0.001,"")</f>
        <v/>
      </c>
      <c r="AY812" s="522"/>
      <c r="AZ812" s="522"/>
      <c r="BA812" s="282">
        <v>1.5909999999999997</v>
      </c>
      <c r="BB812" s="282" t="str">
        <f t="shared" si="298"/>
        <v/>
      </c>
      <c r="BC812" s="282" t="str">
        <f t="shared" si="291"/>
        <v/>
      </c>
      <c r="BD812" s="282" t="s">
        <v>29</v>
      </c>
      <c r="BE812" s="282" t="str">
        <f t="shared" si="292"/>
        <v/>
      </c>
      <c r="BF812" s="282" t="str">
        <f t="shared" si="293"/>
        <v/>
      </c>
      <c r="BH812" s="522" t="str">
        <f>IF(AJ812="C",MAX($BH$221:BH811)+0.001,"")</f>
        <v/>
      </c>
      <c r="BI812" s="522"/>
      <c r="BJ812" s="522"/>
      <c r="BK812" s="282">
        <v>1.5909999999999997</v>
      </c>
      <c r="BL812" s="282" t="str">
        <f t="shared" si="294"/>
        <v/>
      </c>
      <c r="BM812" s="282" t="str">
        <f t="shared" si="295"/>
        <v/>
      </c>
      <c r="BN812" s="282" t="s">
        <v>30</v>
      </c>
      <c r="BO812" s="282" t="str">
        <f t="shared" si="296"/>
        <v/>
      </c>
      <c r="BP812" s="282" t="str">
        <f t="shared" si="297"/>
        <v/>
      </c>
      <c r="BT812" s="522" t="str">
        <f>IF(AL812="A",MAX($BT$221:BV811)+0.001,"")</f>
        <v/>
      </c>
      <c r="BU812" s="522"/>
      <c r="BV812" s="522"/>
      <c r="BW812" s="282">
        <v>1.5909999999999997</v>
      </c>
      <c r="BY812" s="454" t="s">
        <v>28</v>
      </c>
      <c r="BZ812" s="282" t="str">
        <f t="shared" si="299"/>
        <v/>
      </c>
      <c r="CB812" s="282">
        <f t="shared" si="300"/>
        <v>0</v>
      </c>
      <c r="CC812" s="282">
        <f t="shared" si="301"/>
        <v>0</v>
      </c>
      <c r="CD812" s="282">
        <f t="shared" si="302"/>
        <v>0</v>
      </c>
      <c r="CE812" s="282">
        <f t="shared" si="303"/>
        <v>0</v>
      </c>
      <c r="CF812" s="282">
        <f t="shared" si="304"/>
        <v>0</v>
      </c>
      <c r="CG812" s="282">
        <f t="shared" si="305"/>
        <v>0</v>
      </c>
      <c r="CH812" s="282">
        <f t="shared" si="306"/>
        <v>0</v>
      </c>
      <c r="CI812" s="282">
        <f t="shared" si="307"/>
        <v>0</v>
      </c>
      <c r="CJ812" s="282">
        <f t="shared" si="308"/>
        <v>0</v>
      </c>
      <c r="CK812" s="282">
        <f t="shared" si="309"/>
        <v>0</v>
      </c>
      <c r="CL812" s="282">
        <f t="shared" si="310"/>
        <v>0</v>
      </c>
      <c r="CM812" s="282">
        <f t="shared" si="311"/>
        <v>0</v>
      </c>
    </row>
    <row r="813" spans="4:91" ht="15" x14ac:dyDescent="0.25">
      <c r="D813" s="455" t="str">
        <f>IF(DATA12!$C$50="","",U813&amp;":"&amp;V813)</f>
        <v/>
      </c>
      <c r="E813" s="523" t="str">
        <f>IF(DATA12!$D$50="","",W813&amp;":"&amp;X813)</f>
        <v/>
      </c>
      <c r="F813" s="523"/>
      <c r="G813" s="523"/>
      <c r="H813" s="524" t="e">
        <f t="shared" si="286"/>
        <v>#VALUE!</v>
      </c>
      <c r="I813" s="524"/>
      <c r="J813" s="524"/>
      <c r="K813" s="522" t="e">
        <f t="shared" si="290"/>
        <v>#VALUE!</v>
      </c>
      <c r="L813" s="522"/>
      <c r="M813" s="522"/>
      <c r="N813" s="525" t="e">
        <f t="shared" si="287"/>
        <v>#VALUE!</v>
      </c>
      <c r="O813" s="525"/>
      <c r="P813" s="525"/>
      <c r="Q813" s="523" t="e">
        <f t="shared" si="288"/>
        <v>#VALUE!</v>
      </c>
      <c r="R813" s="523"/>
      <c r="S813" s="523"/>
      <c r="T813" s="283">
        <v>42</v>
      </c>
      <c r="U813" s="456">
        <f>IF(HOUR(DATA12!$C$50)&lt;=6,HOUR(DATA12!$C$50)+12,HOUR(DATA12!$C$50))</f>
        <v>12</v>
      </c>
      <c r="V813" s="457" t="str">
        <f>IF(MINUTE(DATA12!$C$50)&lt;10,"0"&amp;MINUTE(DATA12!$C$50),MINUTE(DATA12!$C$50))</f>
        <v>00</v>
      </c>
      <c r="W813" s="456">
        <f>IF(HOUR(DATA12!$D$50)&lt;=6,HOUR(DATA12!$D$50)+12,HOUR(DATA12!$D$50))</f>
        <v>12</v>
      </c>
      <c r="X813" s="457" t="str">
        <f>IF(MINUTE(DATA12!$D$50)&lt;10,"0"&amp;MINUTE(DATA12!$D$50),MINUTE(DATA12!$D$50))</f>
        <v>00</v>
      </c>
      <c r="Y813" s="526" t="b">
        <f t="shared" si="284"/>
        <v>0</v>
      </c>
      <c r="Z813" s="526"/>
      <c r="AA813" s="520" t="b">
        <f t="shared" si="285"/>
        <v>0</v>
      </c>
      <c r="AB813" s="520"/>
      <c r="AC813" s="521" t="str">
        <f t="shared" si="289"/>
        <v/>
      </c>
      <c r="AD813" s="521"/>
      <c r="AE813" s="520" t="b">
        <f t="shared" si="283"/>
        <v>0</v>
      </c>
      <c r="AF813" s="520"/>
      <c r="AH813" s="422">
        <f>DATA12!$G$50</f>
        <v>0</v>
      </c>
      <c r="AI813" s="422">
        <f>DATA12!$L$50</f>
        <v>0</v>
      </c>
      <c r="AJ813" s="458">
        <f>DATA12!$Q$50</f>
        <v>0</v>
      </c>
      <c r="AK813" s="422">
        <f>DATA12!$V$50</f>
        <v>0</v>
      </c>
      <c r="AL813" s="422">
        <f>DATA12!$AA$50</f>
        <v>0</v>
      </c>
      <c r="AN813" s="522" t="str">
        <f>IF(AJ813="A",MAX($AN$221:AP812)+0.001,"")</f>
        <v/>
      </c>
      <c r="AO813" s="522"/>
      <c r="AP813" s="522"/>
      <c r="AQ813" s="282">
        <v>1.5919999999999999</v>
      </c>
      <c r="AR813" s="282" t="str">
        <f>IF($AQ$813&gt;$AN$973,"",LOOKUP($AQ$813,$AN$222:$AP$971,$AH$222:$AH$971))</f>
        <v/>
      </c>
      <c r="AS813" s="282" t="str">
        <f>IF($AQ$813&gt;$AN$973,"",LOOKUP($AQ$813,$AN$222:$AP$971,$AI$222:$AI$971))</f>
        <v/>
      </c>
      <c r="AT813" s="282" t="s">
        <v>28</v>
      </c>
      <c r="AU813" s="282" t="str">
        <f>IF($AQ$813&gt;$AN$973,"",LOOKUP($AQ$813,$AN$222:$AP$971,$AK$222:$AK$971))</f>
        <v/>
      </c>
      <c r="AV813" s="282" t="str">
        <f>IF($AQ$813&gt;$AN$973,"",LOOKUP($AQ$813,$AN$222:$AP$971,$AL$222:$AL$971))</f>
        <v/>
      </c>
      <c r="AX813" s="522" t="str">
        <f>IF(AJ813="B",MAX($AX$221:AX812)+0.001,"")</f>
        <v/>
      </c>
      <c r="AY813" s="522"/>
      <c r="AZ813" s="522"/>
      <c r="BA813" s="282">
        <v>1.5919999999999999</v>
      </c>
      <c r="BB813" s="282" t="str">
        <f t="shared" si="298"/>
        <v/>
      </c>
      <c r="BC813" s="282" t="str">
        <f t="shared" si="291"/>
        <v/>
      </c>
      <c r="BD813" s="282" t="s">
        <v>29</v>
      </c>
      <c r="BE813" s="282" t="str">
        <f t="shared" si="292"/>
        <v/>
      </c>
      <c r="BF813" s="282" t="str">
        <f t="shared" si="293"/>
        <v/>
      </c>
      <c r="BH813" s="522" t="str">
        <f>IF(AJ813="C",MAX($BH$221:BH812)+0.001,"")</f>
        <v/>
      </c>
      <c r="BI813" s="522"/>
      <c r="BJ813" s="522"/>
      <c r="BK813" s="282">
        <v>1.5919999999999999</v>
      </c>
      <c r="BL813" s="282" t="str">
        <f t="shared" si="294"/>
        <v/>
      </c>
      <c r="BM813" s="282" t="str">
        <f t="shared" si="295"/>
        <v/>
      </c>
      <c r="BN813" s="282" t="s">
        <v>30</v>
      </c>
      <c r="BO813" s="282" t="str">
        <f t="shared" si="296"/>
        <v/>
      </c>
      <c r="BP813" s="282" t="str">
        <f t="shared" si="297"/>
        <v/>
      </c>
      <c r="BT813" s="522" t="str">
        <f>IF(AL813="A",MAX($BT$221:BV812)+0.001,"")</f>
        <v/>
      </c>
      <c r="BU813" s="522"/>
      <c r="BV813" s="522"/>
      <c r="BW813" s="282">
        <v>1.5919999999999999</v>
      </c>
      <c r="BY813" s="454" t="s">
        <v>28</v>
      </c>
      <c r="BZ813" s="282" t="str">
        <f t="shared" si="299"/>
        <v/>
      </c>
      <c r="CB813" s="282">
        <f t="shared" si="300"/>
        <v>0</v>
      </c>
      <c r="CC813" s="282">
        <f t="shared" si="301"/>
        <v>0</v>
      </c>
      <c r="CD813" s="282">
        <f t="shared" si="302"/>
        <v>0</v>
      </c>
      <c r="CE813" s="282">
        <f t="shared" si="303"/>
        <v>0</v>
      </c>
      <c r="CF813" s="282">
        <f t="shared" si="304"/>
        <v>0</v>
      </c>
      <c r="CG813" s="282">
        <f t="shared" si="305"/>
        <v>0</v>
      </c>
      <c r="CH813" s="282">
        <f t="shared" si="306"/>
        <v>0</v>
      </c>
      <c r="CI813" s="282">
        <f t="shared" si="307"/>
        <v>0</v>
      </c>
      <c r="CJ813" s="282">
        <f t="shared" si="308"/>
        <v>0</v>
      </c>
      <c r="CK813" s="282">
        <f t="shared" si="309"/>
        <v>0</v>
      </c>
      <c r="CL813" s="282">
        <f t="shared" si="310"/>
        <v>0</v>
      </c>
      <c r="CM813" s="282">
        <f t="shared" si="311"/>
        <v>0</v>
      </c>
    </row>
    <row r="814" spans="4:91" ht="15" x14ac:dyDescent="0.25">
      <c r="D814" s="455" t="str">
        <f>IF(DATA12!$C$51="","",U814&amp;":"&amp;V814)</f>
        <v/>
      </c>
      <c r="E814" s="523" t="str">
        <f>IF(DATA12!$D$51="","",W814&amp;":"&amp;X814)</f>
        <v/>
      </c>
      <c r="F814" s="523"/>
      <c r="G814" s="523"/>
      <c r="H814" s="524" t="e">
        <f t="shared" si="286"/>
        <v>#VALUE!</v>
      </c>
      <c r="I814" s="524"/>
      <c r="J814" s="524"/>
      <c r="K814" s="522" t="e">
        <f t="shared" si="290"/>
        <v>#VALUE!</v>
      </c>
      <c r="L814" s="522"/>
      <c r="M814" s="522"/>
      <c r="N814" s="525" t="e">
        <f t="shared" si="287"/>
        <v>#VALUE!</v>
      </c>
      <c r="O814" s="525"/>
      <c r="P814" s="525"/>
      <c r="Q814" s="523" t="e">
        <f t="shared" si="288"/>
        <v>#VALUE!</v>
      </c>
      <c r="R814" s="523"/>
      <c r="S814" s="523"/>
      <c r="T814" s="283">
        <v>43</v>
      </c>
      <c r="U814" s="456">
        <f>IF(HOUR(DATA12!$C$51)&lt;=6,HOUR(DATA12!$C$51)+12,HOUR(DATA12!$C$51))</f>
        <v>12</v>
      </c>
      <c r="V814" s="457" t="str">
        <f>IF(MINUTE(DATA12!$C$51)&lt;10,"0"&amp;MINUTE(DATA12!$C$51),MINUTE(DATA12!$C$51))</f>
        <v>00</v>
      </c>
      <c r="W814" s="456">
        <f>IF(HOUR(DATA12!$D$51)&lt;=6,HOUR(DATA12!$D$51)+12,HOUR(DATA12!$D$51))</f>
        <v>12</v>
      </c>
      <c r="X814" s="457" t="str">
        <f>IF(MINUTE(DATA12!$D$51)&lt;10,"0"&amp;MINUTE(DATA12!$D$51),MINUTE(DATA12!$D$51))</f>
        <v>00</v>
      </c>
      <c r="Y814" s="526" t="b">
        <f t="shared" si="284"/>
        <v>0</v>
      </c>
      <c r="Z814" s="526"/>
      <c r="AA814" s="520" t="b">
        <f t="shared" si="285"/>
        <v>0</v>
      </c>
      <c r="AB814" s="520"/>
      <c r="AC814" s="521" t="str">
        <f t="shared" si="289"/>
        <v/>
      </c>
      <c r="AD814" s="521"/>
      <c r="AE814" s="520" t="b">
        <f t="shared" si="283"/>
        <v>0</v>
      </c>
      <c r="AF814" s="520"/>
      <c r="AH814" s="422">
        <f>DATA12!$G$51</f>
        <v>0</v>
      </c>
      <c r="AI814" s="422">
        <f>DATA12!$L$51</f>
        <v>0</v>
      </c>
      <c r="AJ814" s="458">
        <f>DATA12!$Q$51</f>
        <v>0</v>
      </c>
      <c r="AK814" s="422">
        <f>DATA12!$V$51</f>
        <v>0</v>
      </c>
      <c r="AL814" s="422">
        <f>DATA12!$AA$51</f>
        <v>0</v>
      </c>
      <c r="AN814" s="522" t="str">
        <f>IF(AJ814="A",MAX($AN$221:AP813)+0.001,"")</f>
        <v/>
      </c>
      <c r="AO814" s="522"/>
      <c r="AP814" s="522"/>
      <c r="AQ814" s="282">
        <v>1.593</v>
      </c>
      <c r="AR814" s="282" t="str">
        <f>IF($AQ$814&gt;$AN$973,"",LOOKUP($AQ$814,$AN$222:$AP$971,$AH$222:$AH$971))</f>
        <v/>
      </c>
      <c r="AS814" s="282" t="str">
        <f>IF($AQ$814&gt;$AN$973,"",LOOKUP($AQ$814,$AN$222:$AP$971,$AI$222:$AI$971))</f>
        <v/>
      </c>
      <c r="AT814" s="282" t="s">
        <v>28</v>
      </c>
      <c r="AU814" s="282" t="str">
        <f>IF($AQ$814&gt;$AN$973,"",LOOKUP($AQ$814,$AN$222:$AP$971,$AK$222:$AK$971))</f>
        <v/>
      </c>
      <c r="AV814" s="282" t="str">
        <f>IF($AQ$814&gt;$AN$973,"",LOOKUP($AQ$814,$AN$222:$AP$971,$AL$222:$AL$971))</f>
        <v/>
      </c>
      <c r="AX814" s="522" t="str">
        <f>IF(AJ814="B",MAX($AX$221:AX813)+0.001,"")</f>
        <v/>
      </c>
      <c r="AY814" s="522"/>
      <c r="AZ814" s="522"/>
      <c r="BA814" s="282">
        <v>1.593</v>
      </c>
      <c r="BB814" s="282" t="str">
        <f t="shared" si="298"/>
        <v/>
      </c>
      <c r="BC814" s="282" t="str">
        <f t="shared" si="291"/>
        <v/>
      </c>
      <c r="BD814" s="282" t="s">
        <v>29</v>
      </c>
      <c r="BE814" s="282" t="str">
        <f t="shared" si="292"/>
        <v/>
      </c>
      <c r="BF814" s="282" t="str">
        <f t="shared" si="293"/>
        <v/>
      </c>
      <c r="BH814" s="522" t="str">
        <f>IF(AJ814="C",MAX($BH$221:BH813)+0.001,"")</f>
        <v/>
      </c>
      <c r="BI814" s="522"/>
      <c r="BJ814" s="522"/>
      <c r="BK814" s="282">
        <v>1.593</v>
      </c>
      <c r="BL814" s="282" t="str">
        <f t="shared" si="294"/>
        <v/>
      </c>
      <c r="BM814" s="282" t="str">
        <f t="shared" si="295"/>
        <v/>
      </c>
      <c r="BN814" s="282" t="s">
        <v>30</v>
      </c>
      <c r="BO814" s="282" t="str">
        <f t="shared" si="296"/>
        <v/>
      </c>
      <c r="BP814" s="282" t="str">
        <f t="shared" si="297"/>
        <v/>
      </c>
      <c r="BT814" s="522" t="str">
        <f>IF(AL814="A",MAX($BT$221:BV813)+0.001,"")</f>
        <v/>
      </c>
      <c r="BU814" s="522"/>
      <c r="BV814" s="522"/>
      <c r="BW814" s="282">
        <v>1.593</v>
      </c>
      <c r="BY814" s="454" t="s">
        <v>28</v>
      </c>
      <c r="BZ814" s="282" t="str">
        <f t="shared" si="299"/>
        <v/>
      </c>
      <c r="CB814" s="282">
        <f t="shared" si="300"/>
        <v>0</v>
      </c>
      <c r="CC814" s="282">
        <f t="shared" si="301"/>
        <v>0</v>
      </c>
      <c r="CD814" s="282">
        <f t="shared" si="302"/>
        <v>0</v>
      </c>
      <c r="CE814" s="282">
        <f t="shared" si="303"/>
        <v>0</v>
      </c>
      <c r="CF814" s="282">
        <f t="shared" si="304"/>
        <v>0</v>
      </c>
      <c r="CG814" s="282">
        <f t="shared" si="305"/>
        <v>0</v>
      </c>
      <c r="CH814" s="282">
        <f t="shared" si="306"/>
        <v>0</v>
      </c>
      <c r="CI814" s="282">
        <f t="shared" si="307"/>
        <v>0</v>
      </c>
      <c r="CJ814" s="282">
        <f t="shared" si="308"/>
        <v>0</v>
      </c>
      <c r="CK814" s="282">
        <f t="shared" si="309"/>
        <v>0</v>
      </c>
      <c r="CL814" s="282">
        <f t="shared" si="310"/>
        <v>0</v>
      </c>
      <c r="CM814" s="282">
        <f t="shared" si="311"/>
        <v>0</v>
      </c>
    </row>
    <row r="815" spans="4:91" ht="15" x14ac:dyDescent="0.25">
      <c r="D815" s="455" t="str">
        <f>IF(DATA12!$C$52="","",U815&amp;":"&amp;V815)</f>
        <v/>
      </c>
      <c r="E815" s="523" t="str">
        <f>IF(DATA12!$D$52="","",W815&amp;":"&amp;X815)</f>
        <v/>
      </c>
      <c r="F815" s="523"/>
      <c r="G815" s="523"/>
      <c r="H815" s="524" t="e">
        <f t="shared" si="286"/>
        <v>#VALUE!</v>
      </c>
      <c r="I815" s="524"/>
      <c r="J815" s="524"/>
      <c r="K815" s="522" t="e">
        <f t="shared" si="290"/>
        <v>#VALUE!</v>
      </c>
      <c r="L815" s="522"/>
      <c r="M815" s="522"/>
      <c r="N815" s="525" t="e">
        <f t="shared" si="287"/>
        <v>#VALUE!</v>
      </c>
      <c r="O815" s="525"/>
      <c r="P815" s="525"/>
      <c r="Q815" s="523" t="e">
        <f t="shared" si="288"/>
        <v>#VALUE!</v>
      </c>
      <c r="R815" s="523"/>
      <c r="S815" s="523"/>
      <c r="T815" s="283">
        <v>44</v>
      </c>
      <c r="U815" s="456">
        <f>IF(HOUR(DATA12!$C$52)&lt;=6,HOUR(DATA12!$C$52)+12,HOUR(DATA12!$C$52))</f>
        <v>12</v>
      </c>
      <c r="V815" s="457" t="str">
        <f>IF(MINUTE(DATA12!$C$52)&lt;10,"0"&amp;MINUTE(DATA12!$C$52),MINUTE(DATA12!$C$52))</f>
        <v>00</v>
      </c>
      <c r="W815" s="456">
        <f>IF(HOUR(DATA12!$D$52)&lt;=6,HOUR(DATA12!$D$52)+12,HOUR(DATA12!$D$52))</f>
        <v>12</v>
      </c>
      <c r="X815" s="457" t="str">
        <f>IF(MINUTE(DATA12!$D$52)&lt;10,"0"&amp;MINUTE(DATA12!$D$52),MINUTE(DATA12!$D$52))</f>
        <v>00</v>
      </c>
      <c r="Y815" s="526" t="b">
        <f t="shared" si="284"/>
        <v>0</v>
      </c>
      <c r="Z815" s="526"/>
      <c r="AA815" s="520" t="b">
        <f t="shared" si="285"/>
        <v>0</v>
      </c>
      <c r="AB815" s="520"/>
      <c r="AC815" s="521" t="str">
        <f t="shared" si="289"/>
        <v/>
      </c>
      <c r="AD815" s="521"/>
      <c r="AE815" s="520" t="b">
        <f t="shared" si="283"/>
        <v>0</v>
      </c>
      <c r="AF815" s="520"/>
      <c r="AH815" s="422">
        <f>DATA12!$G$52</f>
        <v>0</v>
      </c>
      <c r="AI815" s="422">
        <f>DATA12!$L$52</f>
        <v>0</v>
      </c>
      <c r="AJ815" s="458">
        <f>DATA12!$Q$52</f>
        <v>0</v>
      </c>
      <c r="AK815" s="422">
        <f>DATA12!$V$52</f>
        <v>0</v>
      </c>
      <c r="AL815" s="422">
        <f>DATA12!$AA$52</f>
        <v>0</v>
      </c>
      <c r="AN815" s="522" t="str">
        <f>IF(AJ815="A",MAX($AN$221:AP814)+0.001,"")</f>
        <v/>
      </c>
      <c r="AO815" s="522"/>
      <c r="AP815" s="522"/>
      <c r="AQ815" s="282">
        <v>1.5939999999999999</v>
      </c>
      <c r="AR815" s="282" t="str">
        <f>IF($AQ$815&gt;$AN$973,"",LOOKUP($AQ$815,$AN$222:$AP$971,$AH$222:$AH$971))</f>
        <v/>
      </c>
      <c r="AS815" s="282" t="str">
        <f>IF($AQ$815&gt;$AN$973,"",LOOKUP($AQ$815,$AN$222:$AP$971,$AI$222:$AI$971))</f>
        <v/>
      </c>
      <c r="AT815" s="282" t="s">
        <v>28</v>
      </c>
      <c r="AU815" s="282" t="str">
        <f>IF($AQ$815&gt;$AN$973,"",LOOKUP($AQ$815,$AN$222:$AP$971,$AK$222:$AK$971))</f>
        <v/>
      </c>
      <c r="AV815" s="282" t="str">
        <f>IF($AQ$815&gt;$AN$973,"",LOOKUP($AQ$815,$AN$222:$AP$971,$AL$222:$AL$971))</f>
        <v/>
      </c>
      <c r="AX815" s="522" t="str">
        <f>IF(AJ815="B",MAX($AX$221:AX814)+0.001,"")</f>
        <v/>
      </c>
      <c r="AY815" s="522"/>
      <c r="AZ815" s="522"/>
      <c r="BA815" s="282">
        <v>1.5939999999999999</v>
      </c>
      <c r="BB815" s="282" t="str">
        <f t="shared" si="298"/>
        <v/>
      </c>
      <c r="BC815" s="282" t="str">
        <f t="shared" si="291"/>
        <v/>
      </c>
      <c r="BD815" s="282" t="s">
        <v>29</v>
      </c>
      <c r="BE815" s="282" t="str">
        <f t="shared" si="292"/>
        <v/>
      </c>
      <c r="BF815" s="282" t="str">
        <f t="shared" si="293"/>
        <v/>
      </c>
      <c r="BH815" s="522" t="str">
        <f>IF(AJ815="C",MAX($BH$221:BH814)+0.001,"")</f>
        <v/>
      </c>
      <c r="BI815" s="522"/>
      <c r="BJ815" s="522"/>
      <c r="BK815" s="282">
        <v>1.5939999999999999</v>
      </c>
      <c r="BL815" s="282" t="str">
        <f t="shared" si="294"/>
        <v/>
      </c>
      <c r="BM815" s="282" t="str">
        <f t="shared" si="295"/>
        <v/>
      </c>
      <c r="BN815" s="282" t="s">
        <v>30</v>
      </c>
      <c r="BO815" s="282" t="str">
        <f t="shared" si="296"/>
        <v/>
      </c>
      <c r="BP815" s="282" t="str">
        <f t="shared" si="297"/>
        <v/>
      </c>
      <c r="BT815" s="522" t="str">
        <f>IF(AL815="A",MAX($BT$221:BV814)+0.001,"")</f>
        <v/>
      </c>
      <c r="BU815" s="522"/>
      <c r="BV815" s="522"/>
      <c r="BW815" s="282">
        <v>1.5939999999999999</v>
      </c>
      <c r="BY815" s="454" t="s">
        <v>28</v>
      </c>
      <c r="BZ815" s="282" t="str">
        <f t="shared" si="299"/>
        <v/>
      </c>
      <c r="CB815" s="282">
        <f t="shared" si="300"/>
        <v>0</v>
      </c>
      <c r="CC815" s="282">
        <f t="shared" si="301"/>
        <v>0</v>
      </c>
      <c r="CD815" s="282">
        <f t="shared" si="302"/>
        <v>0</v>
      </c>
      <c r="CE815" s="282">
        <f t="shared" si="303"/>
        <v>0</v>
      </c>
      <c r="CF815" s="282">
        <f t="shared" si="304"/>
        <v>0</v>
      </c>
      <c r="CG815" s="282">
        <f t="shared" si="305"/>
        <v>0</v>
      </c>
      <c r="CH815" s="282">
        <f t="shared" si="306"/>
        <v>0</v>
      </c>
      <c r="CI815" s="282">
        <f t="shared" si="307"/>
        <v>0</v>
      </c>
      <c r="CJ815" s="282">
        <f t="shared" si="308"/>
        <v>0</v>
      </c>
      <c r="CK815" s="282">
        <f t="shared" si="309"/>
        <v>0</v>
      </c>
      <c r="CL815" s="282">
        <f t="shared" si="310"/>
        <v>0</v>
      </c>
      <c r="CM815" s="282">
        <f t="shared" si="311"/>
        <v>0</v>
      </c>
    </row>
    <row r="816" spans="4:91" ht="15" x14ac:dyDescent="0.25">
      <c r="D816" s="455" t="str">
        <f>IF(DATA12!$C$53="","",U816&amp;":"&amp;V816)</f>
        <v/>
      </c>
      <c r="E816" s="523" t="str">
        <f>IF(DATA12!$D$53="","",W816&amp;":"&amp;X816)</f>
        <v/>
      </c>
      <c r="F816" s="523"/>
      <c r="G816" s="523"/>
      <c r="H816" s="524" t="e">
        <f t="shared" si="286"/>
        <v>#VALUE!</v>
      </c>
      <c r="I816" s="524"/>
      <c r="J816" s="524"/>
      <c r="K816" s="522" t="e">
        <f t="shared" si="290"/>
        <v>#VALUE!</v>
      </c>
      <c r="L816" s="522"/>
      <c r="M816" s="522"/>
      <c r="N816" s="525" t="e">
        <f t="shared" si="287"/>
        <v>#VALUE!</v>
      </c>
      <c r="O816" s="525"/>
      <c r="P816" s="525"/>
      <c r="Q816" s="523" t="e">
        <f t="shared" si="288"/>
        <v>#VALUE!</v>
      </c>
      <c r="R816" s="523"/>
      <c r="S816" s="523"/>
      <c r="T816" s="283">
        <v>45</v>
      </c>
      <c r="U816" s="456">
        <f>IF(HOUR(DATA12!$C$53)&lt;=6,HOUR(DATA12!$C$53)+12,HOUR(DATA12!$C$53))</f>
        <v>12</v>
      </c>
      <c r="V816" s="457" t="str">
        <f>IF(MINUTE(DATA12!$C$53)&lt;10,"0"&amp;MINUTE(DATA12!$C$53),MINUTE(DATA12!$C$53))</f>
        <v>00</v>
      </c>
      <c r="W816" s="456">
        <f>IF(HOUR(DATA12!$D$53)&lt;=6,HOUR(DATA12!$D$53)+12,HOUR(DATA12!$D$53))</f>
        <v>12</v>
      </c>
      <c r="X816" s="457" t="str">
        <f>IF(MINUTE(DATA12!$D$53)&lt;10,"0"&amp;MINUTE(DATA12!$D$53),MINUTE(DATA12!$D$53))</f>
        <v>00</v>
      </c>
      <c r="Y816" s="526" t="b">
        <f t="shared" si="284"/>
        <v>0</v>
      </c>
      <c r="Z816" s="526"/>
      <c r="AA816" s="520" t="b">
        <f t="shared" si="285"/>
        <v>0</v>
      </c>
      <c r="AB816" s="520"/>
      <c r="AC816" s="521" t="str">
        <f t="shared" si="289"/>
        <v/>
      </c>
      <c r="AD816" s="521"/>
      <c r="AE816" s="520" t="b">
        <f t="shared" si="283"/>
        <v>0</v>
      </c>
      <c r="AF816" s="520"/>
      <c r="AH816" s="422">
        <f>DATA12!$G$53</f>
        <v>0</v>
      </c>
      <c r="AI816" s="422">
        <f>DATA12!$L$53</f>
        <v>0</v>
      </c>
      <c r="AJ816" s="458">
        <f>DATA12!$Q$53</f>
        <v>0</v>
      </c>
      <c r="AK816" s="422">
        <f>DATA12!$V$53</f>
        <v>0</v>
      </c>
      <c r="AL816" s="422">
        <f>DATA12!$AA$53</f>
        <v>0</v>
      </c>
      <c r="AN816" s="522" t="str">
        <f>IF(AJ816="A",MAX($AN$221:AP815)+0.001,"")</f>
        <v/>
      </c>
      <c r="AO816" s="522"/>
      <c r="AP816" s="522"/>
      <c r="AQ816" s="282">
        <v>1.595</v>
      </c>
      <c r="AR816" s="282" t="str">
        <f>IF($AQ$816&gt;$AN$973,"",LOOKUP($AQ$816,$AN$222:$AP$971,$AH$222:$AH$971))</f>
        <v/>
      </c>
      <c r="AS816" s="282" t="str">
        <f>IF($AQ$816&gt;$AN$973,"",LOOKUP($AQ$816,$AN$222:$AP$971,$AI$222:$AI$971))</f>
        <v/>
      </c>
      <c r="AT816" s="282" t="s">
        <v>28</v>
      </c>
      <c r="AU816" s="282" t="str">
        <f>IF($AQ$816&gt;$AN$973,"",LOOKUP($AQ$816,$AN$222:$AP$971,$AK$222:$AK$971))</f>
        <v/>
      </c>
      <c r="AV816" s="282" t="str">
        <f>IF($AQ$816&gt;$AN$973,"",LOOKUP($AQ$816,$AN$222:$AP$971,$AL$222:$AL$971))</f>
        <v/>
      </c>
      <c r="AX816" s="522" t="str">
        <f>IF(AJ816="B",MAX($AX$221:AX815)+0.001,"")</f>
        <v/>
      </c>
      <c r="AY816" s="522"/>
      <c r="AZ816" s="522"/>
      <c r="BA816" s="282">
        <v>1.595</v>
      </c>
      <c r="BB816" s="282" t="str">
        <f t="shared" si="298"/>
        <v/>
      </c>
      <c r="BC816" s="282" t="str">
        <f t="shared" si="291"/>
        <v/>
      </c>
      <c r="BD816" s="282" t="s">
        <v>29</v>
      </c>
      <c r="BE816" s="282" t="str">
        <f t="shared" si="292"/>
        <v/>
      </c>
      <c r="BF816" s="282" t="str">
        <f t="shared" si="293"/>
        <v/>
      </c>
      <c r="BH816" s="522" t="str">
        <f>IF(AJ816="C",MAX($BH$221:BH815)+0.001,"")</f>
        <v/>
      </c>
      <c r="BI816" s="522"/>
      <c r="BJ816" s="522"/>
      <c r="BK816" s="282">
        <v>1.595</v>
      </c>
      <c r="BL816" s="282" t="str">
        <f t="shared" si="294"/>
        <v/>
      </c>
      <c r="BM816" s="282" t="str">
        <f t="shared" si="295"/>
        <v/>
      </c>
      <c r="BN816" s="282" t="s">
        <v>30</v>
      </c>
      <c r="BO816" s="282" t="str">
        <f t="shared" si="296"/>
        <v/>
      </c>
      <c r="BP816" s="282" t="str">
        <f t="shared" si="297"/>
        <v/>
      </c>
      <c r="BT816" s="522" t="str">
        <f>IF(AL816="A",MAX($BT$221:BV815)+0.001,"")</f>
        <v/>
      </c>
      <c r="BU816" s="522"/>
      <c r="BV816" s="522"/>
      <c r="BW816" s="282">
        <v>1.595</v>
      </c>
      <c r="BY816" s="454" t="s">
        <v>28</v>
      </c>
      <c r="BZ816" s="282" t="str">
        <f t="shared" si="299"/>
        <v/>
      </c>
      <c r="CB816" s="282">
        <f t="shared" si="300"/>
        <v>0</v>
      </c>
      <c r="CC816" s="282">
        <f t="shared" si="301"/>
        <v>0</v>
      </c>
      <c r="CD816" s="282">
        <f t="shared" si="302"/>
        <v>0</v>
      </c>
      <c r="CE816" s="282">
        <f t="shared" si="303"/>
        <v>0</v>
      </c>
      <c r="CF816" s="282">
        <f t="shared" si="304"/>
        <v>0</v>
      </c>
      <c r="CG816" s="282">
        <f t="shared" si="305"/>
        <v>0</v>
      </c>
      <c r="CH816" s="282">
        <f t="shared" si="306"/>
        <v>0</v>
      </c>
      <c r="CI816" s="282">
        <f t="shared" si="307"/>
        <v>0</v>
      </c>
      <c r="CJ816" s="282">
        <f t="shared" si="308"/>
        <v>0</v>
      </c>
      <c r="CK816" s="282">
        <f t="shared" si="309"/>
        <v>0</v>
      </c>
      <c r="CL816" s="282">
        <f t="shared" si="310"/>
        <v>0</v>
      </c>
      <c r="CM816" s="282">
        <f t="shared" si="311"/>
        <v>0</v>
      </c>
    </row>
    <row r="817" spans="1:91" ht="15" x14ac:dyDescent="0.25">
      <c r="D817" s="455" t="str">
        <f>IF(DATA12!$C$54="","",U817&amp;":"&amp;V817)</f>
        <v/>
      </c>
      <c r="E817" s="523" t="str">
        <f>IF(DATA12!$D$54="","",W817&amp;":"&amp;X817)</f>
        <v/>
      </c>
      <c r="F817" s="523"/>
      <c r="G817" s="523"/>
      <c r="H817" s="524" t="e">
        <f t="shared" si="286"/>
        <v>#VALUE!</v>
      </c>
      <c r="I817" s="524"/>
      <c r="J817" s="524"/>
      <c r="K817" s="522" t="e">
        <f t="shared" si="290"/>
        <v>#VALUE!</v>
      </c>
      <c r="L817" s="522"/>
      <c r="M817" s="522"/>
      <c r="N817" s="525" t="e">
        <f t="shared" si="287"/>
        <v>#VALUE!</v>
      </c>
      <c r="O817" s="525"/>
      <c r="P817" s="525"/>
      <c r="Q817" s="523" t="e">
        <f t="shared" si="288"/>
        <v>#VALUE!</v>
      </c>
      <c r="R817" s="523"/>
      <c r="S817" s="523"/>
      <c r="T817" s="283">
        <v>46</v>
      </c>
      <c r="U817" s="456">
        <f>IF(HOUR(DATA12!$C$54)&lt;=6,HOUR(DATA12!$C$54)+12,HOUR(DATA12!$C$54))</f>
        <v>12</v>
      </c>
      <c r="V817" s="457" t="str">
        <f>IF(MINUTE(DATA12!$C$54)&lt;10,"0"&amp;MINUTE(DATA12!$C$54),MINUTE(DATA12!$C$54))</f>
        <v>00</v>
      </c>
      <c r="W817" s="456">
        <f>IF(HOUR(DATA12!$D$54)&lt;=6,HOUR(DATA12!$D$54)+12,HOUR(DATA12!$D$54))</f>
        <v>12</v>
      </c>
      <c r="X817" s="457" t="str">
        <f>IF(MINUTE(DATA12!$D$54)&lt;10,"0"&amp;MINUTE(DATA12!$D$54),MINUTE(DATA12!$D$54))</f>
        <v>00</v>
      </c>
      <c r="Y817" s="526" t="b">
        <f t="shared" si="284"/>
        <v>0</v>
      </c>
      <c r="Z817" s="526"/>
      <c r="AA817" s="520" t="b">
        <f t="shared" si="285"/>
        <v>0</v>
      </c>
      <c r="AB817" s="520"/>
      <c r="AC817" s="521" t="str">
        <f t="shared" si="289"/>
        <v/>
      </c>
      <c r="AD817" s="521"/>
      <c r="AE817" s="520" t="b">
        <f t="shared" si="283"/>
        <v>0</v>
      </c>
      <c r="AF817" s="520"/>
      <c r="AH817" s="422">
        <f>DATA12!$G$54</f>
        <v>0</v>
      </c>
      <c r="AI817" s="422">
        <f>DATA12!$L$54</f>
        <v>0</v>
      </c>
      <c r="AJ817" s="458">
        <f>DATA12!$Q$54</f>
        <v>0</v>
      </c>
      <c r="AK817" s="422">
        <f>DATA12!$V$54</f>
        <v>0</v>
      </c>
      <c r="AL817" s="422">
        <f>DATA12!$AA$54</f>
        <v>0</v>
      </c>
      <c r="AN817" s="522" t="str">
        <f>IF(AJ817="A",MAX($AN$221:AP816)+0.001,"")</f>
        <v/>
      </c>
      <c r="AO817" s="522"/>
      <c r="AP817" s="522"/>
      <c r="AQ817" s="282">
        <v>1.5959999999999999</v>
      </c>
      <c r="AR817" s="282" t="str">
        <f>IF($AQ$817&gt;$AN$973,"",LOOKUP($AQ$817,$AN$222:$AP$971,$AH$222:$AH$971))</f>
        <v/>
      </c>
      <c r="AS817" s="282" t="str">
        <f>IF($AQ$817&gt;$AN$973,"",LOOKUP($AQ$817,$AN$222:$AP$971,$AI$222:$AI$971))</f>
        <v/>
      </c>
      <c r="AT817" s="282" t="s">
        <v>28</v>
      </c>
      <c r="AU817" s="282" t="str">
        <f>IF($AQ$817&gt;$AN$973,"",LOOKUP($AQ$817,$AN$222:$AP$971,$AK$222:$AK$971))</f>
        <v/>
      </c>
      <c r="AV817" s="282" t="str">
        <f>IF($AQ$817&gt;$AN$973,"",LOOKUP($AQ$817,$AN$222:$AP$971,$AL$222:$AL$971))</f>
        <v/>
      </c>
      <c r="AX817" s="522" t="str">
        <f>IF(AJ817="B",MAX($AX$221:AX816)+0.001,"")</f>
        <v/>
      </c>
      <c r="AY817" s="522"/>
      <c r="AZ817" s="522"/>
      <c r="BA817" s="282">
        <v>1.5959999999999999</v>
      </c>
      <c r="BB817" s="282" t="str">
        <f t="shared" si="298"/>
        <v/>
      </c>
      <c r="BC817" s="282" t="str">
        <f t="shared" si="291"/>
        <v/>
      </c>
      <c r="BD817" s="282" t="s">
        <v>29</v>
      </c>
      <c r="BE817" s="282" t="str">
        <f t="shared" si="292"/>
        <v/>
      </c>
      <c r="BF817" s="282" t="str">
        <f t="shared" si="293"/>
        <v/>
      </c>
      <c r="BH817" s="522" t="str">
        <f>IF(AJ817="C",MAX($BH$221:BH816)+0.001,"")</f>
        <v/>
      </c>
      <c r="BI817" s="522"/>
      <c r="BJ817" s="522"/>
      <c r="BK817" s="282">
        <v>1.5959999999999999</v>
      </c>
      <c r="BL817" s="282" t="str">
        <f t="shared" si="294"/>
        <v/>
      </c>
      <c r="BM817" s="282" t="str">
        <f t="shared" si="295"/>
        <v/>
      </c>
      <c r="BN817" s="282" t="s">
        <v>30</v>
      </c>
      <c r="BO817" s="282" t="str">
        <f t="shared" si="296"/>
        <v/>
      </c>
      <c r="BP817" s="282" t="str">
        <f t="shared" si="297"/>
        <v/>
      </c>
      <c r="BT817" s="522" t="str">
        <f>IF(AL817="A",MAX($BT$221:BV816)+0.001,"")</f>
        <v/>
      </c>
      <c r="BU817" s="522"/>
      <c r="BV817" s="522"/>
      <c r="BW817" s="282">
        <v>1.5959999999999999</v>
      </c>
      <c r="BY817" s="454" t="s">
        <v>28</v>
      </c>
      <c r="BZ817" s="282" t="str">
        <f t="shared" si="299"/>
        <v/>
      </c>
      <c r="CB817" s="282">
        <f t="shared" si="300"/>
        <v>0</v>
      </c>
      <c r="CC817" s="282">
        <f t="shared" si="301"/>
        <v>0</v>
      </c>
      <c r="CD817" s="282">
        <f t="shared" si="302"/>
        <v>0</v>
      </c>
      <c r="CE817" s="282">
        <f t="shared" si="303"/>
        <v>0</v>
      </c>
      <c r="CF817" s="282">
        <f t="shared" si="304"/>
        <v>0</v>
      </c>
      <c r="CG817" s="282">
        <f t="shared" si="305"/>
        <v>0</v>
      </c>
      <c r="CH817" s="282">
        <f t="shared" si="306"/>
        <v>0</v>
      </c>
      <c r="CI817" s="282">
        <f t="shared" si="307"/>
        <v>0</v>
      </c>
      <c r="CJ817" s="282">
        <f t="shared" si="308"/>
        <v>0</v>
      </c>
      <c r="CK817" s="282">
        <f t="shared" si="309"/>
        <v>0</v>
      </c>
      <c r="CL817" s="282">
        <f t="shared" si="310"/>
        <v>0</v>
      </c>
      <c r="CM817" s="282">
        <f t="shared" si="311"/>
        <v>0</v>
      </c>
    </row>
    <row r="818" spans="1:91" ht="15" x14ac:dyDescent="0.25">
      <c r="D818" s="455" t="str">
        <f>IF(DATA12!$C$55="","",U818&amp;":"&amp;V818)</f>
        <v/>
      </c>
      <c r="E818" s="523" t="str">
        <f>IF(DATA12!$D$55="","",W818&amp;":"&amp;X818)</f>
        <v/>
      </c>
      <c r="F818" s="523"/>
      <c r="G818" s="523"/>
      <c r="H818" s="524" t="e">
        <f t="shared" si="286"/>
        <v>#VALUE!</v>
      </c>
      <c r="I818" s="524"/>
      <c r="J818" s="524"/>
      <c r="K818" s="522" t="e">
        <f t="shared" si="290"/>
        <v>#VALUE!</v>
      </c>
      <c r="L818" s="522"/>
      <c r="M818" s="522"/>
      <c r="N818" s="525" t="e">
        <f t="shared" si="287"/>
        <v>#VALUE!</v>
      </c>
      <c r="O818" s="525"/>
      <c r="P818" s="525"/>
      <c r="Q818" s="523" t="e">
        <f t="shared" si="288"/>
        <v>#VALUE!</v>
      </c>
      <c r="R818" s="523"/>
      <c r="S818" s="523"/>
      <c r="T818" s="283">
        <v>47</v>
      </c>
      <c r="U818" s="456">
        <f>IF(HOUR(DATA12!$C$55)&lt;=6,HOUR(DATA12!$C$55)+12,HOUR(DATA12!$C$55))</f>
        <v>12</v>
      </c>
      <c r="V818" s="457" t="str">
        <f>IF(MINUTE(DATA12!$C$55)&lt;10,"0"&amp;MINUTE(DATA12!$C$55),MINUTE(DATA12!$C$55))</f>
        <v>00</v>
      </c>
      <c r="W818" s="456">
        <f>IF(HOUR(DATA12!$D$55)&lt;=6,HOUR(DATA12!$D$55)+12,HOUR(DATA12!$D$55))</f>
        <v>12</v>
      </c>
      <c r="X818" s="457" t="str">
        <f>IF(MINUTE(DATA12!$D$55)&lt;10,"0"&amp;MINUTE(DATA12!$D$55),MINUTE(DATA12!$D$55))</f>
        <v>00</v>
      </c>
      <c r="Y818" s="526" t="b">
        <f t="shared" si="284"/>
        <v>0</v>
      </c>
      <c r="Z818" s="526"/>
      <c r="AA818" s="520" t="b">
        <f t="shared" si="285"/>
        <v>0</v>
      </c>
      <c r="AB818" s="520"/>
      <c r="AC818" s="521" t="str">
        <f t="shared" si="289"/>
        <v/>
      </c>
      <c r="AD818" s="521"/>
      <c r="AE818" s="520" t="b">
        <f t="shared" si="283"/>
        <v>0</v>
      </c>
      <c r="AF818" s="520"/>
      <c r="AH818" s="422">
        <f>DATA12!$G$55</f>
        <v>0</v>
      </c>
      <c r="AI818" s="422">
        <f>DATA12!$L$55</f>
        <v>0</v>
      </c>
      <c r="AJ818" s="458">
        <f>DATA12!$Q$55</f>
        <v>0</v>
      </c>
      <c r="AK818" s="422">
        <f>DATA12!$V$55</f>
        <v>0</v>
      </c>
      <c r="AL818" s="422">
        <f>DATA12!$AA$55</f>
        <v>0</v>
      </c>
      <c r="AN818" s="522" t="str">
        <f>IF(AJ818="A",MAX($AN$221:AP817)+0.001,"")</f>
        <v/>
      </c>
      <c r="AO818" s="522"/>
      <c r="AP818" s="522"/>
      <c r="AQ818" s="282">
        <v>1.597</v>
      </c>
      <c r="AR818" s="282" t="str">
        <f>IF($AQ$818&gt;$AN$973,"",LOOKUP($AQ$818,$AN$222:$AP$971,$AH$222:$AH$971))</f>
        <v/>
      </c>
      <c r="AS818" s="282" t="str">
        <f>IF($AQ$818&gt;$AN$973,"",LOOKUP($AQ$818,$AN$222:$AP$971,$AI$222:$AI$971))</f>
        <v/>
      </c>
      <c r="AT818" s="282" t="s">
        <v>28</v>
      </c>
      <c r="AU818" s="282" t="str">
        <f>IF($AQ$818&gt;$AN$973,"",LOOKUP($AQ$818,$AN$222:$AP$971,$AK$222:$AK$971))</f>
        <v/>
      </c>
      <c r="AV818" s="282" t="str">
        <f>IF($AQ$818&gt;$AN$973,"",LOOKUP($AQ$818,$AN$222:$AP$971,$AL$222:$AL$971))</f>
        <v/>
      </c>
      <c r="AX818" s="522" t="str">
        <f>IF(AJ818="B",MAX($AX$221:AX817)+0.001,"")</f>
        <v/>
      </c>
      <c r="AY818" s="522"/>
      <c r="AZ818" s="522"/>
      <c r="BA818" s="282">
        <v>1.597</v>
      </c>
      <c r="BB818" s="282" t="str">
        <f t="shared" si="298"/>
        <v/>
      </c>
      <c r="BC818" s="282" t="str">
        <f t="shared" si="291"/>
        <v/>
      </c>
      <c r="BD818" s="282" t="s">
        <v>29</v>
      </c>
      <c r="BE818" s="282" t="str">
        <f t="shared" si="292"/>
        <v/>
      </c>
      <c r="BF818" s="282" t="str">
        <f t="shared" si="293"/>
        <v/>
      </c>
      <c r="BH818" s="522" t="str">
        <f>IF(AJ818="C",MAX($BH$221:BH817)+0.001,"")</f>
        <v/>
      </c>
      <c r="BI818" s="522"/>
      <c r="BJ818" s="522"/>
      <c r="BK818" s="282">
        <v>1.597</v>
      </c>
      <c r="BL818" s="282" t="str">
        <f t="shared" si="294"/>
        <v/>
      </c>
      <c r="BM818" s="282" t="str">
        <f t="shared" si="295"/>
        <v/>
      </c>
      <c r="BN818" s="282" t="s">
        <v>30</v>
      </c>
      <c r="BO818" s="282" t="str">
        <f t="shared" si="296"/>
        <v/>
      </c>
      <c r="BP818" s="282" t="str">
        <f t="shared" si="297"/>
        <v/>
      </c>
      <c r="BT818" s="522" t="str">
        <f>IF(AL818="A",MAX($BT$221:BV817)+0.001,"")</f>
        <v/>
      </c>
      <c r="BU818" s="522"/>
      <c r="BV818" s="522"/>
      <c r="BW818" s="282">
        <v>1.597</v>
      </c>
      <c r="BY818" s="454" t="s">
        <v>28</v>
      </c>
      <c r="BZ818" s="282" t="str">
        <f t="shared" si="299"/>
        <v/>
      </c>
      <c r="CB818" s="282">
        <f t="shared" si="300"/>
        <v>0</v>
      </c>
      <c r="CC818" s="282">
        <f t="shared" si="301"/>
        <v>0</v>
      </c>
      <c r="CD818" s="282">
        <f t="shared" si="302"/>
        <v>0</v>
      </c>
      <c r="CE818" s="282">
        <f t="shared" si="303"/>
        <v>0</v>
      </c>
      <c r="CF818" s="282">
        <f t="shared" si="304"/>
        <v>0</v>
      </c>
      <c r="CG818" s="282">
        <f t="shared" si="305"/>
        <v>0</v>
      </c>
      <c r="CH818" s="282">
        <f t="shared" si="306"/>
        <v>0</v>
      </c>
      <c r="CI818" s="282">
        <f t="shared" si="307"/>
        <v>0</v>
      </c>
      <c r="CJ818" s="282">
        <f t="shared" si="308"/>
        <v>0</v>
      </c>
      <c r="CK818" s="282">
        <f t="shared" si="309"/>
        <v>0</v>
      </c>
      <c r="CL818" s="282">
        <f t="shared" si="310"/>
        <v>0</v>
      </c>
      <c r="CM818" s="282">
        <f t="shared" si="311"/>
        <v>0</v>
      </c>
    </row>
    <row r="819" spans="1:91" ht="15" x14ac:dyDescent="0.25">
      <c r="D819" s="455" t="str">
        <f>IF(DATA12!$C$56="","",U819&amp;":"&amp;V819)</f>
        <v/>
      </c>
      <c r="E819" s="523" t="str">
        <f>IF(DATA12!$D$56="","",W819&amp;":"&amp;X819)</f>
        <v/>
      </c>
      <c r="F819" s="523"/>
      <c r="G819" s="523"/>
      <c r="H819" s="524" t="e">
        <f t="shared" si="286"/>
        <v>#VALUE!</v>
      </c>
      <c r="I819" s="524"/>
      <c r="J819" s="524"/>
      <c r="K819" s="522" t="e">
        <f t="shared" si="290"/>
        <v>#VALUE!</v>
      </c>
      <c r="L819" s="522"/>
      <c r="M819" s="522"/>
      <c r="N819" s="525" t="e">
        <f t="shared" si="287"/>
        <v>#VALUE!</v>
      </c>
      <c r="O819" s="525"/>
      <c r="P819" s="525"/>
      <c r="Q819" s="523" t="e">
        <f t="shared" si="288"/>
        <v>#VALUE!</v>
      </c>
      <c r="R819" s="523"/>
      <c r="S819" s="523"/>
      <c r="T819" s="283">
        <v>48</v>
      </c>
      <c r="U819" s="456">
        <f>IF(HOUR(DATA12!$C$56)&lt;=6,HOUR(DATA12!$C$56)+12,HOUR(DATA12!$C$56))</f>
        <v>12</v>
      </c>
      <c r="V819" s="457" t="str">
        <f>IF(MINUTE(DATA12!$C$56)&lt;10,"0"&amp;MINUTE(DATA12!$C$56),MINUTE(DATA12!$C$56))</f>
        <v>00</v>
      </c>
      <c r="W819" s="456">
        <f>IF(HOUR(DATA12!$D$56)&lt;=6,HOUR(DATA12!$D$56)+12,HOUR(DATA12!$D$56))</f>
        <v>12</v>
      </c>
      <c r="X819" s="457" t="str">
        <f>IF(MINUTE(DATA12!$D$56)&lt;10,"0"&amp;MINUTE(DATA12!$D$56),MINUTE(DATA12!$D$56))</f>
        <v>00</v>
      </c>
      <c r="Y819" s="526" t="b">
        <f t="shared" si="284"/>
        <v>0</v>
      </c>
      <c r="Z819" s="526"/>
      <c r="AA819" s="520" t="b">
        <f t="shared" si="285"/>
        <v>0</v>
      </c>
      <c r="AB819" s="520"/>
      <c r="AC819" s="521" t="str">
        <f t="shared" si="289"/>
        <v/>
      </c>
      <c r="AD819" s="521"/>
      <c r="AE819" s="520" t="b">
        <f t="shared" si="283"/>
        <v>0</v>
      </c>
      <c r="AF819" s="520"/>
      <c r="AH819" s="422">
        <f>DATA12!$G$56</f>
        <v>0</v>
      </c>
      <c r="AI819" s="422">
        <f>DATA12!$L$56</f>
        <v>0</v>
      </c>
      <c r="AJ819" s="458">
        <f>DATA12!$Q$56</f>
        <v>0</v>
      </c>
      <c r="AK819" s="422">
        <f>DATA12!$V$56</f>
        <v>0</v>
      </c>
      <c r="AL819" s="422">
        <f>DATA12!$AA$56</f>
        <v>0</v>
      </c>
      <c r="AN819" s="522" t="str">
        <f>IF(AJ819="A",MAX($AN$221:AP818)+0.001,"")</f>
        <v/>
      </c>
      <c r="AO819" s="522"/>
      <c r="AP819" s="522"/>
      <c r="AQ819" s="282">
        <v>1.5979999999999999</v>
      </c>
      <c r="AR819" s="282" t="str">
        <f>IF($AQ$819&gt;$AN$973,"",LOOKUP($AQ$819,$AN$222:$AP$971,$AH$222:$AH$971))</f>
        <v/>
      </c>
      <c r="AS819" s="282" t="str">
        <f>IF($AQ$819&gt;$AN$973,"",LOOKUP($AQ$819,$AN$222:$AP$971,$AI$222:$AI$971))</f>
        <v/>
      </c>
      <c r="AT819" s="282" t="s">
        <v>28</v>
      </c>
      <c r="AU819" s="282" t="str">
        <f>IF($AQ$819&gt;$AN$973,"",LOOKUP($AQ$819,$AN$222:$AP$971,$AK$222:$AK$971))</f>
        <v/>
      </c>
      <c r="AV819" s="282" t="str">
        <f>IF($AQ$819&gt;$AN$973,"",LOOKUP($AQ$819,$AN$222:$AP$971,$AL$222:$AL$971))</f>
        <v/>
      </c>
      <c r="AX819" s="522" t="str">
        <f>IF(AJ819="B",MAX($AX$221:AX818)+0.001,"")</f>
        <v/>
      </c>
      <c r="AY819" s="522"/>
      <c r="AZ819" s="522"/>
      <c r="BA819" s="282">
        <v>1.5979999999999999</v>
      </c>
      <c r="BB819" s="282" t="str">
        <f t="shared" si="298"/>
        <v/>
      </c>
      <c r="BC819" s="282" t="str">
        <f t="shared" si="291"/>
        <v/>
      </c>
      <c r="BD819" s="282" t="s">
        <v>29</v>
      </c>
      <c r="BE819" s="282" t="str">
        <f t="shared" si="292"/>
        <v/>
      </c>
      <c r="BF819" s="282" t="str">
        <f t="shared" si="293"/>
        <v/>
      </c>
      <c r="BH819" s="522" t="str">
        <f>IF(AJ819="C",MAX($BH$221:BH818)+0.001,"")</f>
        <v/>
      </c>
      <c r="BI819" s="522"/>
      <c r="BJ819" s="522"/>
      <c r="BK819" s="282">
        <v>1.5979999999999999</v>
      </c>
      <c r="BL819" s="282" t="str">
        <f t="shared" si="294"/>
        <v/>
      </c>
      <c r="BM819" s="282" t="str">
        <f t="shared" si="295"/>
        <v/>
      </c>
      <c r="BN819" s="282" t="s">
        <v>30</v>
      </c>
      <c r="BO819" s="282" t="str">
        <f t="shared" si="296"/>
        <v/>
      </c>
      <c r="BP819" s="282" t="str">
        <f t="shared" si="297"/>
        <v/>
      </c>
      <c r="BT819" s="522" t="str">
        <f>IF(AL819="A",MAX($BT$221:BV818)+0.001,"")</f>
        <v/>
      </c>
      <c r="BU819" s="522"/>
      <c r="BV819" s="522"/>
      <c r="BW819" s="282">
        <v>1.5979999999999999</v>
      </c>
      <c r="BY819" s="454" t="s">
        <v>28</v>
      </c>
      <c r="BZ819" s="282" t="str">
        <f t="shared" si="299"/>
        <v/>
      </c>
      <c r="CB819" s="282">
        <f t="shared" si="300"/>
        <v>0</v>
      </c>
      <c r="CC819" s="282">
        <f t="shared" si="301"/>
        <v>0</v>
      </c>
      <c r="CD819" s="282">
        <f t="shared" si="302"/>
        <v>0</v>
      </c>
      <c r="CE819" s="282">
        <f t="shared" si="303"/>
        <v>0</v>
      </c>
      <c r="CF819" s="282">
        <f t="shared" si="304"/>
        <v>0</v>
      </c>
      <c r="CG819" s="282">
        <f t="shared" si="305"/>
        <v>0</v>
      </c>
      <c r="CH819" s="282">
        <f t="shared" si="306"/>
        <v>0</v>
      </c>
      <c r="CI819" s="282">
        <f t="shared" si="307"/>
        <v>0</v>
      </c>
      <c r="CJ819" s="282">
        <f t="shared" si="308"/>
        <v>0</v>
      </c>
      <c r="CK819" s="282">
        <f t="shared" si="309"/>
        <v>0</v>
      </c>
      <c r="CL819" s="282">
        <f t="shared" si="310"/>
        <v>0</v>
      </c>
      <c r="CM819" s="282">
        <f t="shared" si="311"/>
        <v>0</v>
      </c>
    </row>
    <row r="820" spans="1:91" ht="15" x14ac:dyDescent="0.25">
      <c r="D820" s="455" t="str">
        <f>IF(DATA12!$C$57="","",U820&amp;":"&amp;V820)</f>
        <v/>
      </c>
      <c r="E820" s="523" t="str">
        <f>IF(DATA12!$D$57="","",W820&amp;":"&amp;X820)</f>
        <v/>
      </c>
      <c r="F820" s="523"/>
      <c r="G820" s="523"/>
      <c r="H820" s="524" t="e">
        <f t="shared" si="286"/>
        <v>#VALUE!</v>
      </c>
      <c r="I820" s="524"/>
      <c r="J820" s="524"/>
      <c r="K820" s="522" t="e">
        <f t="shared" si="290"/>
        <v>#VALUE!</v>
      </c>
      <c r="L820" s="522"/>
      <c r="M820" s="522"/>
      <c r="N820" s="525" t="e">
        <f t="shared" si="287"/>
        <v>#VALUE!</v>
      </c>
      <c r="O820" s="525"/>
      <c r="P820" s="525"/>
      <c r="Q820" s="523" t="e">
        <f t="shared" si="288"/>
        <v>#VALUE!</v>
      </c>
      <c r="R820" s="523"/>
      <c r="S820" s="523"/>
      <c r="T820" s="283">
        <v>49</v>
      </c>
      <c r="U820" s="456">
        <f>IF(HOUR(DATA12!$C$57)&lt;=6,HOUR(DATA12!$C$57)+12,HOUR(DATA12!$C$57))</f>
        <v>12</v>
      </c>
      <c r="V820" s="457" t="str">
        <f>IF(MINUTE(DATA12!$C$57)&lt;10,"0"&amp;MINUTE(DATA12!$C$57),MINUTE(DATA12!$C$57))</f>
        <v>00</v>
      </c>
      <c r="W820" s="456">
        <f>IF(HOUR(DATA12!$D$57)&lt;=6,HOUR(DATA12!$D$57)+12,HOUR(DATA12!$D$57))</f>
        <v>12</v>
      </c>
      <c r="X820" s="457" t="str">
        <f>IF(MINUTE(DATA12!$D$57)&lt;10,"0"&amp;MINUTE(DATA12!$D$57),MINUTE(DATA12!$D$57))</f>
        <v>00</v>
      </c>
      <c r="Y820" s="526" t="b">
        <f t="shared" si="284"/>
        <v>0</v>
      </c>
      <c r="Z820" s="526"/>
      <c r="AA820" s="520" t="b">
        <f t="shared" si="285"/>
        <v>0</v>
      </c>
      <c r="AB820" s="520"/>
      <c r="AC820" s="521" t="str">
        <f t="shared" si="289"/>
        <v/>
      </c>
      <c r="AD820" s="521"/>
      <c r="AE820" s="520" t="b">
        <f t="shared" si="283"/>
        <v>0</v>
      </c>
      <c r="AF820" s="520"/>
      <c r="AH820" s="422">
        <f>DATA12!$G$57</f>
        <v>0</v>
      </c>
      <c r="AI820" s="422">
        <f>DATA12!$L$57</f>
        <v>0</v>
      </c>
      <c r="AJ820" s="458">
        <f>DATA12!$Q$57</f>
        <v>0</v>
      </c>
      <c r="AK820" s="422">
        <f>DATA12!$V$57</f>
        <v>0</v>
      </c>
      <c r="AL820" s="422">
        <f>DATA12!$AA$57</f>
        <v>0</v>
      </c>
      <c r="AN820" s="522" t="str">
        <f>IF(AJ820="A",MAX($AN$221:AP819)+0.001,"")</f>
        <v/>
      </c>
      <c r="AO820" s="522"/>
      <c r="AP820" s="522"/>
      <c r="AQ820" s="282">
        <v>1.5989999999999998</v>
      </c>
      <c r="AR820" s="282" t="str">
        <f>IF($AQ$820&gt;$AN$973,"",LOOKUP($AQ$820,$AN$222:$AP$971,$AH$222:$AH$971))</f>
        <v/>
      </c>
      <c r="AS820" s="282" t="str">
        <f>IF($AQ$820&gt;$AN$973,"",LOOKUP($AQ$820,$AN$222:$AP$971,$AI$222:$AI$971))</f>
        <v/>
      </c>
      <c r="AT820" s="282" t="s">
        <v>28</v>
      </c>
      <c r="AU820" s="282" t="str">
        <f>IF($AQ$820&gt;$AN$973,"",LOOKUP($AQ$820,$AN$222:$AP$971,$AK$222:$AK$971))</f>
        <v/>
      </c>
      <c r="AV820" s="282" t="str">
        <f>IF($AQ$820&gt;$AN$973,"",LOOKUP($AQ$820,$AN$222:$AP$971,$AL$222:$AL$971))</f>
        <v/>
      </c>
      <c r="AX820" s="522" t="str">
        <f>IF(AJ820="B",MAX($AX$221:AX819)+0.001,"")</f>
        <v/>
      </c>
      <c r="AY820" s="522"/>
      <c r="AZ820" s="522"/>
      <c r="BA820" s="282">
        <v>1.5989999999999998</v>
      </c>
      <c r="BB820" s="282" t="str">
        <f t="shared" si="298"/>
        <v/>
      </c>
      <c r="BC820" s="282" t="str">
        <f t="shared" si="291"/>
        <v/>
      </c>
      <c r="BD820" s="282" t="s">
        <v>29</v>
      </c>
      <c r="BE820" s="282" t="str">
        <f t="shared" si="292"/>
        <v/>
      </c>
      <c r="BF820" s="282" t="str">
        <f t="shared" si="293"/>
        <v/>
      </c>
      <c r="BH820" s="522" t="str">
        <f>IF(AJ820="C",MAX($BH$221:BH819)+0.001,"")</f>
        <v/>
      </c>
      <c r="BI820" s="522"/>
      <c r="BJ820" s="522"/>
      <c r="BK820" s="282">
        <v>1.5989999999999998</v>
      </c>
      <c r="BL820" s="282" t="str">
        <f t="shared" si="294"/>
        <v/>
      </c>
      <c r="BM820" s="282" t="str">
        <f t="shared" si="295"/>
        <v/>
      </c>
      <c r="BN820" s="282" t="s">
        <v>30</v>
      </c>
      <c r="BO820" s="282" t="str">
        <f t="shared" si="296"/>
        <v/>
      </c>
      <c r="BP820" s="282" t="str">
        <f t="shared" si="297"/>
        <v/>
      </c>
      <c r="BT820" s="522" t="str">
        <f>IF(AL820="A",MAX($BT$221:BV819)+0.001,"")</f>
        <v/>
      </c>
      <c r="BU820" s="522"/>
      <c r="BV820" s="522"/>
      <c r="BW820" s="282">
        <v>1.5989999999999998</v>
      </c>
      <c r="BY820" s="454" t="s">
        <v>28</v>
      </c>
      <c r="BZ820" s="282" t="str">
        <f t="shared" si="299"/>
        <v/>
      </c>
      <c r="CB820" s="282">
        <f t="shared" si="300"/>
        <v>0</v>
      </c>
      <c r="CC820" s="282">
        <f t="shared" si="301"/>
        <v>0</v>
      </c>
      <c r="CD820" s="282">
        <f t="shared" si="302"/>
        <v>0</v>
      </c>
      <c r="CE820" s="282">
        <f t="shared" si="303"/>
        <v>0</v>
      </c>
      <c r="CF820" s="282">
        <f t="shared" si="304"/>
        <v>0</v>
      </c>
      <c r="CG820" s="282">
        <f t="shared" si="305"/>
        <v>0</v>
      </c>
      <c r="CH820" s="282">
        <f t="shared" si="306"/>
        <v>0</v>
      </c>
      <c r="CI820" s="282">
        <f t="shared" si="307"/>
        <v>0</v>
      </c>
      <c r="CJ820" s="282">
        <f t="shared" si="308"/>
        <v>0</v>
      </c>
      <c r="CK820" s="282">
        <f t="shared" si="309"/>
        <v>0</v>
      </c>
      <c r="CL820" s="282">
        <f t="shared" si="310"/>
        <v>0</v>
      </c>
      <c r="CM820" s="282">
        <f t="shared" si="311"/>
        <v>0</v>
      </c>
    </row>
    <row r="821" spans="1:91" ht="15" x14ac:dyDescent="0.25">
      <c r="D821" s="455" t="str">
        <f>IF(DATA12!$C$58="","",U822&amp;":"&amp;V822)</f>
        <v/>
      </c>
      <c r="E821" s="523" t="str">
        <f>IF(DATA12!$D$58="","",W822&amp;":"&amp;X822)</f>
        <v/>
      </c>
      <c r="F821" s="523"/>
      <c r="G821" s="523"/>
      <c r="H821" s="528" t="e">
        <f t="shared" si="286"/>
        <v>#VALUE!</v>
      </c>
      <c r="I821" s="528"/>
      <c r="J821" s="528"/>
      <c r="K821" s="529" t="e">
        <f t="shared" si="290"/>
        <v>#VALUE!</v>
      </c>
      <c r="L821" s="529"/>
      <c r="M821" s="529"/>
      <c r="N821" s="530" t="e">
        <f t="shared" si="287"/>
        <v>#VALUE!</v>
      </c>
      <c r="O821" s="530"/>
      <c r="P821" s="530"/>
      <c r="Q821" s="531" t="e">
        <f t="shared" si="288"/>
        <v>#VALUE!</v>
      </c>
      <c r="R821" s="531"/>
      <c r="S821" s="531"/>
      <c r="T821" s="283">
        <v>50</v>
      </c>
      <c r="U821" s="456">
        <f>IF(HOUR(DATA12!$C$58)&lt;=6,HOUR(DATA12!$C$58)+12,HOUR(DATA12!$C$58))</f>
        <v>12</v>
      </c>
      <c r="V821" s="457" t="str">
        <f>IF(MINUTE(DATA12!$C$57)&lt;10,"0"&amp;MINUTE(DATA12!$C$57),MINUTE(DATA12!$C$57))</f>
        <v>00</v>
      </c>
      <c r="W821" s="456">
        <f>IF(HOUR(DATA12!$D$57)&lt;=6,HOUR(DATA12!$D$57)+12,HOUR(DATA12!$D$57))</f>
        <v>12</v>
      </c>
      <c r="X821" s="457" t="str">
        <f>IF(MINUTE(DATA12!$D$57)&lt;10,"0"&amp;MINUTE(DATA12!$D$57),MINUTE(DATA12!$D$57))</f>
        <v>00</v>
      </c>
      <c r="Y821" s="526" t="b">
        <f t="shared" si="284"/>
        <v>0</v>
      </c>
      <c r="Z821" s="526"/>
      <c r="AA821" s="520" t="b">
        <f t="shared" si="285"/>
        <v>0</v>
      </c>
      <c r="AB821" s="520"/>
      <c r="AC821" s="521" t="str">
        <f t="shared" si="289"/>
        <v/>
      </c>
      <c r="AD821" s="521"/>
      <c r="AE821" s="520" t="b">
        <f t="shared" si="283"/>
        <v>0</v>
      </c>
      <c r="AF821" s="520"/>
      <c r="AH821" s="422">
        <f>DATA12!$G$58</f>
        <v>0</v>
      </c>
      <c r="AI821" s="422">
        <f>DATA12!$L$58</f>
        <v>0</v>
      </c>
      <c r="AJ821" s="458">
        <f>DATA12!$Q$58</f>
        <v>0</v>
      </c>
      <c r="AK821" s="422">
        <f>DATA12!$V$58</f>
        <v>0</v>
      </c>
      <c r="AL821" s="422">
        <f>DATA12!$AA$58</f>
        <v>0</v>
      </c>
      <c r="AN821" s="522" t="str">
        <f>IF(AJ821="A",MAX($AN$221:AP820)+0.001,"")</f>
        <v/>
      </c>
      <c r="AO821" s="522"/>
      <c r="AP821" s="522"/>
      <c r="AQ821" s="282">
        <v>1.6</v>
      </c>
      <c r="AR821" s="282" t="str">
        <f>IF($AQ$821&gt;$AN$973,"",LOOKUP($AQ$821,$AN$222:$AP$971,$AH$222:$AH$971))</f>
        <v/>
      </c>
      <c r="AS821" s="282" t="str">
        <f>IF($AQ$821&gt;$AN$973,"",LOOKUP($AQ$821,$AN$222:$AP$971,$AI$222:$AI$971))</f>
        <v/>
      </c>
      <c r="AT821" s="282" t="s">
        <v>28</v>
      </c>
      <c r="AU821" s="282" t="str">
        <f>IF($AQ$821&gt;$AN$973,"",LOOKUP($AQ$821,$AN$222:$AP$971,$AK$222:$AK$971))</f>
        <v/>
      </c>
      <c r="AV821" s="282" t="str">
        <f>IF($AQ$821&gt;$AN$973,"",LOOKUP($AQ$821,$AN$222:$AP$971,$AL$222:$AL$971))</f>
        <v/>
      </c>
      <c r="AX821" s="522" t="str">
        <f>IF(AJ821="B",MAX($AX$221:AX820)+0.001,"")</f>
        <v/>
      </c>
      <c r="AY821" s="522"/>
      <c r="AZ821" s="522"/>
      <c r="BA821" s="282">
        <v>1.6</v>
      </c>
      <c r="BB821" s="282" t="str">
        <f t="shared" si="298"/>
        <v/>
      </c>
      <c r="BC821" s="282" t="str">
        <f t="shared" si="291"/>
        <v/>
      </c>
      <c r="BD821" s="282" t="s">
        <v>29</v>
      </c>
      <c r="BE821" s="282" t="str">
        <f t="shared" si="292"/>
        <v/>
      </c>
      <c r="BF821" s="282" t="str">
        <f t="shared" si="293"/>
        <v/>
      </c>
      <c r="BH821" s="522" t="str">
        <f>IF(AJ821="C",MAX($BH$221:BH820)+0.001,"")</f>
        <v/>
      </c>
      <c r="BI821" s="522"/>
      <c r="BJ821" s="522"/>
      <c r="BK821" s="282">
        <v>1.6</v>
      </c>
      <c r="BL821" s="282" t="str">
        <f t="shared" si="294"/>
        <v/>
      </c>
      <c r="BM821" s="282" t="str">
        <f t="shared" si="295"/>
        <v/>
      </c>
      <c r="BN821" s="282" t="s">
        <v>30</v>
      </c>
      <c r="BO821" s="282" t="str">
        <f t="shared" si="296"/>
        <v/>
      </c>
      <c r="BP821" s="282" t="str">
        <f t="shared" si="297"/>
        <v/>
      </c>
      <c r="BT821" s="522" t="str">
        <f>IF(AL821="A",MAX($BT$221:BV820)+0.001,"")</f>
        <v/>
      </c>
      <c r="BU821" s="522"/>
      <c r="BV821" s="522"/>
      <c r="BW821" s="282">
        <v>1.6</v>
      </c>
      <c r="BY821" s="454" t="s">
        <v>28</v>
      </c>
      <c r="BZ821" s="282" t="str">
        <f t="shared" si="299"/>
        <v/>
      </c>
      <c r="CB821" s="282">
        <f t="shared" si="300"/>
        <v>0</v>
      </c>
      <c r="CC821" s="282">
        <f t="shared" si="301"/>
        <v>0</v>
      </c>
      <c r="CD821" s="282">
        <f t="shared" si="302"/>
        <v>0</v>
      </c>
      <c r="CE821" s="282">
        <f t="shared" si="303"/>
        <v>0</v>
      </c>
      <c r="CF821" s="282">
        <f t="shared" si="304"/>
        <v>0</v>
      </c>
      <c r="CG821" s="282">
        <f t="shared" si="305"/>
        <v>0</v>
      </c>
      <c r="CH821" s="282">
        <f t="shared" si="306"/>
        <v>0</v>
      </c>
      <c r="CI821" s="282">
        <f t="shared" si="307"/>
        <v>0</v>
      </c>
      <c r="CJ821" s="282">
        <f t="shared" si="308"/>
        <v>0</v>
      </c>
      <c r="CK821" s="282">
        <f t="shared" si="309"/>
        <v>0</v>
      </c>
      <c r="CL821" s="282">
        <f t="shared" si="310"/>
        <v>0</v>
      </c>
      <c r="CM821" s="282">
        <f t="shared" si="311"/>
        <v>0</v>
      </c>
    </row>
    <row r="822" spans="1:91" ht="15" x14ac:dyDescent="0.25">
      <c r="A822" s="522" t="s">
        <v>160</v>
      </c>
      <c r="B822" s="522"/>
      <c r="D822" s="455" t="str">
        <f>IF(DATA13!$C$9="","",U822&amp;":"&amp;V822)</f>
        <v/>
      </c>
      <c r="E822" s="523" t="str">
        <f>IF(DATA13!$D$9="","",W822&amp;":"&amp;X822)</f>
        <v/>
      </c>
      <c r="F822" s="523"/>
      <c r="G822" s="523"/>
      <c r="H822" s="524" t="e">
        <f t="shared" si="286"/>
        <v>#VALUE!</v>
      </c>
      <c r="I822" s="524"/>
      <c r="J822" s="524"/>
      <c r="K822" s="522" t="e">
        <f t="shared" si="290"/>
        <v>#VALUE!</v>
      </c>
      <c r="L822" s="522"/>
      <c r="M822" s="522"/>
      <c r="N822" s="525" t="e">
        <f t="shared" si="287"/>
        <v>#VALUE!</v>
      </c>
      <c r="O822" s="525"/>
      <c r="P822" s="525"/>
      <c r="Q822" s="523" t="e">
        <f t="shared" si="288"/>
        <v>#VALUE!</v>
      </c>
      <c r="R822" s="523"/>
      <c r="S822" s="523"/>
      <c r="T822" s="283">
        <v>1</v>
      </c>
      <c r="U822" s="456">
        <f>IF(HOUR(DATA13!$C$9)&lt;=6,HOUR(DATA13!$C$9)+12,HOUR(DATA13!$C$9))</f>
        <v>12</v>
      </c>
      <c r="V822" s="457" t="str">
        <f>IF(MINUTE(DATA13!$C$9)&lt;10,"0"&amp;MINUTE(DATA13!$C$9),MINUTE(DATA13!$C$9))</f>
        <v>00</v>
      </c>
      <c r="W822" s="456">
        <f>IF(HOUR(DATA13!$D$9)&lt;=6,HOUR(DATA13!$D$9)+12,HOUR(DATA13!$D$9))</f>
        <v>12</v>
      </c>
      <c r="X822" s="457" t="str">
        <f>IF(MINUTE(DATA13!$D$9)&lt;10,"0"&amp;MINUTE(DATA13!$D$9),MINUTE(DATA13!$D$9))</f>
        <v>00</v>
      </c>
      <c r="Y822" s="526" t="b">
        <f t="shared" si="284"/>
        <v>0</v>
      </c>
      <c r="Z822" s="526"/>
      <c r="AA822" s="520" t="b">
        <f t="shared" si="285"/>
        <v>0</v>
      </c>
      <c r="AB822" s="520"/>
      <c r="AC822" s="521" t="str">
        <f t="shared" si="289"/>
        <v/>
      </c>
      <c r="AD822" s="521"/>
      <c r="AE822" s="520" t="b">
        <f t="shared" si="283"/>
        <v>0</v>
      </c>
      <c r="AF822" s="520"/>
      <c r="AH822" s="422">
        <f>DATA13!$G$9</f>
        <v>0</v>
      </c>
      <c r="AI822" s="422">
        <f>DATA13!$L$9</f>
        <v>0</v>
      </c>
      <c r="AJ822" s="458">
        <f>DATA13!$Q$9</f>
        <v>0</v>
      </c>
      <c r="AK822" s="422">
        <f>DATA13!$V$9</f>
        <v>0</v>
      </c>
      <c r="AL822" s="422">
        <f>DATA13!$AA$9</f>
        <v>0</v>
      </c>
      <c r="AN822" s="522" t="str">
        <f>IF(AJ822="A",MAX($AN$221:AP821)+0.001,"")</f>
        <v/>
      </c>
      <c r="AO822" s="522"/>
      <c r="AP822" s="522"/>
      <c r="AQ822" s="282">
        <v>1.601</v>
      </c>
      <c r="AR822" s="282" t="str">
        <f>IF($AQ$822&gt;$AN$973,"",LOOKUP($AQ$822,$AN$222:$AP$971,$AH$222:$AH$971))</f>
        <v/>
      </c>
      <c r="AS822" s="282" t="str">
        <f>IF($AQ$822&gt;$AN$973,"",LOOKUP($AQ$822,$AN$222:$AP$971,$AI$222:$AI$971))</f>
        <v/>
      </c>
      <c r="AT822" s="282" t="s">
        <v>28</v>
      </c>
      <c r="AU822" s="282" t="str">
        <f>IF($AQ$822&gt;$AN$973,"",LOOKUP($AQ$822,$AN$222:$AP$971,$AK$222:$AK$971))</f>
        <v/>
      </c>
      <c r="AV822" s="282" t="str">
        <f>IF($AQ$822&gt;$AN$973,"",LOOKUP($AQ$822,$AN$222:$AP$971,$AL$222:$AL$971))</f>
        <v/>
      </c>
      <c r="AX822" s="522" t="str">
        <f>IF(AJ822="B",MAX($AX$221:AX821)+0.001,"")</f>
        <v/>
      </c>
      <c r="AY822" s="522"/>
      <c r="AZ822" s="522"/>
      <c r="BA822" s="282">
        <v>1.601</v>
      </c>
      <c r="BB822" s="282" t="str">
        <f t="shared" si="298"/>
        <v/>
      </c>
      <c r="BC822" s="282" t="str">
        <f t="shared" si="291"/>
        <v/>
      </c>
      <c r="BD822" s="282" t="s">
        <v>29</v>
      </c>
      <c r="BE822" s="282" t="str">
        <f t="shared" si="292"/>
        <v/>
      </c>
      <c r="BF822" s="282" t="str">
        <f t="shared" si="293"/>
        <v/>
      </c>
      <c r="BH822" s="522" t="str">
        <f>IF(AJ822="C",MAX($BH$221:BH821)+0.001,"")</f>
        <v/>
      </c>
      <c r="BI822" s="522"/>
      <c r="BJ822" s="522"/>
      <c r="BK822" s="282">
        <v>1.601</v>
      </c>
      <c r="BL822" s="282" t="str">
        <f t="shared" si="294"/>
        <v/>
      </c>
      <c r="BM822" s="282" t="str">
        <f t="shared" si="295"/>
        <v/>
      </c>
      <c r="BN822" s="282" t="s">
        <v>30</v>
      </c>
      <c r="BO822" s="282" t="str">
        <f t="shared" si="296"/>
        <v/>
      </c>
      <c r="BP822" s="282" t="str">
        <f t="shared" si="297"/>
        <v/>
      </c>
      <c r="BT822" s="522" t="str">
        <f>IF(AL822="A",MAX($BT$221:BV821)+0.001,"")</f>
        <v/>
      </c>
      <c r="BU822" s="522"/>
      <c r="BV822" s="522"/>
      <c r="BW822" s="282">
        <v>1.601</v>
      </c>
      <c r="BY822" s="454" t="s">
        <v>28</v>
      </c>
      <c r="BZ822" s="282" t="str">
        <f t="shared" si="299"/>
        <v/>
      </c>
      <c r="CB822" s="282">
        <f t="shared" si="300"/>
        <v>0</v>
      </c>
      <c r="CC822" s="282">
        <f t="shared" si="301"/>
        <v>0</v>
      </c>
      <c r="CD822" s="282">
        <f t="shared" si="302"/>
        <v>0</v>
      </c>
      <c r="CE822" s="282">
        <f t="shared" si="303"/>
        <v>0</v>
      </c>
      <c r="CF822" s="282">
        <f t="shared" si="304"/>
        <v>0</v>
      </c>
      <c r="CG822" s="282">
        <f t="shared" si="305"/>
        <v>0</v>
      </c>
      <c r="CH822" s="282">
        <f t="shared" si="306"/>
        <v>0</v>
      </c>
      <c r="CI822" s="282">
        <f t="shared" si="307"/>
        <v>0</v>
      </c>
      <c r="CJ822" s="282">
        <f t="shared" si="308"/>
        <v>0</v>
      </c>
      <c r="CK822" s="282">
        <f t="shared" si="309"/>
        <v>0</v>
      </c>
      <c r="CL822" s="282">
        <f t="shared" si="310"/>
        <v>0</v>
      </c>
      <c r="CM822" s="282">
        <f t="shared" si="311"/>
        <v>0</v>
      </c>
    </row>
    <row r="823" spans="1:91" ht="15" x14ac:dyDescent="0.25">
      <c r="D823" s="455" t="str">
        <f>IF(DATA13!$C$10="","",U823&amp;":"&amp;V823)</f>
        <v/>
      </c>
      <c r="E823" s="523" t="str">
        <f>IF(DATA13!$D$10="","",W823&amp;":"&amp;X823)</f>
        <v/>
      </c>
      <c r="F823" s="523"/>
      <c r="G823" s="523"/>
      <c r="H823" s="524" t="e">
        <f t="shared" si="286"/>
        <v>#VALUE!</v>
      </c>
      <c r="I823" s="524"/>
      <c r="J823" s="524"/>
      <c r="K823" s="522" t="e">
        <f t="shared" si="290"/>
        <v>#VALUE!</v>
      </c>
      <c r="L823" s="522"/>
      <c r="M823" s="522"/>
      <c r="N823" s="525" t="e">
        <f t="shared" si="287"/>
        <v>#VALUE!</v>
      </c>
      <c r="O823" s="525"/>
      <c r="P823" s="525"/>
      <c r="Q823" s="523" t="e">
        <f t="shared" si="288"/>
        <v>#VALUE!</v>
      </c>
      <c r="R823" s="523"/>
      <c r="S823" s="523"/>
      <c r="T823" s="283">
        <v>2</v>
      </c>
      <c r="U823" s="456">
        <f>IF(HOUR(DATA13!$C$10)&lt;=6,HOUR(DATA13!$C$10)+12,HOUR(DATA13!$C$10))</f>
        <v>12</v>
      </c>
      <c r="V823" s="457" t="str">
        <f>IF(MINUTE(DATA13!$C$10)&lt;10,"0"&amp;MINUTE(DATA13!$C$10),MINUTE(DATA13!$C$10))</f>
        <v>00</v>
      </c>
      <c r="W823" s="456">
        <f>IF(HOUR(DATA13!$D$10)&lt;=6,HOUR(DATA13!$D$10)+12,HOUR(DATA13!$D$10))</f>
        <v>12</v>
      </c>
      <c r="X823" s="457" t="str">
        <f>IF(MINUTE(DATA13!$D$10)&lt;10,"0"&amp;MINUTE(DATA13!$D$10),MINUTE(DATA13!$D$10))</f>
        <v>00</v>
      </c>
      <c r="Y823" s="526" t="b">
        <f t="shared" si="284"/>
        <v>0</v>
      </c>
      <c r="Z823" s="526"/>
      <c r="AA823" s="520" t="b">
        <f t="shared" si="285"/>
        <v>0</v>
      </c>
      <c r="AB823" s="520"/>
      <c r="AC823" s="521" t="str">
        <f t="shared" si="289"/>
        <v/>
      </c>
      <c r="AD823" s="521"/>
      <c r="AE823" s="520" t="b">
        <f t="shared" si="283"/>
        <v>0</v>
      </c>
      <c r="AF823" s="520"/>
      <c r="AH823" s="422">
        <f>DATA13!$G$10</f>
        <v>0</v>
      </c>
      <c r="AI823" s="422">
        <f>DATA13!$L$10</f>
        <v>0</v>
      </c>
      <c r="AJ823" s="458">
        <f>DATA13!$Q$10</f>
        <v>0</v>
      </c>
      <c r="AK823" s="422">
        <f>DATA13!$V$10</f>
        <v>0</v>
      </c>
      <c r="AL823" s="422">
        <f>DATA13!$AA$10</f>
        <v>0</v>
      </c>
      <c r="AN823" s="522" t="str">
        <f>IF(AJ823="A",MAX($AN$221:AP822)+0.001,"")</f>
        <v/>
      </c>
      <c r="AO823" s="522"/>
      <c r="AP823" s="522"/>
      <c r="AQ823" s="282">
        <v>1.6019999999999999</v>
      </c>
      <c r="AR823" s="282" t="str">
        <f>IF($AQ$823&gt;$AN$973,"",LOOKUP($AQ$823,$AN$222:$AP$971,$AH$222:$AH$971))</f>
        <v/>
      </c>
      <c r="AS823" s="282" t="str">
        <f>IF($AQ$823&gt;$AN$973,"",LOOKUP($AQ$823,$AN$222:$AP$971,$AI$222:$AI$971))</f>
        <v/>
      </c>
      <c r="AT823" s="282" t="s">
        <v>28</v>
      </c>
      <c r="AU823" s="282" t="str">
        <f>IF($AQ$823&gt;$AN$973,"",LOOKUP($AQ$823,$AN$222:$AP$971,$AK$222:$AK$971))</f>
        <v/>
      </c>
      <c r="AV823" s="282" t="str">
        <f>IF($AQ$823&gt;$AN$973,"",LOOKUP($AQ$823,$AN$222:$AP$971,$AL$222:$AL$971))</f>
        <v/>
      </c>
      <c r="AX823" s="522" t="str">
        <f>IF(AJ823="B",MAX($AX$221:AX822)+0.001,"")</f>
        <v/>
      </c>
      <c r="AY823" s="522"/>
      <c r="AZ823" s="522"/>
      <c r="BA823" s="282">
        <v>1.6019999999999999</v>
      </c>
      <c r="BB823" s="282" t="str">
        <f t="shared" si="298"/>
        <v/>
      </c>
      <c r="BC823" s="282" t="str">
        <f t="shared" si="291"/>
        <v/>
      </c>
      <c r="BD823" s="282" t="s">
        <v>29</v>
      </c>
      <c r="BE823" s="282" t="str">
        <f t="shared" si="292"/>
        <v/>
      </c>
      <c r="BF823" s="282" t="str">
        <f t="shared" si="293"/>
        <v/>
      </c>
      <c r="BH823" s="522" t="str">
        <f>IF(AJ823="C",MAX($BH$221:BH822)+0.001,"")</f>
        <v/>
      </c>
      <c r="BI823" s="522"/>
      <c r="BJ823" s="522"/>
      <c r="BK823" s="282">
        <v>1.6019999999999999</v>
      </c>
      <c r="BL823" s="282" t="str">
        <f t="shared" si="294"/>
        <v/>
      </c>
      <c r="BM823" s="282" t="str">
        <f t="shared" si="295"/>
        <v/>
      </c>
      <c r="BN823" s="282" t="s">
        <v>30</v>
      </c>
      <c r="BO823" s="282" t="str">
        <f t="shared" si="296"/>
        <v/>
      </c>
      <c r="BP823" s="282" t="str">
        <f t="shared" si="297"/>
        <v/>
      </c>
      <c r="BT823" s="522" t="str">
        <f>IF(AL823="A",MAX($BT$221:BV822)+0.001,"")</f>
        <v/>
      </c>
      <c r="BU823" s="522"/>
      <c r="BV823" s="522"/>
      <c r="BW823" s="282">
        <v>1.6019999999999999</v>
      </c>
      <c r="BY823" s="454" t="s">
        <v>28</v>
      </c>
      <c r="BZ823" s="282" t="str">
        <f t="shared" si="299"/>
        <v/>
      </c>
      <c r="CB823" s="282">
        <f t="shared" si="300"/>
        <v>0</v>
      </c>
      <c r="CC823" s="282">
        <f t="shared" si="301"/>
        <v>0</v>
      </c>
      <c r="CD823" s="282">
        <f t="shared" si="302"/>
        <v>0</v>
      </c>
      <c r="CE823" s="282">
        <f t="shared" si="303"/>
        <v>0</v>
      </c>
      <c r="CF823" s="282">
        <f t="shared" si="304"/>
        <v>0</v>
      </c>
      <c r="CG823" s="282">
        <f t="shared" si="305"/>
        <v>0</v>
      </c>
      <c r="CH823" s="282">
        <f t="shared" si="306"/>
        <v>0</v>
      </c>
      <c r="CI823" s="282">
        <f t="shared" si="307"/>
        <v>0</v>
      </c>
      <c r="CJ823" s="282">
        <f t="shared" si="308"/>
        <v>0</v>
      </c>
      <c r="CK823" s="282">
        <f t="shared" si="309"/>
        <v>0</v>
      </c>
      <c r="CL823" s="282">
        <f t="shared" si="310"/>
        <v>0</v>
      </c>
      <c r="CM823" s="282">
        <f t="shared" si="311"/>
        <v>0</v>
      </c>
    </row>
    <row r="824" spans="1:91" ht="15" x14ac:dyDescent="0.25">
      <c r="D824" s="455" t="str">
        <f>IF(DATA13!$C$11="","",U824&amp;":"&amp;V824)</f>
        <v/>
      </c>
      <c r="E824" s="523" t="str">
        <f>IF(DATA13!$D$11="","",W824&amp;":"&amp;X824)</f>
        <v/>
      </c>
      <c r="F824" s="523"/>
      <c r="G824" s="523"/>
      <c r="H824" s="524" t="e">
        <f t="shared" si="286"/>
        <v>#VALUE!</v>
      </c>
      <c r="I824" s="524"/>
      <c r="J824" s="524"/>
      <c r="K824" s="522" t="e">
        <f t="shared" si="290"/>
        <v>#VALUE!</v>
      </c>
      <c r="L824" s="522"/>
      <c r="M824" s="522"/>
      <c r="N824" s="525" t="e">
        <f t="shared" si="287"/>
        <v>#VALUE!</v>
      </c>
      <c r="O824" s="525"/>
      <c r="P824" s="525"/>
      <c r="Q824" s="523" t="e">
        <f t="shared" si="288"/>
        <v>#VALUE!</v>
      </c>
      <c r="R824" s="523"/>
      <c r="S824" s="523"/>
      <c r="T824" s="283">
        <v>3</v>
      </c>
      <c r="U824" s="456">
        <f>IF(HOUR(DATA13!$C$11)&lt;=6,HOUR(DATA13!$C$11)+12,HOUR(DATA13!$C$11))</f>
        <v>12</v>
      </c>
      <c r="V824" s="457" t="str">
        <f>IF(MINUTE(DATA13!$C$11)&lt;10,"0"&amp;MINUTE(DATA13!$C$11),MINUTE(DATA13!$C$11))</f>
        <v>00</v>
      </c>
      <c r="W824" s="456">
        <f>IF(HOUR(DATA13!$D$11)&lt;=6,HOUR(DATA13!$D$11)+12,HOUR(DATA13!$D$11))</f>
        <v>12</v>
      </c>
      <c r="X824" s="457" t="str">
        <f>IF(MINUTE(DATA13!$D$11)&lt;10,"0"&amp;MINUTE(DATA13!$D$11),MINUTE(DATA13!$D$11))</f>
        <v>00</v>
      </c>
      <c r="Y824" s="526" t="b">
        <f t="shared" si="284"/>
        <v>0</v>
      </c>
      <c r="Z824" s="526"/>
      <c r="AA824" s="520" t="b">
        <f t="shared" si="285"/>
        <v>0</v>
      </c>
      <c r="AB824" s="520"/>
      <c r="AC824" s="521" t="str">
        <f t="shared" si="289"/>
        <v/>
      </c>
      <c r="AD824" s="521"/>
      <c r="AE824" s="520" t="b">
        <f t="shared" si="283"/>
        <v>0</v>
      </c>
      <c r="AF824" s="520"/>
      <c r="AH824" s="422">
        <f>DATA13!$G$11</f>
        <v>0</v>
      </c>
      <c r="AI824" s="422">
        <f>DATA13!$L$11</f>
        <v>0</v>
      </c>
      <c r="AJ824" s="458">
        <f>DATA13!$Q$11</f>
        <v>0</v>
      </c>
      <c r="AK824" s="422">
        <f>DATA13!$V$11</f>
        <v>0</v>
      </c>
      <c r="AL824" s="422">
        <f>DATA13!$AA$11</f>
        <v>0</v>
      </c>
      <c r="AN824" s="522" t="str">
        <f>IF(AJ824="A",MAX($AN$221:AP823)+0.001,"")</f>
        <v/>
      </c>
      <c r="AO824" s="522"/>
      <c r="AP824" s="522"/>
      <c r="AQ824" s="282">
        <v>1.6029999999999998</v>
      </c>
      <c r="AR824" s="282" t="str">
        <f>IF($AQ$824&gt;$AN$973,"",LOOKUP($AQ$824,$AN$222:$AP$971,$AH$222:$AH$971))</f>
        <v/>
      </c>
      <c r="AS824" s="282" t="str">
        <f>IF($AQ$824&gt;$AN$973,"",LOOKUP($AQ$824,$AN$222:$AP$971,$AI$222:$AI$971))</f>
        <v/>
      </c>
      <c r="AT824" s="282" t="s">
        <v>28</v>
      </c>
      <c r="AU824" s="282" t="str">
        <f>IF($AQ$824&gt;$AN$973,"",LOOKUP($AQ$824,$AN$222:$AP$971,$AK$222:$AK$971))</f>
        <v/>
      </c>
      <c r="AV824" s="282" t="str">
        <f>IF($AQ$824&gt;$AN$973,"",LOOKUP($AQ$824,$AN$222:$AP$971,$AL$222:$AL$971))</f>
        <v/>
      </c>
      <c r="AX824" s="522" t="str">
        <f>IF(AJ824="B",MAX($AX$221:AX823)+0.001,"")</f>
        <v/>
      </c>
      <c r="AY824" s="522"/>
      <c r="AZ824" s="522"/>
      <c r="BA824" s="282">
        <v>1.6029999999999998</v>
      </c>
      <c r="BB824" s="282" t="str">
        <f t="shared" si="298"/>
        <v/>
      </c>
      <c r="BC824" s="282" t="str">
        <f t="shared" si="291"/>
        <v/>
      </c>
      <c r="BD824" s="282" t="s">
        <v>29</v>
      </c>
      <c r="BE824" s="282" t="str">
        <f t="shared" si="292"/>
        <v/>
      </c>
      <c r="BF824" s="282" t="str">
        <f t="shared" si="293"/>
        <v/>
      </c>
      <c r="BH824" s="522" t="str">
        <f>IF(AJ824="C",MAX($BH$221:BH823)+0.001,"")</f>
        <v/>
      </c>
      <c r="BI824" s="522"/>
      <c r="BJ824" s="522"/>
      <c r="BK824" s="282">
        <v>1.6029999999999998</v>
      </c>
      <c r="BL824" s="282" t="str">
        <f t="shared" si="294"/>
        <v/>
      </c>
      <c r="BM824" s="282" t="str">
        <f t="shared" si="295"/>
        <v/>
      </c>
      <c r="BN824" s="282" t="s">
        <v>30</v>
      </c>
      <c r="BO824" s="282" t="str">
        <f t="shared" si="296"/>
        <v/>
      </c>
      <c r="BP824" s="282" t="str">
        <f t="shared" si="297"/>
        <v/>
      </c>
      <c r="BT824" s="522" t="str">
        <f>IF(AL824="A",MAX($BT$221:BV823)+0.001,"")</f>
        <v/>
      </c>
      <c r="BU824" s="522"/>
      <c r="BV824" s="522"/>
      <c r="BW824" s="282">
        <v>1.6029999999999998</v>
      </c>
      <c r="BY824" s="454" t="s">
        <v>28</v>
      </c>
      <c r="BZ824" s="282" t="str">
        <f t="shared" si="299"/>
        <v/>
      </c>
      <c r="CB824" s="282">
        <f t="shared" si="300"/>
        <v>0</v>
      </c>
      <c r="CC824" s="282">
        <f t="shared" si="301"/>
        <v>0</v>
      </c>
      <c r="CD824" s="282">
        <f t="shared" si="302"/>
        <v>0</v>
      </c>
      <c r="CE824" s="282">
        <f t="shared" si="303"/>
        <v>0</v>
      </c>
      <c r="CF824" s="282">
        <f t="shared" si="304"/>
        <v>0</v>
      </c>
      <c r="CG824" s="282">
        <f t="shared" si="305"/>
        <v>0</v>
      </c>
      <c r="CH824" s="282">
        <f t="shared" si="306"/>
        <v>0</v>
      </c>
      <c r="CI824" s="282">
        <f t="shared" si="307"/>
        <v>0</v>
      </c>
      <c r="CJ824" s="282">
        <f t="shared" si="308"/>
        <v>0</v>
      </c>
      <c r="CK824" s="282">
        <f t="shared" si="309"/>
        <v>0</v>
      </c>
      <c r="CL824" s="282">
        <f t="shared" si="310"/>
        <v>0</v>
      </c>
      <c r="CM824" s="282">
        <f t="shared" si="311"/>
        <v>0</v>
      </c>
    </row>
    <row r="825" spans="1:91" ht="15" x14ac:dyDescent="0.25">
      <c r="D825" s="455" t="str">
        <f>IF(DATA13!$C$12="","",U825&amp;":"&amp;V825)</f>
        <v/>
      </c>
      <c r="E825" s="523" t="str">
        <f>IF(DATA13!$D$12="","",W825&amp;":"&amp;X825)</f>
        <v/>
      </c>
      <c r="F825" s="523"/>
      <c r="G825" s="523"/>
      <c r="H825" s="524" t="e">
        <f t="shared" si="286"/>
        <v>#VALUE!</v>
      </c>
      <c r="I825" s="524"/>
      <c r="J825" s="524"/>
      <c r="K825" s="522" t="e">
        <f t="shared" si="290"/>
        <v>#VALUE!</v>
      </c>
      <c r="L825" s="522"/>
      <c r="M825" s="522"/>
      <c r="N825" s="525" t="e">
        <f t="shared" si="287"/>
        <v>#VALUE!</v>
      </c>
      <c r="O825" s="525"/>
      <c r="P825" s="525"/>
      <c r="Q825" s="523" t="e">
        <f t="shared" si="288"/>
        <v>#VALUE!</v>
      </c>
      <c r="R825" s="523"/>
      <c r="S825" s="523"/>
      <c r="T825" s="283">
        <v>4</v>
      </c>
      <c r="U825" s="456">
        <f>IF(HOUR(DATA13!$C$12)&lt;=6,HOUR(DATA13!$C$12)+12,HOUR(DATA13!$C$12))</f>
        <v>12</v>
      </c>
      <c r="V825" s="457" t="str">
        <f>IF(MINUTE(DATA13!$C$12)&lt;10,"0"&amp;MINUTE(DATA13!$C$12),MINUTE(DATA13!$C$12))</f>
        <v>00</v>
      </c>
      <c r="W825" s="456">
        <f>IF(HOUR(DATA13!$D$12)&lt;=6,HOUR(DATA13!$D$12)+12,HOUR(DATA13!$D$12))</f>
        <v>12</v>
      </c>
      <c r="X825" s="457" t="str">
        <f>IF(MINUTE(DATA13!$D$12)&lt;10,"0"&amp;MINUTE(DATA13!$D$12),MINUTE(DATA13!$D$12))</f>
        <v>00</v>
      </c>
      <c r="Y825" s="526" t="b">
        <f t="shared" si="284"/>
        <v>0</v>
      </c>
      <c r="Z825" s="526"/>
      <c r="AA825" s="520" t="b">
        <f t="shared" si="285"/>
        <v>0</v>
      </c>
      <c r="AB825" s="520"/>
      <c r="AC825" s="521" t="str">
        <f t="shared" si="289"/>
        <v/>
      </c>
      <c r="AD825" s="521"/>
      <c r="AE825" s="520" t="b">
        <f t="shared" si="283"/>
        <v>0</v>
      </c>
      <c r="AF825" s="520"/>
      <c r="AH825" s="422">
        <f>DATA13!$G$12</f>
        <v>0</v>
      </c>
      <c r="AI825" s="422">
        <f>DATA13!$L$12</f>
        <v>0</v>
      </c>
      <c r="AJ825" s="458">
        <f>DATA13!$Q$12</f>
        <v>0</v>
      </c>
      <c r="AK825" s="422">
        <f>DATA13!$V$12</f>
        <v>0</v>
      </c>
      <c r="AL825" s="422">
        <f>DATA13!$AA$12</f>
        <v>0</v>
      </c>
      <c r="AN825" s="522" t="str">
        <f>IF(AJ825="A",MAX($AN$221:AP824)+0.001,"")</f>
        <v/>
      </c>
      <c r="AO825" s="522"/>
      <c r="AP825" s="522"/>
      <c r="AQ825" s="282">
        <v>1.6039999999999999</v>
      </c>
      <c r="AR825" s="282" t="str">
        <f>IF($AQ$825&gt;$AN$973,"",LOOKUP($AQ$825,$AN$222:$AP$971,$AH$222:$AH$971))</f>
        <v/>
      </c>
      <c r="AS825" s="282" t="str">
        <f>IF($AQ$825&gt;$AN$973,"",LOOKUP($AQ$825,$AN$222:$AP$971,$AI$222:$AI$971))</f>
        <v/>
      </c>
      <c r="AT825" s="282" t="s">
        <v>28</v>
      </c>
      <c r="AU825" s="282" t="str">
        <f>IF($AQ$825&gt;$AN$973,"",LOOKUP($AQ$825,$AN$222:$AP$971,$AK$222:$AK$971))</f>
        <v/>
      </c>
      <c r="AV825" s="282" t="str">
        <f>IF($AQ$825&gt;$AN$973,"",LOOKUP($AQ$825,$AN$222:$AP$971,$AL$222:$AL$971))</f>
        <v/>
      </c>
      <c r="AX825" s="522" t="str">
        <f>IF(AJ825="B",MAX($AX$221:AX824)+0.001,"")</f>
        <v/>
      </c>
      <c r="AY825" s="522"/>
      <c r="AZ825" s="522"/>
      <c r="BA825" s="282">
        <v>1.6039999999999999</v>
      </c>
      <c r="BB825" s="282" t="str">
        <f t="shared" si="298"/>
        <v/>
      </c>
      <c r="BC825" s="282" t="str">
        <f t="shared" si="291"/>
        <v/>
      </c>
      <c r="BD825" s="282" t="s">
        <v>29</v>
      </c>
      <c r="BE825" s="282" t="str">
        <f t="shared" si="292"/>
        <v/>
      </c>
      <c r="BF825" s="282" t="str">
        <f t="shared" si="293"/>
        <v/>
      </c>
      <c r="BH825" s="522" t="str">
        <f>IF(AJ825="C",MAX($BH$221:BH824)+0.001,"")</f>
        <v/>
      </c>
      <c r="BI825" s="522"/>
      <c r="BJ825" s="522"/>
      <c r="BK825" s="282">
        <v>1.6039999999999999</v>
      </c>
      <c r="BL825" s="282" t="str">
        <f t="shared" si="294"/>
        <v/>
      </c>
      <c r="BM825" s="282" t="str">
        <f t="shared" si="295"/>
        <v/>
      </c>
      <c r="BN825" s="282" t="s">
        <v>30</v>
      </c>
      <c r="BO825" s="282" t="str">
        <f t="shared" si="296"/>
        <v/>
      </c>
      <c r="BP825" s="282" t="str">
        <f t="shared" si="297"/>
        <v/>
      </c>
      <c r="BT825" s="522" t="str">
        <f>IF(AL825="A",MAX($BT$221:BV824)+0.001,"")</f>
        <v/>
      </c>
      <c r="BU825" s="522"/>
      <c r="BV825" s="522"/>
      <c r="BW825" s="282">
        <v>1.6039999999999999</v>
      </c>
      <c r="BY825" s="454" t="s">
        <v>28</v>
      </c>
      <c r="BZ825" s="282" t="str">
        <f t="shared" si="299"/>
        <v/>
      </c>
      <c r="CB825" s="282">
        <f t="shared" si="300"/>
        <v>0</v>
      </c>
      <c r="CC825" s="282">
        <f t="shared" si="301"/>
        <v>0</v>
      </c>
      <c r="CD825" s="282">
        <f t="shared" si="302"/>
        <v>0</v>
      </c>
      <c r="CE825" s="282">
        <f t="shared" si="303"/>
        <v>0</v>
      </c>
      <c r="CF825" s="282">
        <f t="shared" si="304"/>
        <v>0</v>
      </c>
      <c r="CG825" s="282">
        <f t="shared" si="305"/>
        <v>0</v>
      </c>
      <c r="CH825" s="282">
        <f t="shared" si="306"/>
        <v>0</v>
      </c>
      <c r="CI825" s="282">
        <f t="shared" si="307"/>
        <v>0</v>
      </c>
      <c r="CJ825" s="282">
        <f t="shared" si="308"/>
        <v>0</v>
      </c>
      <c r="CK825" s="282">
        <f t="shared" si="309"/>
        <v>0</v>
      </c>
      <c r="CL825" s="282">
        <f t="shared" si="310"/>
        <v>0</v>
      </c>
      <c r="CM825" s="282">
        <f t="shared" si="311"/>
        <v>0</v>
      </c>
    </row>
    <row r="826" spans="1:91" ht="15" x14ac:dyDescent="0.25">
      <c r="D826" s="455" t="str">
        <f>IF(DATA13!$C$13="","",U826&amp;":"&amp;V826)</f>
        <v/>
      </c>
      <c r="E826" s="523" t="str">
        <f>IF(DATA13!$D$13="","",W826&amp;":"&amp;X826)</f>
        <v/>
      </c>
      <c r="F826" s="523"/>
      <c r="G826" s="523"/>
      <c r="H826" s="524" t="e">
        <f t="shared" si="286"/>
        <v>#VALUE!</v>
      </c>
      <c r="I826" s="524"/>
      <c r="J826" s="524"/>
      <c r="K826" s="522" t="e">
        <f t="shared" si="290"/>
        <v>#VALUE!</v>
      </c>
      <c r="L826" s="522"/>
      <c r="M826" s="522"/>
      <c r="N826" s="525" t="e">
        <f t="shared" si="287"/>
        <v>#VALUE!</v>
      </c>
      <c r="O826" s="525"/>
      <c r="P826" s="525"/>
      <c r="Q826" s="523" t="e">
        <f t="shared" si="288"/>
        <v>#VALUE!</v>
      </c>
      <c r="R826" s="523"/>
      <c r="S826" s="523"/>
      <c r="T826" s="283">
        <v>5</v>
      </c>
      <c r="U826" s="456">
        <f>IF(HOUR(DATA13!$C$13)&lt;=6,HOUR(DATA13!$C$13)+12,HOUR(DATA13!$C$13))</f>
        <v>12</v>
      </c>
      <c r="V826" s="457" t="str">
        <f>IF(MINUTE(DATA13!$C$13)&lt;10,"0"&amp;MINUTE(DATA13!$C$13),MINUTE(DATA13!$C$13))</f>
        <v>00</v>
      </c>
      <c r="W826" s="456">
        <f>IF(HOUR(DATA13!$D$13)&lt;=6,HOUR(DATA13!$D$13)+12,HOUR(DATA13!$D$13))</f>
        <v>12</v>
      </c>
      <c r="X826" s="457" t="str">
        <f>IF(MINUTE(DATA13!$D$13)&lt;10,"0"&amp;MINUTE(DATA13!$D$13),MINUTE(DATA13!$D$13))</f>
        <v>00</v>
      </c>
      <c r="Y826" s="526" t="b">
        <f t="shared" si="284"/>
        <v>0</v>
      </c>
      <c r="Z826" s="526"/>
      <c r="AA826" s="520" t="b">
        <f t="shared" si="285"/>
        <v>0</v>
      </c>
      <c r="AB826" s="520"/>
      <c r="AC826" s="521" t="str">
        <f t="shared" si="289"/>
        <v/>
      </c>
      <c r="AD826" s="521"/>
      <c r="AE826" s="520" t="b">
        <f t="shared" si="283"/>
        <v>0</v>
      </c>
      <c r="AF826" s="520"/>
      <c r="AH826" s="422">
        <f>DATA13!$G$13</f>
        <v>0</v>
      </c>
      <c r="AI826" s="422">
        <f>DATA13!$L$13</f>
        <v>0</v>
      </c>
      <c r="AJ826" s="458">
        <f>DATA13!$Q$13</f>
        <v>0</v>
      </c>
      <c r="AK826" s="422">
        <f>DATA13!$V$13</f>
        <v>0</v>
      </c>
      <c r="AL826" s="422">
        <f>DATA13!$AA$13</f>
        <v>0</v>
      </c>
      <c r="AN826" s="522" t="str">
        <f>IF(AJ826="A",MAX($AN$221:AP825)+0.001,"")</f>
        <v/>
      </c>
      <c r="AO826" s="522"/>
      <c r="AP826" s="522"/>
      <c r="AQ826" s="282">
        <v>1.605</v>
      </c>
      <c r="AR826" s="282" t="str">
        <f>IF($AQ$826&gt;$AN$973,"",LOOKUP($AQ$826,$AN$222:$AP$971,$AH$222:$AH$971))</f>
        <v/>
      </c>
      <c r="AS826" s="282" t="str">
        <f>IF($AQ$826&gt;$AN$973,"",LOOKUP($AQ$826,$AN$222:$AP$971,$AI$222:$AI$971))</f>
        <v/>
      </c>
      <c r="AT826" s="282" t="s">
        <v>28</v>
      </c>
      <c r="AU826" s="282" t="str">
        <f>IF($AQ$826&gt;$AN$973,"",LOOKUP($AQ$826,$AN$222:$AP$971,$AK$222:$AK$971))</f>
        <v/>
      </c>
      <c r="AV826" s="282" t="str">
        <f>IF($AQ$826&gt;$AN$973,"",LOOKUP($AQ$826,$AN$222:$AP$971,$AL$222:$AL$971))</f>
        <v/>
      </c>
      <c r="AX826" s="522" t="str">
        <f>IF(AJ826="B",MAX($AX$221:AX825)+0.001,"")</f>
        <v/>
      </c>
      <c r="AY826" s="522"/>
      <c r="AZ826" s="522"/>
      <c r="BA826" s="282">
        <v>1.605</v>
      </c>
      <c r="BB826" s="282" t="str">
        <f t="shared" si="298"/>
        <v/>
      </c>
      <c r="BC826" s="282" t="str">
        <f t="shared" si="291"/>
        <v/>
      </c>
      <c r="BD826" s="282" t="s">
        <v>29</v>
      </c>
      <c r="BE826" s="282" t="str">
        <f t="shared" si="292"/>
        <v/>
      </c>
      <c r="BF826" s="282" t="str">
        <f t="shared" si="293"/>
        <v/>
      </c>
      <c r="BH826" s="522" t="str">
        <f>IF(AJ826="C",MAX($BH$221:BH825)+0.001,"")</f>
        <v/>
      </c>
      <c r="BI826" s="522"/>
      <c r="BJ826" s="522"/>
      <c r="BK826" s="282">
        <v>1.605</v>
      </c>
      <c r="BL826" s="282" t="str">
        <f t="shared" si="294"/>
        <v/>
      </c>
      <c r="BM826" s="282" t="str">
        <f t="shared" si="295"/>
        <v/>
      </c>
      <c r="BN826" s="282" t="s">
        <v>30</v>
      </c>
      <c r="BO826" s="282" t="str">
        <f t="shared" si="296"/>
        <v/>
      </c>
      <c r="BP826" s="282" t="str">
        <f t="shared" si="297"/>
        <v/>
      </c>
      <c r="BT826" s="522" t="str">
        <f>IF(AL826="A",MAX($BT$221:BV825)+0.001,"")</f>
        <v/>
      </c>
      <c r="BU826" s="522"/>
      <c r="BV826" s="522"/>
      <c r="BW826" s="282">
        <v>1.605</v>
      </c>
      <c r="BY826" s="454" t="s">
        <v>28</v>
      </c>
      <c r="BZ826" s="282" t="str">
        <f t="shared" si="299"/>
        <v/>
      </c>
      <c r="CB826" s="282">
        <f t="shared" si="300"/>
        <v>0</v>
      </c>
      <c r="CC826" s="282">
        <f t="shared" si="301"/>
        <v>0</v>
      </c>
      <c r="CD826" s="282">
        <f t="shared" si="302"/>
        <v>0</v>
      </c>
      <c r="CE826" s="282">
        <f t="shared" si="303"/>
        <v>0</v>
      </c>
      <c r="CF826" s="282">
        <f t="shared" si="304"/>
        <v>0</v>
      </c>
      <c r="CG826" s="282">
        <f t="shared" si="305"/>
        <v>0</v>
      </c>
      <c r="CH826" s="282">
        <f t="shared" si="306"/>
        <v>0</v>
      </c>
      <c r="CI826" s="282">
        <f t="shared" si="307"/>
        <v>0</v>
      </c>
      <c r="CJ826" s="282">
        <f t="shared" si="308"/>
        <v>0</v>
      </c>
      <c r="CK826" s="282">
        <f t="shared" si="309"/>
        <v>0</v>
      </c>
      <c r="CL826" s="282">
        <f t="shared" si="310"/>
        <v>0</v>
      </c>
      <c r="CM826" s="282">
        <f t="shared" si="311"/>
        <v>0</v>
      </c>
    </row>
    <row r="827" spans="1:91" ht="15" x14ac:dyDescent="0.25">
      <c r="D827" s="455" t="str">
        <f>IF(DATA13!$C$14="","",U827&amp;":"&amp;V827)</f>
        <v/>
      </c>
      <c r="E827" s="523" t="str">
        <f>IF(DATA13!$D$14="","",W827&amp;":"&amp;X827)</f>
        <v/>
      </c>
      <c r="F827" s="523"/>
      <c r="G827" s="523"/>
      <c r="H827" s="524" t="e">
        <f t="shared" si="286"/>
        <v>#VALUE!</v>
      </c>
      <c r="I827" s="524"/>
      <c r="J827" s="524"/>
      <c r="K827" s="522" t="e">
        <f t="shared" si="290"/>
        <v>#VALUE!</v>
      </c>
      <c r="L827" s="522"/>
      <c r="M827" s="522"/>
      <c r="N827" s="525" t="e">
        <f t="shared" si="287"/>
        <v>#VALUE!</v>
      </c>
      <c r="O827" s="525"/>
      <c r="P827" s="525"/>
      <c r="Q827" s="523" t="e">
        <f t="shared" si="288"/>
        <v>#VALUE!</v>
      </c>
      <c r="R827" s="523"/>
      <c r="S827" s="523"/>
      <c r="T827" s="283">
        <v>6</v>
      </c>
      <c r="U827" s="456">
        <f>IF(HOUR(DATA13!$C$14)&lt;=6,HOUR(DATA13!$C$14)+12,HOUR(DATA13!$C$14))</f>
        <v>12</v>
      </c>
      <c r="V827" s="457" t="str">
        <f>IF(MINUTE(DATA13!$C$14)&lt;10,"0"&amp;MINUTE(DATA13!$C$14),MINUTE(DATA13!$C$14))</f>
        <v>00</v>
      </c>
      <c r="W827" s="456">
        <f>IF(HOUR(DATA13!$D$14)&lt;=6,HOUR(DATA13!$D$14)+12,HOUR(DATA13!$D$14))</f>
        <v>12</v>
      </c>
      <c r="X827" s="457" t="str">
        <f>IF(MINUTE(DATA13!$D$14)&lt;10,"0"&amp;MINUTE(DATA13!$D$14),MINUTE(DATA13!$D$14))</f>
        <v>00</v>
      </c>
      <c r="Y827" s="526" t="b">
        <f t="shared" si="284"/>
        <v>0</v>
      </c>
      <c r="Z827" s="526"/>
      <c r="AA827" s="520" t="b">
        <f t="shared" si="285"/>
        <v>0</v>
      </c>
      <c r="AB827" s="520"/>
      <c r="AC827" s="521" t="str">
        <f t="shared" si="289"/>
        <v/>
      </c>
      <c r="AD827" s="521"/>
      <c r="AE827" s="520" t="b">
        <f t="shared" si="283"/>
        <v>0</v>
      </c>
      <c r="AF827" s="520"/>
      <c r="AH827" s="422">
        <f>DATA13!$G$14</f>
        <v>0</v>
      </c>
      <c r="AI827" s="422">
        <f>DATA13!$L$14</f>
        <v>0</v>
      </c>
      <c r="AJ827" s="458">
        <f>DATA13!$Q$14</f>
        <v>0</v>
      </c>
      <c r="AK827" s="422">
        <f>DATA13!$V$14</f>
        <v>0</v>
      </c>
      <c r="AL827" s="422">
        <f>DATA13!$AA$14</f>
        <v>0</v>
      </c>
      <c r="AN827" s="522" t="str">
        <f>IF(AJ827="A",MAX($AN$221:AP826)+0.001,"")</f>
        <v/>
      </c>
      <c r="AO827" s="522"/>
      <c r="AP827" s="522"/>
      <c r="AQ827" s="282">
        <v>1.6059999999999999</v>
      </c>
      <c r="AR827" s="282" t="str">
        <f>IF($AQ$827&gt;$AN$973,"",LOOKUP($AQ$827,$AN$222:$AP$971,$AH$222:$AH$971))</f>
        <v/>
      </c>
      <c r="AS827" s="282" t="str">
        <f>IF($AQ$827&gt;$AN$973,"",LOOKUP($AQ$827,$AN$222:$AP$971,$AI$222:$AI$971))</f>
        <v/>
      </c>
      <c r="AT827" s="282" t="s">
        <v>28</v>
      </c>
      <c r="AU827" s="282" t="str">
        <f>IF($AQ$827&gt;$AN$973,"",LOOKUP($AQ$827,$AN$222:$AP$971,$AK$222:$AK$971))</f>
        <v/>
      </c>
      <c r="AV827" s="282" t="str">
        <f>IF($AQ$827&gt;$AN$973,"",LOOKUP($AQ$827,$AN$222:$AP$971,$AL$222:$AL$971))</f>
        <v/>
      </c>
      <c r="AX827" s="522" t="str">
        <f>IF(AJ827="B",MAX($AX$221:AX826)+0.001,"")</f>
        <v/>
      </c>
      <c r="AY827" s="522"/>
      <c r="AZ827" s="522"/>
      <c r="BA827" s="282">
        <v>1.6059999999999999</v>
      </c>
      <c r="BB827" s="282" t="str">
        <f t="shared" si="298"/>
        <v/>
      </c>
      <c r="BC827" s="282" t="str">
        <f t="shared" si="291"/>
        <v/>
      </c>
      <c r="BD827" s="282" t="s">
        <v>29</v>
      </c>
      <c r="BE827" s="282" t="str">
        <f t="shared" si="292"/>
        <v/>
      </c>
      <c r="BF827" s="282" t="str">
        <f t="shared" si="293"/>
        <v/>
      </c>
      <c r="BH827" s="522" t="str">
        <f>IF(AJ827="C",MAX($BH$221:BH826)+0.001,"")</f>
        <v/>
      </c>
      <c r="BI827" s="522"/>
      <c r="BJ827" s="522"/>
      <c r="BK827" s="282">
        <v>1.6059999999999999</v>
      </c>
      <c r="BL827" s="282" t="str">
        <f t="shared" si="294"/>
        <v/>
      </c>
      <c r="BM827" s="282" t="str">
        <f t="shared" si="295"/>
        <v/>
      </c>
      <c r="BN827" s="282" t="s">
        <v>30</v>
      </c>
      <c r="BO827" s="282" t="str">
        <f t="shared" si="296"/>
        <v/>
      </c>
      <c r="BP827" s="282" t="str">
        <f t="shared" si="297"/>
        <v/>
      </c>
      <c r="BT827" s="522" t="str">
        <f>IF(AL827="A",MAX($BT$221:BV826)+0.001,"")</f>
        <v/>
      </c>
      <c r="BU827" s="522"/>
      <c r="BV827" s="522"/>
      <c r="BW827" s="282">
        <v>1.6059999999999999</v>
      </c>
      <c r="BY827" s="454" t="s">
        <v>28</v>
      </c>
      <c r="BZ827" s="282" t="str">
        <f t="shared" si="299"/>
        <v/>
      </c>
      <c r="CB827" s="282">
        <f t="shared" si="300"/>
        <v>0</v>
      </c>
      <c r="CC827" s="282">
        <f t="shared" si="301"/>
        <v>0</v>
      </c>
      <c r="CD827" s="282">
        <f t="shared" si="302"/>
        <v>0</v>
      </c>
      <c r="CE827" s="282">
        <f t="shared" si="303"/>
        <v>0</v>
      </c>
      <c r="CF827" s="282">
        <f t="shared" si="304"/>
        <v>0</v>
      </c>
      <c r="CG827" s="282">
        <f t="shared" si="305"/>
        <v>0</v>
      </c>
      <c r="CH827" s="282">
        <f t="shared" si="306"/>
        <v>0</v>
      </c>
      <c r="CI827" s="282">
        <f t="shared" si="307"/>
        <v>0</v>
      </c>
      <c r="CJ827" s="282">
        <f t="shared" si="308"/>
        <v>0</v>
      </c>
      <c r="CK827" s="282">
        <f t="shared" si="309"/>
        <v>0</v>
      </c>
      <c r="CL827" s="282">
        <f t="shared" si="310"/>
        <v>0</v>
      </c>
      <c r="CM827" s="282">
        <f t="shared" si="311"/>
        <v>0</v>
      </c>
    </row>
    <row r="828" spans="1:91" ht="15" x14ac:dyDescent="0.25">
      <c r="D828" s="455" t="str">
        <f>IF(DATA13!$C$15="","",U828&amp;":"&amp;V828)</f>
        <v/>
      </c>
      <c r="E828" s="523" t="str">
        <f>IF(DATA13!$D$15="","",W828&amp;":"&amp;X828)</f>
        <v/>
      </c>
      <c r="F828" s="523"/>
      <c r="G828" s="523"/>
      <c r="H828" s="524" t="e">
        <f t="shared" si="286"/>
        <v>#VALUE!</v>
      </c>
      <c r="I828" s="524"/>
      <c r="J828" s="524"/>
      <c r="K828" s="522" t="e">
        <f t="shared" si="290"/>
        <v>#VALUE!</v>
      </c>
      <c r="L828" s="522"/>
      <c r="M828" s="522"/>
      <c r="N828" s="525" t="e">
        <f t="shared" si="287"/>
        <v>#VALUE!</v>
      </c>
      <c r="O828" s="525"/>
      <c r="P828" s="525"/>
      <c r="Q828" s="523" t="e">
        <f t="shared" si="288"/>
        <v>#VALUE!</v>
      </c>
      <c r="R828" s="523"/>
      <c r="S828" s="523"/>
      <c r="T828" s="283">
        <v>7</v>
      </c>
      <c r="U828" s="456">
        <f>IF(HOUR(DATA13!$C$15)&lt;=6,HOUR(DATA13!$C$15)+12,HOUR(DATA13!$C$15))</f>
        <v>12</v>
      </c>
      <c r="V828" s="457" t="str">
        <f>IF(MINUTE(DATA13!$C$15)&lt;10,"0"&amp;MINUTE(DATA13!$C$15),MINUTE(DATA13!$C$15))</f>
        <v>00</v>
      </c>
      <c r="W828" s="456">
        <f>IF(HOUR(DATA13!$D$15)&lt;=6,HOUR(DATA13!$D$15)+12,HOUR(DATA13!$D$15))</f>
        <v>12</v>
      </c>
      <c r="X828" s="457" t="str">
        <f>IF(MINUTE(DATA13!$D$15)&lt;10,"0"&amp;MINUTE(DATA13!$D$15),MINUTE(DATA13!$D$15))</f>
        <v>00</v>
      </c>
      <c r="Y828" s="526" t="b">
        <f t="shared" si="284"/>
        <v>0</v>
      </c>
      <c r="Z828" s="526"/>
      <c r="AA828" s="520" t="b">
        <f t="shared" si="285"/>
        <v>0</v>
      </c>
      <c r="AB828" s="520"/>
      <c r="AC828" s="521" t="str">
        <f t="shared" si="289"/>
        <v/>
      </c>
      <c r="AD828" s="521"/>
      <c r="AE828" s="520" t="b">
        <f t="shared" si="283"/>
        <v>0</v>
      </c>
      <c r="AF828" s="520"/>
      <c r="AH828" s="422">
        <f>DATA13!$G$15</f>
        <v>0</v>
      </c>
      <c r="AI828" s="422">
        <f>DATA13!$L$15</f>
        <v>0</v>
      </c>
      <c r="AJ828" s="458">
        <f>DATA13!$Q$15</f>
        <v>0</v>
      </c>
      <c r="AK828" s="422">
        <f>DATA13!$V$15</f>
        <v>0</v>
      </c>
      <c r="AL828" s="422">
        <f>DATA13!$AA$15</f>
        <v>0</v>
      </c>
      <c r="AN828" s="522" t="str">
        <f>IF(AJ828="A",MAX($AN$221:AP827)+0.001,"")</f>
        <v/>
      </c>
      <c r="AO828" s="522"/>
      <c r="AP828" s="522"/>
      <c r="AQ828" s="282">
        <v>1.6069999999999998</v>
      </c>
      <c r="AR828" s="282" t="str">
        <f>IF($AQ$828&gt;$AN$973,"",LOOKUP($AQ$828,$AN$222:$AP$971,$AH$222:$AH$971))</f>
        <v/>
      </c>
      <c r="AS828" s="282" t="str">
        <f>IF($AQ$828&gt;$AN$973,"",LOOKUP($AQ$828,$AN$222:$AP$971,$AI$222:$AI$971))</f>
        <v/>
      </c>
      <c r="AT828" s="282" t="s">
        <v>28</v>
      </c>
      <c r="AU828" s="282" t="str">
        <f>IF($AQ$828&gt;$AN$973,"",LOOKUP($AQ$828,$AN$222:$AP$971,$AK$222:$AK$971))</f>
        <v/>
      </c>
      <c r="AV828" s="282" t="str">
        <f>IF($AQ$828&gt;$AN$973,"",LOOKUP($AQ$828,$AN$222:$AP$971,$AL$222:$AL$971))</f>
        <v/>
      </c>
      <c r="AX828" s="522" t="str">
        <f>IF(AJ828="B",MAX($AX$221:AX827)+0.001,"")</f>
        <v/>
      </c>
      <c r="AY828" s="522"/>
      <c r="AZ828" s="522"/>
      <c r="BA828" s="282">
        <v>1.6069999999999998</v>
      </c>
      <c r="BB828" s="282" t="str">
        <f t="shared" si="298"/>
        <v/>
      </c>
      <c r="BC828" s="282" t="str">
        <f t="shared" si="291"/>
        <v/>
      </c>
      <c r="BD828" s="282" t="s">
        <v>29</v>
      </c>
      <c r="BE828" s="282" t="str">
        <f t="shared" si="292"/>
        <v/>
      </c>
      <c r="BF828" s="282" t="str">
        <f t="shared" si="293"/>
        <v/>
      </c>
      <c r="BH828" s="522" t="str">
        <f>IF(AJ828="C",MAX($BH$221:BH827)+0.001,"")</f>
        <v/>
      </c>
      <c r="BI828" s="522"/>
      <c r="BJ828" s="522"/>
      <c r="BK828" s="282">
        <v>1.6069999999999998</v>
      </c>
      <c r="BL828" s="282" t="str">
        <f t="shared" si="294"/>
        <v/>
      </c>
      <c r="BM828" s="282" t="str">
        <f t="shared" si="295"/>
        <v/>
      </c>
      <c r="BN828" s="282" t="s">
        <v>30</v>
      </c>
      <c r="BO828" s="282" t="str">
        <f t="shared" si="296"/>
        <v/>
      </c>
      <c r="BP828" s="282" t="str">
        <f t="shared" si="297"/>
        <v/>
      </c>
      <c r="BT828" s="522" t="str">
        <f>IF(AL828="A",MAX($BT$221:BV827)+0.001,"")</f>
        <v/>
      </c>
      <c r="BU828" s="522"/>
      <c r="BV828" s="522"/>
      <c r="BW828" s="282">
        <v>1.6069999999999998</v>
      </c>
      <c r="BY828" s="454" t="s">
        <v>28</v>
      </c>
      <c r="BZ828" s="282" t="str">
        <f t="shared" si="299"/>
        <v/>
      </c>
      <c r="CB828" s="282">
        <f t="shared" si="300"/>
        <v>0</v>
      </c>
      <c r="CC828" s="282">
        <f t="shared" si="301"/>
        <v>0</v>
      </c>
      <c r="CD828" s="282">
        <f t="shared" si="302"/>
        <v>0</v>
      </c>
      <c r="CE828" s="282">
        <f t="shared" si="303"/>
        <v>0</v>
      </c>
      <c r="CF828" s="282">
        <f t="shared" si="304"/>
        <v>0</v>
      </c>
      <c r="CG828" s="282">
        <f t="shared" si="305"/>
        <v>0</v>
      </c>
      <c r="CH828" s="282">
        <f t="shared" si="306"/>
        <v>0</v>
      </c>
      <c r="CI828" s="282">
        <f t="shared" si="307"/>
        <v>0</v>
      </c>
      <c r="CJ828" s="282">
        <f t="shared" si="308"/>
        <v>0</v>
      </c>
      <c r="CK828" s="282">
        <f t="shared" si="309"/>
        <v>0</v>
      </c>
      <c r="CL828" s="282">
        <f t="shared" si="310"/>
        <v>0</v>
      </c>
      <c r="CM828" s="282">
        <f t="shared" si="311"/>
        <v>0</v>
      </c>
    </row>
    <row r="829" spans="1:91" ht="15" x14ac:dyDescent="0.25">
      <c r="D829" s="455" t="str">
        <f>IF(DATA13!$C$16="","",U829&amp;":"&amp;V829)</f>
        <v/>
      </c>
      <c r="E829" s="523" t="str">
        <f>IF(DATA13!$D$16="","",W829&amp;":"&amp;X829)</f>
        <v/>
      </c>
      <c r="F829" s="523"/>
      <c r="G829" s="523"/>
      <c r="H829" s="524" t="e">
        <f t="shared" si="286"/>
        <v>#VALUE!</v>
      </c>
      <c r="I829" s="524"/>
      <c r="J829" s="524"/>
      <c r="K829" s="522" t="e">
        <f t="shared" si="290"/>
        <v>#VALUE!</v>
      </c>
      <c r="L829" s="522"/>
      <c r="M829" s="522"/>
      <c r="N829" s="525" t="e">
        <f t="shared" si="287"/>
        <v>#VALUE!</v>
      </c>
      <c r="O829" s="525"/>
      <c r="P829" s="525"/>
      <c r="Q829" s="523" t="e">
        <f t="shared" si="288"/>
        <v>#VALUE!</v>
      </c>
      <c r="R829" s="523"/>
      <c r="S829" s="523"/>
      <c r="T829" s="283">
        <v>8</v>
      </c>
      <c r="U829" s="456">
        <f>IF(HOUR(DATA13!$C$16)&lt;=6,HOUR(DATA13!$C$16)+12,HOUR(DATA13!$C$16))</f>
        <v>12</v>
      </c>
      <c r="V829" s="457" t="str">
        <f>IF(MINUTE(DATA13!$C$16)&lt;10,"0"&amp;MINUTE(DATA13!$C$16),MINUTE(DATA13!$C$16))</f>
        <v>00</v>
      </c>
      <c r="W829" s="456">
        <f>IF(HOUR(DATA13!$D$16)&lt;=6,HOUR(DATA13!$D$16)+12,HOUR(DATA13!$D$16))</f>
        <v>12</v>
      </c>
      <c r="X829" s="457" t="str">
        <f>IF(MINUTE(DATA13!$D$16)&lt;10,"0"&amp;MINUTE(DATA13!$D$16),MINUTE(DATA13!$D$16))</f>
        <v>00</v>
      </c>
      <c r="Y829" s="526" t="b">
        <f t="shared" si="284"/>
        <v>0</v>
      </c>
      <c r="Z829" s="526"/>
      <c r="AA829" s="520" t="b">
        <f t="shared" si="285"/>
        <v>0</v>
      </c>
      <c r="AB829" s="520"/>
      <c r="AC829" s="521" t="str">
        <f t="shared" si="289"/>
        <v/>
      </c>
      <c r="AD829" s="521"/>
      <c r="AE829" s="520" t="b">
        <f t="shared" si="283"/>
        <v>0</v>
      </c>
      <c r="AF829" s="520"/>
      <c r="AH829" s="422">
        <f>DATA13!$G$16</f>
        <v>0</v>
      </c>
      <c r="AI829" s="422">
        <f>DATA13!$L$16</f>
        <v>0</v>
      </c>
      <c r="AJ829" s="458">
        <f>DATA13!$Q$16</f>
        <v>0</v>
      </c>
      <c r="AK829" s="422">
        <f>DATA13!$V$16</f>
        <v>0</v>
      </c>
      <c r="AL829" s="422">
        <f>DATA13!$AA$16</f>
        <v>0</v>
      </c>
      <c r="AN829" s="522" t="str">
        <f>IF(AJ829="A",MAX($AN$221:AP828)+0.001,"")</f>
        <v/>
      </c>
      <c r="AO829" s="522"/>
      <c r="AP829" s="522"/>
      <c r="AQ829" s="282">
        <v>1.6079999999999999</v>
      </c>
      <c r="AR829" s="282" t="str">
        <f>IF($AQ$829&gt;$AN$973,"",LOOKUP($AQ$829,$AN$222:$AP$971,$AH$222:$AH$971))</f>
        <v/>
      </c>
      <c r="AS829" s="282" t="str">
        <f>IF($AQ$829&gt;$AN$973,"",LOOKUP($AQ$829,$AN$222:$AP$971,$AI$222:$AI$971))</f>
        <v/>
      </c>
      <c r="AT829" s="282" t="s">
        <v>28</v>
      </c>
      <c r="AU829" s="282" t="str">
        <f>IF($AQ$829&gt;$AN$973,"",LOOKUP($AQ$829,$AN$222:$AP$971,$AK$222:$AK$971))</f>
        <v/>
      </c>
      <c r="AV829" s="282" t="str">
        <f>IF($AQ$829&gt;$AN$973,"",LOOKUP($AQ$829,$AN$222:$AP$971,$AL$222:$AL$971))</f>
        <v/>
      </c>
      <c r="AX829" s="522" t="str">
        <f>IF(AJ829="B",MAX($AX$221:AX828)+0.001,"")</f>
        <v/>
      </c>
      <c r="AY829" s="522"/>
      <c r="AZ829" s="522"/>
      <c r="BA829" s="282">
        <v>1.6079999999999999</v>
      </c>
      <c r="BB829" s="282" t="str">
        <f t="shared" si="298"/>
        <v/>
      </c>
      <c r="BC829" s="282" t="str">
        <f t="shared" si="291"/>
        <v/>
      </c>
      <c r="BD829" s="282" t="s">
        <v>29</v>
      </c>
      <c r="BE829" s="282" t="str">
        <f t="shared" si="292"/>
        <v/>
      </c>
      <c r="BF829" s="282" t="str">
        <f t="shared" si="293"/>
        <v/>
      </c>
      <c r="BH829" s="522" t="str">
        <f>IF(AJ829="C",MAX($BH$221:BH828)+0.001,"")</f>
        <v/>
      </c>
      <c r="BI829" s="522"/>
      <c r="BJ829" s="522"/>
      <c r="BK829" s="282">
        <v>1.6079999999999999</v>
      </c>
      <c r="BL829" s="282" t="str">
        <f t="shared" si="294"/>
        <v/>
      </c>
      <c r="BM829" s="282" t="str">
        <f t="shared" si="295"/>
        <v/>
      </c>
      <c r="BN829" s="282" t="s">
        <v>30</v>
      </c>
      <c r="BO829" s="282" t="str">
        <f t="shared" si="296"/>
        <v/>
      </c>
      <c r="BP829" s="282" t="str">
        <f t="shared" si="297"/>
        <v/>
      </c>
      <c r="BT829" s="522" t="str">
        <f>IF(AL829="A",MAX($BT$221:BV828)+0.001,"")</f>
        <v/>
      </c>
      <c r="BU829" s="522"/>
      <c r="BV829" s="522"/>
      <c r="BW829" s="282">
        <v>1.6079999999999999</v>
      </c>
      <c r="BY829" s="454" t="s">
        <v>28</v>
      </c>
      <c r="BZ829" s="282" t="str">
        <f t="shared" si="299"/>
        <v/>
      </c>
      <c r="CB829" s="282">
        <f t="shared" si="300"/>
        <v>0</v>
      </c>
      <c r="CC829" s="282">
        <f t="shared" si="301"/>
        <v>0</v>
      </c>
      <c r="CD829" s="282">
        <f t="shared" si="302"/>
        <v>0</v>
      </c>
      <c r="CE829" s="282">
        <f t="shared" si="303"/>
        <v>0</v>
      </c>
      <c r="CF829" s="282">
        <f t="shared" si="304"/>
        <v>0</v>
      </c>
      <c r="CG829" s="282">
        <f t="shared" si="305"/>
        <v>0</v>
      </c>
      <c r="CH829" s="282">
        <f t="shared" si="306"/>
        <v>0</v>
      </c>
      <c r="CI829" s="282">
        <f t="shared" si="307"/>
        <v>0</v>
      </c>
      <c r="CJ829" s="282">
        <f t="shared" si="308"/>
        <v>0</v>
      </c>
      <c r="CK829" s="282">
        <f t="shared" si="309"/>
        <v>0</v>
      </c>
      <c r="CL829" s="282">
        <f t="shared" si="310"/>
        <v>0</v>
      </c>
      <c r="CM829" s="282">
        <f t="shared" si="311"/>
        <v>0</v>
      </c>
    </row>
    <row r="830" spans="1:91" ht="15" x14ac:dyDescent="0.25">
      <c r="D830" s="455" t="str">
        <f>IF(DATA13!$C$17="","",U830&amp;":"&amp;V830)</f>
        <v/>
      </c>
      <c r="E830" s="523" t="str">
        <f>IF(DATA13!$D$17="","",W830&amp;":"&amp;X830)</f>
        <v/>
      </c>
      <c r="F830" s="523"/>
      <c r="G830" s="523"/>
      <c r="H830" s="524" t="e">
        <f t="shared" si="286"/>
        <v>#VALUE!</v>
      </c>
      <c r="I830" s="524"/>
      <c r="J830" s="524"/>
      <c r="K830" s="522" t="e">
        <f t="shared" si="290"/>
        <v>#VALUE!</v>
      </c>
      <c r="L830" s="522"/>
      <c r="M830" s="522"/>
      <c r="N830" s="525" t="e">
        <f t="shared" si="287"/>
        <v>#VALUE!</v>
      </c>
      <c r="O830" s="525"/>
      <c r="P830" s="525"/>
      <c r="Q830" s="523" t="e">
        <f t="shared" si="288"/>
        <v>#VALUE!</v>
      </c>
      <c r="R830" s="523"/>
      <c r="S830" s="523"/>
      <c r="T830" s="283">
        <v>9</v>
      </c>
      <c r="U830" s="456">
        <f>IF(HOUR(DATA13!$C$17)&lt;=6,HOUR(DATA13!$C$17)+12,HOUR(DATA13!$C$17))</f>
        <v>12</v>
      </c>
      <c r="V830" s="457" t="str">
        <f>IF(MINUTE(DATA13!$C$17)&lt;10,"0"&amp;MINUTE(DATA13!$C$17),MINUTE(DATA13!$C$17))</f>
        <v>00</v>
      </c>
      <c r="W830" s="456">
        <f>IF(HOUR(DATA13!$D$17)&lt;=6,HOUR(DATA13!$D$17)+12,HOUR(DATA13!$D$17))</f>
        <v>12</v>
      </c>
      <c r="X830" s="457" t="str">
        <f>IF(MINUTE(DATA13!$D$17)&lt;10,"0"&amp;MINUTE(DATA13!$D$17),MINUTE(DATA13!$D$17))</f>
        <v>00</v>
      </c>
      <c r="Y830" s="526" t="b">
        <f t="shared" si="284"/>
        <v>0</v>
      </c>
      <c r="Z830" s="526"/>
      <c r="AA830" s="520" t="b">
        <f t="shared" si="285"/>
        <v>0</v>
      </c>
      <c r="AB830" s="520"/>
      <c r="AC830" s="521" t="str">
        <f t="shared" si="289"/>
        <v/>
      </c>
      <c r="AD830" s="521"/>
      <c r="AE830" s="520" t="b">
        <f t="shared" si="283"/>
        <v>0</v>
      </c>
      <c r="AF830" s="520"/>
      <c r="AH830" s="422">
        <f>DATA13!$G$17</f>
        <v>0</v>
      </c>
      <c r="AI830" s="422">
        <f>DATA13!$L$17</f>
        <v>0</v>
      </c>
      <c r="AJ830" s="458">
        <f>DATA13!$Q$17</f>
        <v>0</v>
      </c>
      <c r="AK830" s="422">
        <f>DATA13!$V$17</f>
        <v>0</v>
      </c>
      <c r="AL830" s="422">
        <f>DATA13!$AA$17</f>
        <v>0</v>
      </c>
      <c r="AN830" s="522" t="str">
        <f>IF(AJ830="A",MAX($AN$221:AP829)+0.001,"")</f>
        <v/>
      </c>
      <c r="AO830" s="522"/>
      <c r="AP830" s="522"/>
      <c r="AQ830" s="282">
        <v>1.609</v>
      </c>
      <c r="AR830" s="282" t="str">
        <f>IF($AQ$830&gt;$AN$973,"",LOOKUP($AQ$830,$AN$222:$AP$971,$AH$222:$AH$971))</f>
        <v/>
      </c>
      <c r="AS830" s="282" t="str">
        <f>IF($AQ$830&gt;$AN$973,"",LOOKUP($AQ$830,$AN$222:$AP$971,$AI$222:$AI$971))</f>
        <v/>
      </c>
      <c r="AT830" s="282" t="s">
        <v>28</v>
      </c>
      <c r="AU830" s="282" t="str">
        <f>IF($AQ$830&gt;$AN$973,"",LOOKUP($AQ$830,$AN$222:$AP$971,$AK$222:$AK$971))</f>
        <v/>
      </c>
      <c r="AV830" s="282" t="str">
        <f>IF($AQ$830&gt;$AN$973,"",LOOKUP($AQ$830,$AN$222:$AP$971,$AL$222:$AL$971))</f>
        <v/>
      </c>
      <c r="AX830" s="522" t="str">
        <f>IF(AJ830="B",MAX($AX$221:AX829)+0.001,"")</f>
        <v/>
      </c>
      <c r="AY830" s="522"/>
      <c r="AZ830" s="522"/>
      <c r="BA830" s="282">
        <v>1.609</v>
      </c>
      <c r="BB830" s="282" t="str">
        <f t="shared" si="298"/>
        <v/>
      </c>
      <c r="BC830" s="282" t="str">
        <f t="shared" si="291"/>
        <v/>
      </c>
      <c r="BD830" s="282" t="s">
        <v>29</v>
      </c>
      <c r="BE830" s="282" t="str">
        <f t="shared" si="292"/>
        <v/>
      </c>
      <c r="BF830" s="282" t="str">
        <f t="shared" si="293"/>
        <v/>
      </c>
      <c r="BH830" s="522" t="str">
        <f>IF(AJ830="C",MAX($BH$221:BH829)+0.001,"")</f>
        <v/>
      </c>
      <c r="BI830" s="522"/>
      <c r="BJ830" s="522"/>
      <c r="BK830" s="282">
        <v>1.609</v>
      </c>
      <c r="BL830" s="282" t="str">
        <f t="shared" si="294"/>
        <v/>
      </c>
      <c r="BM830" s="282" t="str">
        <f t="shared" si="295"/>
        <v/>
      </c>
      <c r="BN830" s="282" t="s">
        <v>30</v>
      </c>
      <c r="BO830" s="282" t="str">
        <f t="shared" si="296"/>
        <v/>
      </c>
      <c r="BP830" s="282" t="str">
        <f t="shared" si="297"/>
        <v/>
      </c>
      <c r="BT830" s="522" t="str">
        <f>IF(AL830="A",MAX($BT$221:BV829)+0.001,"")</f>
        <v/>
      </c>
      <c r="BU830" s="522"/>
      <c r="BV830" s="522"/>
      <c r="BW830" s="282">
        <v>1.609</v>
      </c>
      <c r="BY830" s="454" t="s">
        <v>28</v>
      </c>
      <c r="BZ830" s="282" t="str">
        <f t="shared" si="299"/>
        <v/>
      </c>
      <c r="CB830" s="282">
        <f t="shared" si="300"/>
        <v>0</v>
      </c>
      <c r="CC830" s="282">
        <f t="shared" si="301"/>
        <v>0</v>
      </c>
      <c r="CD830" s="282">
        <f t="shared" si="302"/>
        <v>0</v>
      </c>
      <c r="CE830" s="282">
        <f t="shared" si="303"/>
        <v>0</v>
      </c>
      <c r="CF830" s="282">
        <f t="shared" si="304"/>
        <v>0</v>
      </c>
      <c r="CG830" s="282">
        <f t="shared" si="305"/>
        <v>0</v>
      </c>
      <c r="CH830" s="282">
        <f t="shared" si="306"/>
        <v>0</v>
      </c>
      <c r="CI830" s="282">
        <f t="shared" si="307"/>
        <v>0</v>
      </c>
      <c r="CJ830" s="282">
        <f t="shared" si="308"/>
        <v>0</v>
      </c>
      <c r="CK830" s="282">
        <f t="shared" si="309"/>
        <v>0</v>
      </c>
      <c r="CL830" s="282">
        <f t="shared" si="310"/>
        <v>0</v>
      </c>
      <c r="CM830" s="282">
        <f t="shared" si="311"/>
        <v>0</v>
      </c>
    </row>
    <row r="831" spans="1:91" ht="15" x14ac:dyDescent="0.25">
      <c r="D831" s="455" t="str">
        <f>IF(DATA13!$C$18="","",U831&amp;":"&amp;V831)</f>
        <v/>
      </c>
      <c r="E831" s="523" t="str">
        <f>IF(DATA13!$D$18="","",W831&amp;":"&amp;X831)</f>
        <v/>
      </c>
      <c r="F831" s="523"/>
      <c r="G831" s="523"/>
      <c r="H831" s="524" t="e">
        <f t="shared" si="286"/>
        <v>#VALUE!</v>
      </c>
      <c r="I831" s="524"/>
      <c r="J831" s="524"/>
      <c r="K831" s="522" t="e">
        <f t="shared" si="290"/>
        <v>#VALUE!</v>
      </c>
      <c r="L831" s="522"/>
      <c r="M831" s="522"/>
      <c r="N831" s="525" t="e">
        <f t="shared" si="287"/>
        <v>#VALUE!</v>
      </c>
      <c r="O831" s="525"/>
      <c r="P831" s="525"/>
      <c r="Q831" s="523" t="e">
        <f t="shared" si="288"/>
        <v>#VALUE!</v>
      </c>
      <c r="R831" s="523"/>
      <c r="S831" s="523"/>
      <c r="T831" s="283">
        <v>10</v>
      </c>
      <c r="U831" s="456">
        <f>IF(HOUR(DATA13!$C$18)&lt;=6,HOUR(DATA13!$C$18)+12,HOUR(DATA13!$C$18))</f>
        <v>12</v>
      </c>
      <c r="V831" s="457" t="str">
        <f>IF(MINUTE(DATA13!$C$18)&lt;10,"0"&amp;MINUTE(DATA13!$C$18),MINUTE(DATA13!$C$18))</f>
        <v>00</v>
      </c>
      <c r="W831" s="456">
        <f>IF(HOUR(DATA13!$D$18)&lt;=6,HOUR(DATA13!$D$18)+12,HOUR(DATA13!$D$18))</f>
        <v>12</v>
      </c>
      <c r="X831" s="457" t="str">
        <f>IF(MINUTE(DATA13!$D$18)&lt;10,"0"&amp;MINUTE(DATA13!$D$18),MINUTE(DATA13!$D$18))</f>
        <v>00</v>
      </c>
      <c r="Y831" s="526" t="b">
        <f t="shared" si="284"/>
        <v>0</v>
      </c>
      <c r="Z831" s="526"/>
      <c r="AA831" s="520" t="b">
        <f t="shared" si="285"/>
        <v>0</v>
      </c>
      <c r="AB831" s="520"/>
      <c r="AC831" s="521" t="str">
        <f t="shared" si="289"/>
        <v/>
      </c>
      <c r="AD831" s="521"/>
      <c r="AE831" s="520" t="b">
        <f t="shared" si="283"/>
        <v>0</v>
      </c>
      <c r="AF831" s="520"/>
      <c r="AH831" s="422">
        <f>DATA13!$G$18</f>
        <v>0</v>
      </c>
      <c r="AI831" s="422">
        <f>DATA13!$L$18</f>
        <v>0</v>
      </c>
      <c r="AJ831" s="458">
        <f>DATA13!$Q$18</f>
        <v>0</v>
      </c>
      <c r="AK831" s="422">
        <f>DATA13!$V$18</f>
        <v>0</v>
      </c>
      <c r="AL831" s="422">
        <f>DATA13!$AA$18</f>
        <v>0</v>
      </c>
      <c r="AN831" s="522" t="str">
        <f>IF(AJ831="A",MAX($AN$221:AP830)+0.001,"")</f>
        <v/>
      </c>
      <c r="AO831" s="522"/>
      <c r="AP831" s="522"/>
      <c r="AQ831" s="282">
        <v>1.61</v>
      </c>
      <c r="AR831" s="282" t="str">
        <f>IF($AQ$831&gt;$AN$973,"",LOOKUP($AQ$831,$AN$222:$AP$971,$AH$222:$AH$971))</f>
        <v/>
      </c>
      <c r="AS831" s="282" t="str">
        <f>IF($AQ$831&gt;$AN$973,"",LOOKUP($AQ$831,$AN$222:$AP$971,$AI$222:$AI$971))</f>
        <v/>
      </c>
      <c r="AT831" s="282" t="s">
        <v>28</v>
      </c>
      <c r="AU831" s="282" t="str">
        <f>IF($AQ$831&gt;$AN$973,"",LOOKUP($AQ$831,$AN$222:$AP$971,$AK$222:$AK$971))</f>
        <v/>
      </c>
      <c r="AV831" s="282" t="str">
        <f>IF($AQ$831&gt;$AN$973,"",LOOKUP($AQ$831,$AN$222:$AP$971,$AL$222:$AL$971))</f>
        <v/>
      </c>
      <c r="AX831" s="522" t="str">
        <f>IF(AJ831="B",MAX($AX$221:AX830)+0.001,"")</f>
        <v/>
      </c>
      <c r="AY831" s="522"/>
      <c r="AZ831" s="522"/>
      <c r="BA831" s="282">
        <v>1.61</v>
      </c>
      <c r="BB831" s="282" t="str">
        <f t="shared" si="298"/>
        <v/>
      </c>
      <c r="BC831" s="282" t="str">
        <f t="shared" si="291"/>
        <v/>
      </c>
      <c r="BD831" s="282" t="s">
        <v>29</v>
      </c>
      <c r="BE831" s="282" t="str">
        <f t="shared" si="292"/>
        <v/>
      </c>
      <c r="BF831" s="282" t="str">
        <f t="shared" si="293"/>
        <v/>
      </c>
      <c r="BH831" s="522" t="str">
        <f>IF(AJ831="C",MAX($BH$221:BH830)+0.001,"")</f>
        <v/>
      </c>
      <c r="BI831" s="522"/>
      <c r="BJ831" s="522"/>
      <c r="BK831" s="282">
        <v>1.61</v>
      </c>
      <c r="BL831" s="282" t="str">
        <f t="shared" si="294"/>
        <v/>
      </c>
      <c r="BM831" s="282" t="str">
        <f t="shared" si="295"/>
        <v/>
      </c>
      <c r="BN831" s="282" t="s">
        <v>30</v>
      </c>
      <c r="BO831" s="282" t="str">
        <f t="shared" si="296"/>
        <v/>
      </c>
      <c r="BP831" s="282" t="str">
        <f t="shared" si="297"/>
        <v/>
      </c>
      <c r="BT831" s="522" t="str">
        <f>IF(AL831="A",MAX($BT$221:BV830)+0.001,"")</f>
        <v/>
      </c>
      <c r="BU831" s="522"/>
      <c r="BV831" s="522"/>
      <c r="BW831" s="282">
        <v>1.61</v>
      </c>
      <c r="BY831" s="454" t="s">
        <v>28</v>
      </c>
      <c r="BZ831" s="282" t="str">
        <f t="shared" si="299"/>
        <v/>
      </c>
      <c r="CB831" s="282">
        <f t="shared" si="300"/>
        <v>0</v>
      </c>
      <c r="CC831" s="282">
        <f t="shared" si="301"/>
        <v>0</v>
      </c>
      <c r="CD831" s="282">
        <f t="shared" si="302"/>
        <v>0</v>
      </c>
      <c r="CE831" s="282">
        <f t="shared" si="303"/>
        <v>0</v>
      </c>
      <c r="CF831" s="282">
        <f t="shared" si="304"/>
        <v>0</v>
      </c>
      <c r="CG831" s="282">
        <f t="shared" si="305"/>
        <v>0</v>
      </c>
      <c r="CH831" s="282">
        <f t="shared" si="306"/>
        <v>0</v>
      </c>
      <c r="CI831" s="282">
        <f t="shared" si="307"/>
        <v>0</v>
      </c>
      <c r="CJ831" s="282">
        <f t="shared" si="308"/>
        <v>0</v>
      </c>
      <c r="CK831" s="282">
        <f t="shared" si="309"/>
        <v>0</v>
      </c>
      <c r="CL831" s="282">
        <f t="shared" si="310"/>
        <v>0</v>
      </c>
      <c r="CM831" s="282">
        <f t="shared" si="311"/>
        <v>0</v>
      </c>
    </row>
    <row r="832" spans="1:91" ht="15" x14ac:dyDescent="0.25">
      <c r="D832" s="455" t="str">
        <f>IF(DATA13!$C$19="","",U832&amp;":"&amp;V832)</f>
        <v/>
      </c>
      <c r="E832" s="523" t="str">
        <f>IF(DATA13!$D$19="","",W832&amp;":"&amp;X832)</f>
        <v/>
      </c>
      <c r="F832" s="523"/>
      <c r="G832" s="523"/>
      <c r="H832" s="524" t="e">
        <f t="shared" si="286"/>
        <v>#VALUE!</v>
      </c>
      <c r="I832" s="524"/>
      <c r="J832" s="524"/>
      <c r="K832" s="522" t="e">
        <f t="shared" si="290"/>
        <v>#VALUE!</v>
      </c>
      <c r="L832" s="522"/>
      <c r="M832" s="522"/>
      <c r="N832" s="525" t="e">
        <f t="shared" si="287"/>
        <v>#VALUE!</v>
      </c>
      <c r="O832" s="525"/>
      <c r="P832" s="525"/>
      <c r="Q832" s="523" t="e">
        <f t="shared" si="288"/>
        <v>#VALUE!</v>
      </c>
      <c r="R832" s="523"/>
      <c r="S832" s="523"/>
      <c r="T832" s="283">
        <v>11</v>
      </c>
      <c r="U832" s="456">
        <f>IF(HOUR(DATA13!$C$19)&lt;=6,HOUR(DATA13!$C$19)+12,HOUR(DATA13!$C$19))</f>
        <v>12</v>
      </c>
      <c r="V832" s="457" t="str">
        <f>IF(MINUTE(DATA13!$C$19)&lt;10,"0"&amp;MINUTE(DATA13!$C$19),MINUTE(DATA13!$C$19))</f>
        <v>00</v>
      </c>
      <c r="W832" s="456">
        <f>IF(HOUR(DATA13!$D$19)&lt;=6,HOUR(DATA13!$D$19)+12,HOUR(DATA13!$D$19))</f>
        <v>12</v>
      </c>
      <c r="X832" s="457" t="str">
        <f>IF(MINUTE(DATA13!$D$19)&lt;10,"0"&amp;MINUTE(DATA13!$D$19),MINUTE(DATA13!$D$19))</f>
        <v>00</v>
      </c>
      <c r="Y832" s="526" t="b">
        <f t="shared" si="284"/>
        <v>0</v>
      </c>
      <c r="Z832" s="526"/>
      <c r="AA832" s="520" t="b">
        <f t="shared" si="285"/>
        <v>0</v>
      </c>
      <c r="AB832" s="520"/>
      <c r="AC832" s="521" t="str">
        <f t="shared" si="289"/>
        <v/>
      </c>
      <c r="AD832" s="521"/>
      <c r="AE832" s="520" t="b">
        <f t="shared" si="283"/>
        <v>0</v>
      </c>
      <c r="AF832" s="520"/>
      <c r="AH832" s="422">
        <f>DATA13!$G$19</f>
        <v>0</v>
      </c>
      <c r="AI832" s="422">
        <f>DATA13!$L$19</f>
        <v>0</v>
      </c>
      <c r="AJ832" s="458">
        <f>DATA13!$Q$19</f>
        <v>0</v>
      </c>
      <c r="AK832" s="422">
        <f>DATA13!$V$19</f>
        <v>0</v>
      </c>
      <c r="AL832" s="422">
        <f>DATA13!$AA$19</f>
        <v>0</v>
      </c>
      <c r="AN832" s="522" t="str">
        <f>IF(AJ832="A",MAX($AN$221:AP831)+0.001,"")</f>
        <v/>
      </c>
      <c r="AO832" s="522"/>
      <c r="AP832" s="522"/>
      <c r="AQ832" s="282">
        <v>1.6109999999999998</v>
      </c>
      <c r="AR832" s="282" t="str">
        <f>IF($AQ$832&gt;$AN$973,"",LOOKUP($AQ$832,$AN$222:$AP$971,$AH$222:$AH$971))</f>
        <v/>
      </c>
      <c r="AS832" s="282" t="str">
        <f>IF($AQ$832&gt;$AN$973,"",LOOKUP($AQ$832,$AN$222:$AP$971,$AI$222:$AI$971))</f>
        <v/>
      </c>
      <c r="AT832" s="282" t="s">
        <v>28</v>
      </c>
      <c r="AU832" s="282" t="str">
        <f>IF($AQ$832&gt;$AN$973,"",LOOKUP($AQ$832,$AN$222:$AP$971,$AK$222:$AK$971))</f>
        <v/>
      </c>
      <c r="AV832" s="282" t="str">
        <f>IF($AQ$832&gt;$AN$973,"",LOOKUP($AQ$832,$AN$222:$AP$971,$AL$222:$AL$971))</f>
        <v/>
      </c>
      <c r="AX832" s="522" t="str">
        <f>IF(AJ832="B",MAX($AX$221:AX831)+0.001,"")</f>
        <v/>
      </c>
      <c r="AY832" s="522"/>
      <c r="AZ832" s="522"/>
      <c r="BA832" s="282">
        <v>1.6109999999999998</v>
      </c>
      <c r="BB832" s="282" t="str">
        <f t="shared" si="298"/>
        <v/>
      </c>
      <c r="BC832" s="282" t="str">
        <f t="shared" si="291"/>
        <v/>
      </c>
      <c r="BD832" s="282" t="s">
        <v>29</v>
      </c>
      <c r="BE832" s="282" t="str">
        <f t="shared" si="292"/>
        <v/>
      </c>
      <c r="BF832" s="282" t="str">
        <f t="shared" si="293"/>
        <v/>
      </c>
      <c r="BH832" s="522" t="str">
        <f>IF(AJ832="C",MAX($BH$221:BH831)+0.001,"")</f>
        <v/>
      </c>
      <c r="BI832" s="522"/>
      <c r="BJ832" s="522"/>
      <c r="BK832" s="282">
        <v>1.6109999999999998</v>
      </c>
      <c r="BL832" s="282" t="str">
        <f t="shared" si="294"/>
        <v/>
      </c>
      <c r="BM832" s="282" t="str">
        <f t="shared" si="295"/>
        <v/>
      </c>
      <c r="BN832" s="282" t="s">
        <v>30</v>
      </c>
      <c r="BO832" s="282" t="str">
        <f t="shared" si="296"/>
        <v/>
      </c>
      <c r="BP832" s="282" t="str">
        <f t="shared" si="297"/>
        <v/>
      </c>
      <c r="BT832" s="522" t="str">
        <f>IF(AL832="A",MAX($BT$221:BV831)+0.001,"")</f>
        <v/>
      </c>
      <c r="BU832" s="522"/>
      <c r="BV832" s="522"/>
      <c r="BW832" s="282">
        <v>1.6109999999999998</v>
      </c>
      <c r="BY832" s="454" t="s">
        <v>28</v>
      </c>
      <c r="BZ832" s="282" t="str">
        <f t="shared" si="299"/>
        <v/>
      </c>
      <c r="CB832" s="282">
        <f t="shared" si="300"/>
        <v>0</v>
      </c>
      <c r="CC832" s="282">
        <f t="shared" si="301"/>
        <v>0</v>
      </c>
      <c r="CD832" s="282">
        <f t="shared" si="302"/>
        <v>0</v>
      </c>
      <c r="CE832" s="282">
        <f t="shared" si="303"/>
        <v>0</v>
      </c>
      <c r="CF832" s="282">
        <f t="shared" si="304"/>
        <v>0</v>
      </c>
      <c r="CG832" s="282">
        <f t="shared" si="305"/>
        <v>0</v>
      </c>
      <c r="CH832" s="282">
        <f t="shared" si="306"/>
        <v>0</v>
      </c>
      <c r="CI832" s="282">
        <f t="shared" si="307"/>
        <v>0</v>
      </c>
      <c r="CJ832" s="282">
        <f t="shared" si="308"/>
        <v>0</v>
      </c>
      <c r="CK832" s="282">
        <f t="shared" si="309"/>
        <v>0</v>
      </c>
      <c r="CL832" s="282">
        <f t="shared" si="310"/>
        <v>0</v>
      </c>
      <c r="CM832" s="282">
        <f t="shared" si="311"/>
        <v>0</v>
      </c>
    </row>
    <row r="833" spans="4:91" ht="15" x14ac:dyDescent="0.25">
      <c r="D833" s="455" t="str">
        <f>IF(DATA13!$C$20="","",U833&amp;":"&amp;V833)</f>
        <v/>
      </c>
      <c r="E833" s="523" t="str">
        <f>IF(DATA13!$D$20="","",W833&amp;":"&amp;X833)</f>
        <v/>
      </c>
      <c r="F833" s="523"/>
      <c r="G833" s="523"/>
      <c r="H833" s="524" t="e">
        <f t="shared" si="286"/>
        <v>#VALUE!</v>
      </c>
      <c r="I833" s="524"/>
      <c r="J833" s="524"/>
      <c r="K833" s="522" t="e">
        <f t="shared" si="290"/>
        <v>#VALUE!</v>
      </c>
      <c r="L833" s="522"/>
      <c r="M833" s="522"/>
      <c r="N833" s="525" t="e">
        <f t="shared" si="287"/>
        <v>#VALUE!</v>
      </c>
      <c r="O833" s="525"/>
      <c r="P833" s="525"/>
      <c r="Q833" s="523" t="e">
        <f t="shared" si="288"/>
        <v>#VALUE!</v>
      </c>
      <c r="R833" s="523"/>
      <c r="S833" s="523"/>
      <c r="T833" s="283">
        <v>12</v>
      </c>
      <c r="U833" s="456">
        <f>IF(HOUR(DATA13!$C$20)&lt;=6,HOUR(DATA13!$C$20)+12,HOUR(DATA13!$C$20))</f>
        <v>12</v>
      </c>
      <c r="V833" s="457" t="str">
        <f>IF(MINUTE(DATA13!$C$20)&lt;10,"0"&amp;MINUTE(DATA13!$C$20),MINUTE(DATA13!$C$20))</f>
        <v>00</v>
      </c>
      <c r="W833" s="456">
        <f>IF(HOUR(DATA13!$D$20)&lt;=6,HOUR(DATA13!$D$20)+12,HOUR(DATA13!$D$20))</f>
        <v>12</v>
      </c>
      <c r="X833" s="457" t="str">
        <f>IF(MINUTE(DATA13!$D$20)&lt;10,"0"&amp;MINUTE(DATA13!$D$20),MINUTE(DATA13!$D$20))</f>
        <v>00</v>
      </c>
      <c r="Y833" s="526" t="b">
        <f t="shared" si="284"/>
        <v>0</v>
      </c>
      <c r="Z833" s="526"/>
      <c r="AA833" s="520" t="b">
        <f t="shared" si="285"/>
        <v>0</v>
      </c>
      <c r="AB833" s="520"/>
      <c r="AC833" s="521" t="str">
        <f t="shared" si="289"/>
        <v/>
      </c>
      <c r="AD833" s="521"/>
      <c r="AE833" s="520" t="b">
        <f t="shared" si="283"/>
        <v>0</v>
      </c>
      <c r="AF833" s="520"/>
      <c r="AH833" s="422">
        <f>DATA13!$G$20</f>
        <v>0</v>
      </c>
      <c r="AI833" s="422">
        <f>DATA13!$L$20</f>
        <v>0</v>
      </c>
      <c r="AJ833" s="458">
        <f>DATA13!$Q$20</f>
        <v>0</v>
      </c>
      <c r="AK833" s="422">
        <f>DATA13!$V$20</f>
        <v>0</v>
      </c>
      <c r="AL833" s="422">
        <f>DATA13!$AA$20</f>
        <v>0</v>
      </c>
      <c r="AN833" s="522" t="str">
        <f>IF(AJ833="A",MAX($AN$221:AP832)+0.001,"")</f>
        <v/>
      </c>
      <c r="AO833" s="522"/>
      <c r="AP833" s="522"/>
      <c r="AQ833" s="282">
        <v>1.6119999999999999</v>
      </c>
      <c r="AR833" s="282" t="str">
        <f>IF($AQ$833&gt;$AN$973,"",LOOKUP($AQ$833,$AN$222:$AP$971,$AH$222:$AH$971))</f>
        <v/>
      </c>
      <c r="AS833" s="282" t="str">
        <f>IF($AQ$833&gt;$AN$973,"",LOOKUP($AQ$833,$AN$222:$AP$971,$AI$222:$AI$971))</f>
        <v/>
      </c>
      <c r="AT833" s="282" t="s">
        <v>28</v>
      </c>
      <c r="AU833" s="282" t="str">
        <f>IF($AQ$833&gt;$AN$973,"",LOOKUP($AQ$833,$AN$222:$AP$971,$AK$222:$AK$971))</f>
        <v/>
      </c>
      <c r="AV833" s="282" t="str">
        <f>IF($AQ$833&gt;$AN$973,"",LOOKUP($AQ$833,$AN$222:$AP$971,$AL$222:$AL$971))</f>
        <v/>
      </c>
      <c r="AX833" s="522" t="str">
        <f>IF(AJ833="B",MAX($AX$221:AX832)+0.001,"")</f>
        <v/>
      </c>
      <c r="AY833" s="522"/>
      <c r="AZ833" s="522"/>
      <c r="BA833" s="282">
        <v>1.6119999999999999</v>
      </c>
      <c r="BB833" s="282" t="str">
        <f t="shared" si="298"/>
        <v/>
      </c>
      <c r="BC833" s="282" t="str">
        <f t="shared" si="291"/>
        <v/>
      </c>
      <c r="BD833" s="282" t="s">
        <v>29</v>
      </c>
      <c r="BE833" s="282" t="str">
        <f t="shared" si="292"/>
        <v/>
      </c>
      <c r="BF833" s="282" t="str">
        <f t="shared" si="293"/>
        <v/>
      </c>
      <c r="BH833" s="522" t="str">
        <f>IF(AJ833="C",MAX($BH$221:BH832)+0.001,"")</f>
        <v/>
      </c>
      <c r="BI833" s="522"/>
      <c r="BJ833" s="522"/>
      <c r="BK833" s="282">
        <v>1.6119999999999999</v>
      </c>
      <c r="BL833" s="282" t="str">
        <f t="shared" si="294"/>
        <v/>
      </c>
      <c r="BM833" s="282" t="str">
        <f t="shared" si="295"/>
        <v/>
      </c>
      <c r="BN833" s="282" t="s">
        <v>30</v>
      </c>
      <c r="BO833" s="282" t="str">
        <f t="shared" si="296"/>
        <v/>
      </c>
      <c r="BP833" s="282" t="str">
        <f t="shared" si="297"/>
        <v/>
      </c>
      <c r="BT833" s="522" t="str">
        <f>IF(AL833="A",MAX($BT$221:BV832)+0.001,"")</f>
        <v/>
      </c>
      <c r="BU833" s="522"/>
      <c r="BV833" s="522"/>
      <c r="BW833" s="282">
        <v>1.6119999999999999</v>
      </c>
      <c r="BY833" s="454" t="s">
        <v>28</v>
      </c>
      <c r="BZ833" s="282" t="str">
        <f t="shared" si="299"/>
        <v/>
      </c>
      <c r="CB833" s="282">
        <f t="shared" si="300"/>
        <v>0</v>
      </c>
      <c r="CC833" s="282">
        <f t="shared" si="301"/>
        <v>0</v>
      </c>
      <c r="CD833" s="282">
        <f t="shared" si="302"/>
        <v>0</v>
      </c>
      <c r="CE833" s="282">
        <f t="shared" si="303"/>
        <v>0</v>
      </c>
      <c r="CF833" s="282">
        <f t="shared" si="304"/>
        <v>0</v>
      </c>
      <c r="CG833" s="282">
        <f t="shared" si="305"/>
        <v>0</v>
      </c>
      <c r="CH833" s="282">
        <f t="shared" si="306"/>
        <v>0</v>
      </c>
      <c r="CI833" s="282">
        <f t="shared" si="307"/>
        <v>0</v>
      </c>
      <c r="CJ833" s="282">
        <f t="shared" si="308"/>
        <v>0</v>
      </c>
      <c r="CK833" s="282">
        <f t="shared" si="309"/>
        <v>0</v>
      </c>
      <c r="CL833" s="282">
        <f t="shared" si="310"/>
        <v>0</v>
      </c>
      <c r="CM833" s="282">
        <f t="shared" si="311"/>
        <v>0</v>
      </c>
    </row>
    <row r="834" spans="4:91" ht="15" x14ac:dyDescent="0.25">
      <c r="D834" s="455" t="str">
        <f>IF(DATA13!$C$21="","",U834&amp;":"&amp;V834)</f>
        <v/>
      </c>
      <c r="E834" s="523" t="str">
        <f>IF(DATA13!$D$21="","",W834&amp;":"&amp;X834)</f>
        <v/>
      </c>
      <c r="F834" s="523"/>
      <c r="G834" s="523"/>
      <c r="H834" s="524" t="e">
        <f t="shared" si="286"/>
        <v>#VALUE!</v>
      </c>
      <c r="I834" s="524"/>
      <c r="J834" s="524"/>
      <c r="K834" s="522" t="e">
        <f t="shared" si="290"/>
        <v>#VALUE!</v>
      </c>
      <c r="L834" s="522"/>
      <c r="M834" s="522"/>
      <c r="N834" s="525" t="e">
        <f t="shared" si="287"/>
        <v>#VALUE!</v>
      </c>
      <c r="O834" s="525"/>
      <c r="P834" s="525"/>
      <c r="Q834" s="523" t="e">
        <f t="shared" si="288"/>
        <v>#VALUE!</v>
      </c>
      <c r="R834" s="523"/>
      <c r="S834" s="523"/>
      <c r="T834" s="283">
        <v>13</v>
      </c>
      <c r="U834" s="456">
        <f>IF(HOUR(DATA13!$C$21)&lt;=6,HOUR(DATA13!$C$21)+12,HOUR(DATA13!$C$21))</f>
        <v>12</v>
      </c>
      <c r="V834" s="457" t="str">
        <f>IF(MINUTE(DATA13!$C$21)&lt;10,"0"&amp;MINUTE(DATA13!$C$21),MINUTE(DATA13!$C$21))</f>
        <v>00</v>
      </c>
      <c r="W834" s="456">
        <f>IF(HOUR(DATA13!$D$21)&lt;=6,HOUR(DATA13!$D$21)+12,HOUR(DATA13!$D$21))</f>
        <v>12</v>
      </c>
      <c r="X834" s="457" t="str">
        <f>IF(MINUTE(DATA13!$D$21)&lt;10,"0"&amp;MINUTE(DATA13!$D$21),MINUTE(DATA13!$D$21))</f>
        <v>00</v>
      </c>
      <c r="Y834" s="526" t="b">
        <f t="shared" si="284"/>
        <v>0</v>
      </c>
      <c r="Z834" s="526"/>
      <c r="AA834" s="520" t="b">
        <f t="shared" si="285"/>
        <v>0</v>
      </c>
      <c r="AB834" s="520"/>
      <c r="AC834" s="521" t="str">
        <f t="shared" si="289"/>
        <v/>
      </c>
      <c r="AD834" s="521"/>
      <c r="AE834" s="520" t="b">
        <f t="shared" si="283"/>
        <v>0</v>
      </c>
      <c r="AF834" s="520"/>
      <c r="AH834" s="422">
        <f>DATA13!$G$21</f>
        <v>0</v>
      </c>
      <c r="AI834" s="422">
        <f>DATA13!$L$21</f>
        <v>0</v>
      </c>
      <c r="AJ834" s="458">
        <f>DATA13!$Q$21</f>
        <v>0</v>
      </c>
      <c r="AK834" s="422">
        <f>DATA13!$V$21</f>
        <v>0</v>
      </c>
      <c r="AL834" s="422">
        <f>DATA13!$AA$21</f>
        <v>0</v>
      </c>
      <c r="AN834" s="522" t="str">
        <f>IF(AJ834="A",MAX($AN$221:AP833)+0.001,"")</f>
        <v/>
      </c>
      <c r="AO834" s="522"/>
      <c r="AP834" s="522"/>
      <c r="AQ834" s="282">
        <v>1.613</v>
      </c>
      <c r="AR834" s="282" t="str">
        <f>IF($AQ$834&gt;$AN$973,"",LOOKUP($AQ$834,$AN$222:$AP$971,$AH$222:$AH$971))</f>
        <v/>
      </c>
      <c r="AS834" s="282" t="str">
        <f>IF($AQ$834&gt;$AN$973,"",LOOKUP($AQ$834,$AN$222:$AP$971,$AI$222:$AI$971))</f>
        <v/>
      </c>
      <c r="AT834" s="282" t="s">
        <v>28</v>
      </c>
      <c r="AU834" s="282" t="str">
        <f>IF($AQ$834&gt;$AN$973,"",LOOKUP($AQ$834,$AN$222:$AP$971,$AK$222:$AK$971))</f>
        <v/>
      </c>
      <c r="AV834" s="282" t="str">
        <f>IF($AQ$834&gt;$AN$973,"",LOOKUP($AQ$834,$AN$222:$AP$971,$AL$222:$AL$971))</f>
        <v/>
      </c>
      <c r="AX834" s="522" t="str">
        <f>IF(AJ834="B",MAX($AX$221:AX833)+0.001,"")</f>
        <v/>
      </c>
      <c r="AY834" s="522"/>
      <c r="AZ834" s="522"/>
      <c r="BA834" s="282">
        <v>1.613</v>
      </c>
      <c r="BB834" s="282" t="str">
        <f t="shared" si="298"/>
        <v/>
      </c>
      <c r="BC834" s="282" t="str">
        <f t="shared" si="291"/>
        <v/>
      </c>
      <c r="BD834" s="282" t="s">
        <v>29</v>
      </c>
      <c r="BE834" s="282" t="str">
        <f t="shared" si="292"/>
        <v/>
      </c>
      <c r="BF834" s="282" t="str">
        <f t="shared" si="293"/>
        <v/>
      </c>
      <c r="BH834" s="522" t="str">
        <f>IF(AJ834="C",MAX($BH$221:BH833)+0.001,"")</f>
        <v/>
      </c>
      <c r="BI834" s="522"/>
      <c r="BJ834" s="522"/>
      <c r="BK834" s="282">
        <v>1.613</v>
      </c>
      <c r="BL834" s="282" t="str">
        <f t="shared" si="294"/>
        <v/>
      </c>
      <c r="BM834" s="282" t="str">
        <f t="shared" si="295"/>
        <v/>
      </c>
      <c r="BN834" s="282" t="s">
        <v>30</v>
      </c>
      <c r="BO834" s="282" t="str">
        <f t="shared" si="296"/>
        <v/>
      </c>
      <c r="BP834" s="282" t="str">
        <f t="shared" si="297"/>
        <v/>
      </c>
      <c r="BT834" s="522" t="str">
        <f>IF(AL834="A",MAX($BT$221:BV833)+0.001,"")</f>
        <v/>
      </c>
      <c r="BU834" s="522"/>
      <c r="BV834" s="522"/>
      <c r="BW834" s="282">
        <v>1.613</v>
      </c>
      <c r="BY834" s="454" t="s">
        <v>28</v>
      </c>
      <c r="BZ834" s="282" t="str">
        <f t="shared" si="299"/>
        <v/>
      </c>
      <c r="CB834" s="282">
        <f t="shared" si="300"/>
        <v>0</v>
      </c>
      <c r="CC834" s="282">
        <f t="shared" si="301"/>
        <v>0</v>
      </c>
      <c r="CD834" s="282">
        <f t="shared" si="302"/>
        <v>0</v>
      </c>
      <c r="CE834" s="282">
        <f t="shared" si="303"/>
        <v>0</v>
      </c>
      <c r="CF834" s="282">
        <f t="shared" si="304"/>
        <v>0</v>
      </c>
      <c r="CG834" s="282">
        <f t="shared" si="305"/>
        <v>0</v>
      </c>
      <c r="CH834" s="282">
        <f t="shared" si="306"/>
        <v>0</v>
      </c>
      <c r="CI834" s="282">
        <f t="shared" si="307"/>
        <v>0</v>
      </c>
      <c r="CJ834" s="282">
        <f t="shared" si="308"/>
        <v>0</v>
      </c>
      <c r="CK834" s="282">
        <f t="shared" si="309"/>
        <v>0</v>
      </c>
      <c r="CL834" s="282">
        <f t="shared" si="310"/>
        <v>0</v>
      </c>
      <c r="CM834" s="282">
        <f t="shared" si="311"/>
        <v>0</v>
      </c>
    </row>
    <row r="835" spans="4:91" ht="15" x14ac:dyDescent="0.25">
      <c r="D835" s="455" t="str">
        <f>IF(DATA13!$C$22="","",U835&amp;":"&amp;V835)</f>
        <v/>
      </c>
      <c r="E835" s="523" t="str">
        <f>IF(DATA13!$D$22="","",W835&amp;":"&amp;X835)</f>
        <v/>
      </c>
      <c r="F835" s="523"/>
      <c r="G835" s="523"/>
      <c r="H835" s="524" t="e">
        <f t="shared" si="286"/>
        <v>#VALUE!</v>
      </c>
      <c r="I835" s="524"/>
      <c r="J835" s="524"/>
      <c r="K835" s="522" t="e">
        <f t="shared" si="290"/>
        <v>#VALUE!</v>
      </c>
      <c r="L835" s="522"/>
      <c r="M835" s="522"/>
      <c r="N835" s="525" t="e">
        <f t="shared" si="287"/>
        <v>#VALUE!</v>
      </c>
      <c r="O835" s="525"/>
      <c r="P835" s="525"/>
      <c r="Q835" s="523" t="e">
        <f t="shared" si="288"/>
        <v>#VALUE!</v>
      </c>
      <c r="R835" s="523"/>
      <c r="S835" s="523"/>
      <c r="T835" s="283">
        <v>14</v>
      </c>
      <c r="U835" s="456">
        <f>IF(HOUR(DATA13!$C$22)&lt;=6,HOUR(DATA13!$C$22)+12,HOUR(DATA13!$C$22))</f>
        <v>12</v>
      </c>
      <c r="V835" s="457" t="str">
        <f>IF(MINUTE(DATA13!$C$22)&lt;10,"0"&amp;MINUTE(DATA13!$C$22),MINUTE(DATA13!$C$22))</f>
        <v>00</v>
      </c>
      <c r="W835" s="456">
        <f>IF(HOUR(DATA13!$D$22)&lt;=6,HOUR(DATA13!$D$22)+12,HOUR(DATA13!$D$22))</f>
        <v>12</v>
      </c>
      <c r="X835" s="457" t="str">
        <f>IF(MINUTE(DATA13!$D$22)&lt;10,"0"&amp;MINUTE(DATA13!$D$22),MINUTE(DATA13!$D$22))</f>
        <v>00</v>
      </c>
      <c r="Y835" s="526" t="b">
        <f t="shared" si="284"/>
        <v>0</v>
      </c>
      <c r="Z835" s="526"/>
      <c r="AA835" s="520" t="b">
        <f t="shared" si="285"/>
        <v>0</v>
      </c>
      <c r="AB835" s="520"/>
      <c r="AC835" s="521" t="str">
        <f t="shared" si="289"/>
        <v/>
      </c>
      <c r="AD835" s="521"/>
      <c r="AE835" s="520" t="b">
        <f t="shared" si="283"/>
        <v>0</v>
      </c>
      <c r="AF835" s="520"/>
      <c r="AH835" s="422">
        <f>DATA13!$G$22</f>
        <v>0</v>
      </c>
      <c r="AI835" s="422">
        <f>DATA13!$L$22</f>
        <v>0</v>
      </c>
      <c r="AJ835" s="458">
        <f>DATA13!$Q$22</f>
        <v>0</v>
      </c>
      <c r="AK835" s="422">
        <f>DATA13!$V$22</f>
        <v>0</v>
      </c>
      <c r="AL835" s="422">
        <f>DATA13!$AA$22</f>
        <v>0</v>
      </c>
      <c r="AN835" s="522" t="str">
        <f>IF(AJ835="A",MAX($AN$221:AP834)+0.001,"")</f>
        <v/>
      </c>
      <c r="AO835" s="522"/>
      <c r="AP835" s="522"/>
      <c r="AQ835" s="282">
        <v>1.6139999999999999</v>
      </c>
      <c r="AR835" s="282" t="str">
        <f>IF($AQ$835&gt;$AN$973,"",LOOKUP($AQ$835,$AN$222:$AP$971,$AH$222:$AH$971))</f>
        <v/>
      </c>
      <c r="AS835" s="282" t="str">
        <f>IF($AQ$835&gt;$AN$973,"",LOOKUP($AQ$835,$AN$222:$AP$971,$AI$222:$AI$971))</f>
        <v/>
      </c>
      <c r="AT835" s="282" t="s">
        <v>28</v>
      </c>
      <c r="AU835" s="282" t="str">
        <f>IF($AQ$835&gt;$AN$973,"",LOOKUP($AQ$835,$AN$222:$AP$971,$AK$222:$AK$971))</f>
        <v/>
      </c>
      <c r="AV835" s="282" t="str">
        <f>IF($AQ$835&gt;$AN$973,"",LOOKUP($AQ$835,$AN$222:$AP$971,$AL$222:$AL$971))</f>
        <v/>
      </c>
      <c r="AX835" s="522" t="str">
        <f>IF(AJ835="B",MAX($AX$221:AX834)+0.001,"")</f>
        <v/>
      </c>
      <c r="AY835" s="522"/>
      <c r="AZ835" s="522"/>
      <c r="BA835" s="282">
        <v>1.6139999999999999</v>
      </c>
      <c r="BB835" s="282" t="str">
        <f t="shared" si="298"/>
        <v/>
      </c>
      <c r="BC835" s="282" t="str">
        <f t="shared" si="291"/>
        <v/>
      </c>
      <c r="BD835" s="282" t="s">
        <v>29</v>
      </c>
      <c r="BE835" s="282" t="str">
        <f t="shared" si="292"/>
        <v/>
      </c>
      <c r="BF835" s="282" t="str">
        <f t="shared" si="293"/>
        <v/>
      </c>
      <c r="BH835" s="522" t="str">
        <f>IF(AJ835="C",MAX($BH$221:BH834)+0.001,"")</f>
        <v/>
      </c>
      <c r="BI835" s="522"/>
      <c r="BJ835" s="522"/>
      <c r="BK835" s="282">
        <v>1.6139999999999999</v>
      </c>
      <c r="BL835" s="282" t="str">
        <f t="shared" si="294"/>
        <v/>
      </c>
      <c r="BM835" s="282" t="str">
        <f t="shared" si="295"/>
        <v/>
      </c>
      <c r="BN835" s="282" t="s">
        <v>30</v>
      </c>
      <c r="BO835" s="282" t="str">
        <f t="shared" si="296"/>
        <v/>
      </c>
      <c r="BP835" s="282" t="str">
        <f t="shared" si="297"/>
        <v/>
      </c>
      <c r="BT835" s="522" t="str">
        <f>IF(AL835="A",MAX($BT$221:BV834)+0.001,"")</f>
        <v/>
      </c>
      <c r="BU835" s="522"/>
      <c r="BV835" s="522"/>
      <c r="BW835" s="282">
        <v>1.6139999999999999</v>
      </c>
      <c r="BY835" s="454" t="s">
        <v>28</v>
      </c>
      <c r="BZ835" s="282" t="str">
        <f t="shared" si="299"/>
        <v/>
      </c>
      <c r="CB835" s="282">
        <f t="shared" si="300"/>
        <v>0</v>
      </c>
      <c r="CC835" s="282">
        <f t="shared" si="301"/>
        <v>0</v>
      </c>
      <c r="CD835" s="282">
        <f t="shared" si="302"/>
        <v>0</v>
      </c>
      <c r="CE835" s="282">
        <f t="shared" si="303"/>
        <v>0</v>
      </c>
      <c r="CF835" s="282">
        <f t="shared" si="304"/>
        <v>0</v>
      </c>
      <c r="CG835" s="282">
        <f t="shared" si="305"/>
        <v>0</v>
      </c>
      <c r="CH835" s="282">
        <f t="shared" si="306"/>
        <v>0</v>
      </c>
      <c r="CI835" s="282">
        <f t="shared" si="307"/>
        <v>0</v>
      </c>
      <c r="CJ835" s="282">
        <f t="shared" si="308"/>
        <v>0</v>
      </c>
      <c r="CK835" s="282">
        <f t="shared" si="309"/>
        <v>0</v>
      </c>
      <c r="CL835" s="282">
        <f t="shared" si="310"/>
        <v>0</v>
      </c>
      <c r="CM835" s="282">
        <f t="shared" si="311"/>
        <v>0</v>
      </c>
    </row>
    <row r="836" spans="4:91" ht="15" x14ac:dyDescent="0.25">
      <c r="D836" s="455" t="str">
        <f>IF(DATA13!$C$23="","",U836&amp;":"&amp;V836)</f>
        <v/>
      </c>
      <c r="E836" s="523" t="str">
        <f>IF(DATA13!$D$23="","",W836&amp;":"&amp;X836)</f>
        <v/>
      </c>
      <c r="F836" s="523"/>
      <c r="G836" s="523"/>
      <c r="H836" s="524" t="e">
        <f t="shared" si="286"/>
        <v>#VALUE!</v>
      </c>
      <c r="I836" s="524"/>
      <c r="J836" s="524"/>
      <c r="K836" s="522" t="e">
        <f t="shared" si="290"/>
        <v>#VALUE!</v>
      </c>
      <c r="L836" s="522"/>
      <c r="M836" s="522"/>
      <c r="N836" s="525" t="e">
        <f t="shared" si="287"/>
        <v>#VALUE!</v>
      </c>
      <c r="O836" s="525"/>
      <c r="P836" s="525"/>
      <c r="Q836" s="523" t="e">
        <f t="shared" si="288"/>
        <v>#VALUE!</v>
      </c>
      <c r="R836" s="523"/>
      <c r="S836" s="523"/>
      <c r="T836" s="283">
        <v>15</v>
      </c>
      <c r="U836" s="456">
        <f>IF(HOUR(DATA13!$C$23)&lt;=6,HOUR(DATA13!$C$23)+12,HOUR(DATA13!$C$23))</f>
        <v>12</v>
      </c>
      <c r="V836" s="457" t="str">
        <f>IF(MINUTE(DATA13!$C$23)&lt;10,"0"&amp;MINUTE(DATA13!$C$23),MINUTE(DATA13!$C$23))</f>
        <v>00</v>
      </c>
      <c r="W836" s="456">
        <f>IF(HOUR(DATA13!$D$23)&lt;=6,HOUR(DATA13!$D$23)+12,HOUR(DATA13!$D$23))</f>
        <v>12</v>
      </c>
      <c r="X836" s="457" t="str">
        <f>IF(MINUTE(DATA13!$D$23)&lt;10,"0"&amp;MINUTE(DATA13!$D$23),MINUTE(DATA13!$D$23))</f>
        <v>00</v>
      </c>
      <c r="Y836" s="526" t="b">
        <f t="shared" si="284"/>
        <v>0</v>
      </c>
      <c r="Z836" s="526"/>
      <c r="AA836" s="520" t="b">
        <f t="shared" si="285"/>
        <v>0</v>
      </c>
      <c r="AB836" s="520"/>
      <c r="AC836" s="521" t="str">
        <f t="shared" si="289"/>
        <v/>
      </c>
      <c r="AD836" s="521"/>
      <c r="AE836" s="520" t="b">
        <f t="shared" si="283"/>
        <v>0</v>
      </c>
      <c r="AF836" s="520"/>
      <c r="AH836" s="422">
        <f>DATA13!$G$23</f>
        <v>0</v>
      </c>
      <c r="AI836" s="422">
        <f>DATA13!$L$23</f>
        <v>0</v>
      </c>
      <c r="AJ836" s="458">
        <f>DATA13!$Q$23</f>
        <v>0</v>
      </c>
      <c r="AK836" s="422">
        <f>DATA13!$V$23</f>
        <v>0</v>
      </c>
      <c r="AL836" s="422">
        <f>DATA13!$AA$23</f>
        <v>0</v>
      </c>
      <c r="AN836" s="522" t="str">
        <f>IF(AJ836="A",MAX($AN$221:AP835)+0.001,"")</f>
        <v/>
      </c>
      <c r="AO836" s="522"/>
      <c r="AP836" s="522"/>
      <c r="AQ836" s="282">
        <v>1.615</v>
      </c>
      <c r="AR836" s="282" t="str">
        <f>IF($AQ$836&gt;$AN$973,"",LOOKUP($AQ$836,$AN$222:$AP$971,$AH$222:$AH$971))</f>
        <v/>
      </c>
      <c r="AS836" s="282" t="str">
        <f>IF($AQ$836&gt;$AN$973,"",LOOKUP($AQ$836,$AN$222:$AP$971,$AI$222:$AI$971))</f>
        <v/>
      </c>
      <c r="AT836" s="282" t="s">
        <v>28</v>
      </c>
      <c r="AU836" s="282" t="str">
        <f>IF($AQ$836&gt;$AN$973,"",LOOKUP($AQ$836,$AN$222:$AP$971,$AK$222:$AK$971))</f>
        <v/>
      </c>
      <c r="AV836" s="282" t="str">
        <f>IF($AQ$836&gt;$AN$973,"",LOOKUP($AQ$836,$AN$222:$AP$971,$AL$222:$AL$971))</f>
        <v/>
      </c>
      <c r="AX836" s="522" t="str">
        <f>IF(AJ836="B",MAX($AX$221:AX835)+0.001,"")</f>
        <v/>
      </c>
      <c r="AY836" s="522"/>
      <c r="AZ836" s="522"/>
      <c r="BA836" s="282">
        <v>1.615</v>
      </c>
      <c r="BB836" s="282" t="str">
        <f t="shared" si="298"/>
        <v/>
      </c>
      <c r="BC836" s="282" t="str">
        <f t="shared" si="291"/>
        <v/>
      </c>
      <c r="BD836" s="282" t="s">
        <v>29</v>
      </c>
      <c r="BE836" s="282" t="str">
        <f t="shared" si="292"/>
        <v/>
      </c>
      <c r="BF836" s="282" t="str">
        <f t="shared" si="293"/>
        <v/>
      </c>
      <c r="BH836" s="522" t="str">
        <f>IF(AJ836="C",MAX($BH$221:BH835)+0.001,"")</f>
        <v/>
      </c>
      <c r="BI836" s="522"/>
      <c r="BJ836" s="522"/>
      <c r="BK836" s="282">
        <v>1.615</v>
      </c>
      <c r="BL836" s="282" t="str">
        <f t="shared" si="294"/>
        <v/>
      </c>
      <c r="BM836" s="282" t="str">
        <f t="shared" si="295"/>
        <v/>
      </c>
      <c r="BN836" s="282" t="s">
        <v>30</v>
      </c>
      <c r="BO836" s="282" t="str">
        <f t="shared" si="296"/>
        <v/>
      </c>
      <c r="BP836" s="282" t="str">
        <f t="shared" si="297"/>
        <v/>
      </c>
      <c r="BT836" s="522" t="str">
        <f>IF(AL836="A",MAX($BT$221:BV835)+0.001,"")</f>
        <v/>
      </c>
      <c r="BU836" s="522"/>
      <c r="BV836" s="522"/>
      <c r="BW836" s="282">
        <v>1.615</v>
      </c>
      <c r="BY836" s="454" t="s">
        <v>28</v>
      </c>
      <c r="BZ836" s="282" t="str">
        <f t="shared" si="299"/>
        <v/>
      </c>
      <c r="CB836" s="282">
        <f t="shared" si="300"/>
        <v>0</v>
      </c>
      <c r="CC836" s="282">
        <f t="shared" si="301"/>
        <v>0</v>
      </c>
      <c r="CD836" s="282">
        <f t="shared" si="302"/>
        <v>0</v>
      </c>
      <c r="CE836" s="282">
        <f t="shared" si="303"/>
        <v>0</v>
      </c>
      <c r="CF836" s="282">
        <f t="shared" si="304"/>
        <v>0</v>
      </c>
      <c r="CG836" s="282">
        <f t="shared" si="305"/>
        <v>0</v>
      </c>
      <c r="CH836" s="282">
        <f t="shared" si="306"/>
        <v>0</v>
      </c>
      <c r="CI836" s="282">
        <f t="shared" si="307"/>
        <v>0</v>
      </c>
      <c r="CJ836" s="282">
        <f t="shared" si="308"/>
        <v>0</v>
      </c>
      <c r="CK836" s="282">
        <f t="shared" si="309"/>
        <v>0</v>
      </c>
      <c r="CL836" s="282">
        <f t="shared" si="310"/>
        <v>0</v>
      </c>
      <c r="CM836" s="282">
        <f t="shared" si="311"/>
        <v>0</v>
      </c>
    </row>
    <row r="837" spans="4:91" ht="15" x14ac:dyDescent="0.25">
      <c r="D837" s="455" t="str">
        <f>IF(DATA13!$C$24="","",U837&amp;":"&amp;V837)</f>
        <v/>
      </c>
      <c r="E837" s="523" t="str">
        <f>IF(DATA13!$D$24="","",W837&amp;":"&amp;X837)</f>
        <v/>
      </c>
      <c r="F837" s="523"/>
      <c r="G837" s="523"/>
      <c r="H837" s="524" t="e">
        <f t="shared" si="286"/>
        <v>#VALUE!</v>
      </c>
      <c r="I837" s="524"/>
      <c r="J837" s="524"/>
      <c r="K837" s="522" t="e">
        <f t="shared" si="290"/>
        <v>#VALUE!</v>
      </c>
      <c r="L837" s="522"/>
      <c r="M837" s="522"/>
      <c r="N837" s="525" t="e">
        <f t="shared" si="287"/>
        <v>#VALUE!</v>
      </c>
      <c r="O837" s="525"/>
      <c r="P837" s="525"/>
      <c r="Q837" s="523" t="e">
        <f t="shared" si="288"/>
        <v>#VALUE!</v>
      </c>
      <c r="R837" s="523"/>
      <c r="S837" s="523"/>
      <c r="T837" s="283">
        <v>16</v>
      </c>
      <c r="U837" s="456">
        <f>IF(HOUR(DATA13!$C$24)&lt;=6,HOUR(DATA13!$C$24)+12,HOUR(DATA13!$C$24))</f>
        <v>12</v>
      </c>
      <c r="V837" s="457" t="str">
        <f>IF(MINUTE(DATA13!$C$24)&lt;10,"0"&amp;MINUTE(DATA13!$C$24),MINUTE(DATA13!$C$24))</f>
        <v>00</v>
      </c>
      <c r="W837" s="456">
        <f>IF(HOUR(DATA13!$D$24)&lt;=6,HOUR(DATA13!$D$24)+12,HOUR(DATA13!$D$24))</f>
        <v>12</v>
      </c>
      <c r="X837" s="457" t="str">
        <f>IF(MINUTE(DATA13!$D$24)&lt;10,"0"&amp;MINUTE(DATA13!$D$24),MINUTE(DATA13!$D$24))</f>
        <v>00</v>
      </c>
      <c r="Y837" s="526" t="b">
        <f t="shared" si="284"/>
        <v>0</v>
      </c>
      <c r="Z837" s="526"/>
      <c r="AA837" s="520" t="b">
        <f t="shared" si="285"/>
        <v>0</v>
      </c>
      <c r="AB837" s="520"/>
      <c r="AC837" s="521" t="str">
        <f t="shared" si="289"/>
        <v/>
      </c>
      <c r="AD837" s="521"/>
      <c r="AE837" s="520" t="b">
        <f t="shared" si="283"/>
        <v>0</v>
      </c>
      <c r="AF837" s="520"/>
      <c r="AH837" s="422">
        <f>DATA13!$G$24</f>
        <v>0</v>
      </c>
      <c r="AI837" s="422">
        <f>DATA13!$L$24</f>
        <v>0</v>
      </c>
      <c r="AJ837" s="458">
        <f>DATA13!$Q$24</f>
        <v>0</v>
      </c>
      <c r="AK837" s="422">
        <f>DATA13!$V$24</f>
        <v>0</v>
      </c>
      <c r="AL837" s="422">
        <f>DATA13!$AA$24</f>
        <v>0</v>
      </c>
      <c r="AN837" s="522" t="str">
        <f>IF(AJ837="A",MAX($AN$221:AP836)+0.001,"")</f>
        <v/>
      </c>
      <c r="AO837" s="522"/>
      <c r="AP837" s="522"/>
      <c r="AQ837" s="282">
        <v>1.6159999999999999</v>
      </c>
      <c r="AR837" s="282" t="str">
        <f>IF($AQ$837&gt;$AN$973,"",LOOKUP($AQ$837,$AN$222:$AP$971,$AH$222:$AH$971))</f>
        <v/>
      </c>
      <c r="AS837" s="282" t="str">
        <f>IF($AQ$837&gt;$AN$973,"",LOOKUP($AQ$837,$AN$222:$AP$971,$AI$222:$AI$971))</f>
        <v/>
      </c>
      <c r="AT837" s="282" t="s">
        <v>28</v>
      </c>
      <c r="AU837" s="282" t="str">
        <f>IF($AQ$837&gt;$AN$973,"",LOOKUP($AQ$837,$AN$222:$AP$971,$AK$222:$AK$971))</f>
        <v/>
      </c>
      <c r="AV837" s="282" t="str">
        <f>IF($AQ$837&gt;$AN$973,"",LOOKUP($AQ$837,$AN$222:$AP$971,$AL$222:$AL$971))</f>
        <v/>
      </c>
      <c r="AX837" s="522" t="str">
        <f>IF(AJ837="B",MAX($AX$221:AX836)+0.001,"")</f>
        <v/>
      </c>
      <c r="AY837" s="522"/>
      <c r="AZ837" s="522"/>
      <c r="BA837" s="282">
        <v>1.6159999999999999</v>
      </c>
      <c r="BB837" s="282" t="str">
        <f t="shared" si="298"/>
        <v/>
      </c>
      <c r="BC837" s="282" t="str">
        <f t="shared" si="291"/>
        <v/>
      </c>
      <c r="BD837" s="282" t="s">
        <v>29</v>
      </c>
      <c r="BE837" s="282" t="str">
        <f t="shared" si="292"/>
        <v/>
      </c>
      <c r="BF837" s="282" t="str">
        <f t="shared" si="293"/>
        <v/>
      </c>
      <c r="BH837" s="522" t="str">
        <f>IF(AJ837="C",MAX($BH$221:BH836)+0.001,"")</f>
        <v/>
      </c>
      <c r="BI837" s="522"/>
      <c r="BJ837" s="522"/>
      <c r="BK837" s="282">
        <v>1.6159999999999999</v>
      </c>
      <c r="BL837" s="282" t="str">
        <f t="shared" si="294"/>
        <v/>
      </c>
      <c r="BM837" s="282" t="str">
        <f t="shared" si="295"/>
        <v/>
      </c>
      <c r="BN837" s="282" t="s">
        <v>30</v>
      </c>
      <c r="BO837" s="282" t="str">
        <f t="shared" si="296"/>
        <v/>
      </c>
      <c r="BP837" s="282" t="str">
        <f t="shared" si="297"/>
        <v/>
      </c>
      <c r="BT837" s="522" t="str">
        <f>IF(AL837="A",MAX($BT$221:BV836)+0.001,"")</f>
        <v/>
      </c>
      <c r="BU837" s="522"/>
      <c r="BV837" s="522"/>
      <c r="BW837" s="282">
        <v>1.6159999999999999</v>
      </c>
      <c r="BY837" s="454" t="s">
        <v>28</v>
      </c>
      <c r="BZ837" s="282" t="str">
        <f t="shared" si="299"/>
        <v/>
      </c>
      <c r="CB837" s="282">
        <f t="shared" si="300"/>
        <v>0</v>
      </c>
      <c r="CC837" s="282">
        <f t="shared" si="301"/>
        <v>0</v>
      </c>
      <c r="CD837" s="282">
        <f t="shared" si="302"/>
        <v>0</v>
      </c>
      <c r="CE837" s="282">
        <f t="shared" si="303"/>
        <v>0</v>
      </c>
      <c r="CF837" s="282">
        <f t="shared" si="304"/>
        <v>0</v>
      </c>
      <c r="CG837" s="282">
        <f t="shared" si="305"/>
        <v>0</v>
      </c>
      <c r="CH837" s="282">
        <f t="shared" si="306"/>
        <v>0</v>
      </c>
      <c r="CI837" s="282">
        <f t="shared" si="307"/>
        <v>0</v>
      </c>
      <c r="CJ837" s="282">
        <f t="shared" si="308"/>
        <v>0</v>
      </c>
      <c r="CK837" s="282">
        <f t="shared" si="309"/>
        <v>0</v>
      </c>
      <c r="CL837" s="282">
        <f t="shared" si="310"/>
        <v>0</v>
      </c>
      <c r="CM837" s="282">
        <f t="shared" si="311"/>
        <v>0</v>
      </c>
    </row>
    <row r="838" spans="4:91" ht="15" x14ac:dyDescent="0.25">
      <c r="D838" s="455" t="str">
        <f>IF(DATA13!$C$25="","",U838&amp;":"&amp;V838)</f>
        <v/>
      </c>
      <c r="E838" s="523" t="str">
        <f>IF(DATA13!$D$25="","",W838&amp;":"&amp;X838)</f>
        <v/>
      </c>
      <c r="F838" s="523"/>
      <c r="G838" s="523"/>
      <c r="H838" s="524" t="e">
        <f t="shared" si="286"/>
        <v>#VALUE!</v>
      </c>
      <c r="I838" s="524"/>
      <c r="J838" s="524"/>
      <c r="K838" s="522" t="e">
        <f t="shared" si="290"/>
        <v>#VALUE!</v>
      </c>
      <c r="L838" s="522"/>
      <c r="M838" s="522"/>
      <c r="N838" s="525" t="e">
        <f t="shared" si="287"/>
        <v>#VALUE!</v>
      </c>
      <c r="O838" s="525"/>
      <c r="P838" s="525"/>
      <c r="Q838" s="523" t="e">
        <f t="shared" si="288"/>
        <v>#VALUE!</v>
      </c>
      <c r="R838" s="523"/>
      <c r="S838" s="523"/>
      <c r="T838" s="283">
        <v>17</v>
      </c>
      <c r="U838" s="456">
        <f>IF(HOUR(DATA13!$C$25)&lt;=6,HOUR(DATA13!$C$25)+12,HOUR(DATA13!$C$25))</f>
        <v>12</v>
      </c>
      <c r="V838" s="457" t="str">
        <f>IF(MINUTE(DATA13!$C$25)&lt;10,"0"&amp;MINUTE(DATA13!$C$25),MINUTE(DATA13!$C$25))</f>
        <v>00</v>
      </c>
      <c r="W838" s="456">
        <f>IF(HOUR(DATA13!$D$25)&lt;=6,HOUR(DATA13!$D$25)+12,HOUR(DATA13!$D$25))</f>
        <v>12</v>
      </c>
      <c r="X838" s="457" t="str">
        <f>IF(MINUTE(DATA13!$D$25)&lt;10,"0"&amp;MINUTE(DATA13!$D$25),MINUTE(DATA13!$D$25))</f>
        <v>00</v>
      </c>
      <c r="Y838" s="526" t="b">
        <f t="shared" si="284"/>
        <v>0</v>
      </c>
      <c r="Z838" s="526"/>
      <c r="AA838" s="520" t="b">
        <f t="shared" si="285"/>
        <v>0</v>
      </c>
      <c r="AB838" s="520"/>
      <c r="AC838" s="521" t="str">
        <f t="shared" si="289"/>
        <v/>
      </c>
      <c r="AD838" s="521"/>
      <c r="AE838" s="520" t="b">
        <f t="shared" si="283"/>
        <v>0</v>
      </c>
      <c r="AF838" s="520"/>
      <c r="AH838" s="422">
        <f>DATA13!$G$25</f>
        <v>0</v>
      </c>
      <c r="AI838" s="422">
        <f>DATA13!$L$25</f>
        <v>0</v>
      </c>
      <c r="AJ838" s="458">
        <f>DATA13!$Q$25</f>
        <v>0</v>
      </c>
      <c r="AK838" s="422">
        <f>DATA13!$V$25</f>
        <v>0</v>
      </c>
      <c r="AL838" s="422">
        <f>DATA13!$AA$25</f>
        <v>0</v>
      </c>
      <c r="AN838" s="522" t="str">
        <f>IF(AJ838="A",MAX($AN$221:AP837)+0.001,"")</f>
        <v/>
      </c>
      <c r="AO838" s="522"/>
      <c r="AP838" s="522"/>
      <c r="AQ838" s="282">
        <v>1.617</v>
      </c>
      <c r="AR838" s="282" t="str">
        <f>IF($AQ$838&gt;$AN$973,"",LOOKUP($AQ$838,$AN$222:$AP$971,$AH$222:$AH$971))</f>
        <v/>
      </c>
      <c r="AS838" s="282" t="str">
        <f>IF($AQ$838&gt;$AN$973,"",LOOKUP($AQ$838,$AN$222:$AP$971,$AI$222:$AI$971))</f>
        <v/>
      </c>
      <c r="AT838" s="282" t="s">
        <v>28</v>
      </c>
      <c r="AU838" s="282" t="str">
        <f>IF($AQ$838&gt;$AN$973,"",LOOKUP($AQ$838,$AN$222:$AP$971,$AK$222:$AK$971))</f>
        <v/>
      </c>
      <c r="AV838" s="282" t="str">
        <f>IF($AQ$838&gt;$AN$973,"",LOOKUP($AQ$838,$AN$222:$AP$971,$AL$222:$AL$971))</f>
        <v/>
      </c>
      <c r="AX838" s="522" t="str">
        <f>IF(AJ838="B",MAX($AX$221:AX837)+0.001,"")</f>
        <v/>
      </c>
      <c r="AY838" s="522"/>
      <c r="AZ838" s="522"/>
      <c r="BA838" s="282">
        <v>1.617</v>
      </c>
      <c r="BB838" s="282" t="str">
        <f t="shared" si="298"/>
        <v/>
      </c>
      <c r="BC838" s="282" t="str">
        <f t="shared" si="291"/>
        <v/>
      </c>
      <c r="BD838" s="282" t="s">
        <v>29</v>
      </c>
      <c r="BE838" s="282" t="str">
        <f t="shared" si="292"/>
        <v/>
      </c>
      <c r="BF838" s="282" t="str">
        <f t="shared" si="293"/>
        <v/>
      </c>
      <c r="BH838" s="522" t="str">
        <f>IF(AJ838="C",MAX($BH$221:BH837)+0.001,"")</f>
        <v/>
      </c>
      <c r="BI838" s="522"/>
      <c r="BJ838" s="522"/>
      <c r="BK838" s="282">
        <v>1.617</v>
      </c>
      <c r="BL838" s="282" t="str">
        <f t="shared" si="294"/>
        <v/>
      </c>
      <c r="BM838" s="282" t="str">
        <f t="shared" si="295"/>
        <v/>
      </c>
      <c r="BN838" s="282" t="s">
        <v>30</v>
      </c>
      <c r="BO838" s="282" t="str">
        <f t="shared" si="296"/>
        <v/>
      </c>
      <c r="BP838" s="282" t="str">
        <f t="shared" si="297"/>
        <v/>
      </c>
      <c r="BT838" s="522" t="str">
        <f>IF(AL838="A",MAX($BT$221:BV837)+0.001,"")</f>
        <v/>
      </c>
      <c r="BU838" s="522"/>
      <c r="BV838" s="522"/>
      <c r="BW838" s="282">
        <v>1.617</v>
      </c>
      <c r="BY838" s="454" t="s">
        <v>28</v>
      </c>
      <c r="BZ838" s="282" t="str">
        <f t="shared" si="299"/>
        <v/>
      </c>
      <c r="CB838" s="282">
        <f t="shared" si="300"/>
        <v>0</v>
      </c>
      <c r="CC838" s="282">
        <f t="shared" si="301"/>
        <v>0</v>
      </c>
      <c r="CD838" s="282">
        <f t="shared" si="302"/>
        <v>0</v>
      </c>
      <c r="CE838" s="282">
        <f t="shared" si="303"/>
        <v>0</v>
      </c>
      <c r="CF838" s="282">
        <f t="shared" si="304"/>
        <v>0</v>
      </c>
      <c r="CG838" s="282">
        <f t="shared" si="305"/>
        <v>0</v>
      </c>
      <c r="CH838" s="282">
        <f t="shared" si="306"/>
        <v>0</v>
      </c>
      <c r="CI838" s="282">
        <f t="shared" si="307"/>
        <v>0</v>
      </c>
      <c r="CJ838" s="282">
        <f t="shared" si="308"/>
        <v>0</v>
      </c>
      <c r="CK838" s="282">
        <f t="shared" si="309"/>
        <v>0</v>
      </c>
      <c r="CL838" s="282">
        <f t="shared" si="310"/>
        <v>0</v>
      </c>
      <c r="CM838" s="282">
        <f t="shared" si="311"/>
        <v>0</v>
      </c>
    </row>
    <row r="839" spans="4:91" ht="15" x14ac:dyDescent="0.25">
      <c r="D839" s="455" t="str">
        <f>IF(DATA13!$C$26="","",U839&amp;":"&amp;V839)</f>
        <v/>
      </c>
      <c r="E839" s="523" t="str">
        <f>IF(DATA13!$D$26="","",W839&amp;":"&amp;X839)</f>
        <v/>
      </c>
      <c r="F839" s="523"/>
      <c r="G839" s="523"/>
      <c r="H839" s="524" t="e">
        <f t="shared" si="286"/>
        <v>#VALUE!</v>
      </c>
      <c r="I839" s="524"/>
      <c r="J839" s="524"/>
      <c r="K839" s="522" t="e">
        <f t="shared" si="290"/>
        <v>#VALUE!</v>
      </c>
      <c r="L839" s="522"/>
      <c r="M839" s="522"/>
      <c r="N839" s="525" t="e">
        <f t="shared" si="287"/>
        <v>#VALUE!</v>
      </c>
      <c r="O839" s="525"/>
      <c r="P839" s="525"/>
      <c r="Q839" s="523" t="e">
        <f t="shared" si="288"/>
        <v>#VALUE!</v>
      </c>
      <c r="R839" s="523"/>
      <c r="S839" s="523"/>
      <c r="T839" s="283">
        <v>18</v>
      </c>
      <c r="U839" s="456">
        <f>IF(HOUR(DATA13!$C$26)&lt;=6,HOUR(DATA13!$C$26)+12,HOUR(DATA13!$C$26))</f>
        <v>12</v>
      </c>
      <c r="V839" s="457" t="str">
        <f>IF(MINUTE(DATA13!$C$26)&lt;10,"0"&amp;MINUTE(DATA13!$C$26),MINUTE(DATA13!$C$26))</f>
        <v>00</v>
      </c>
      <c r="W839" s="456">
        <f>IF(HOUR(DATA13!$D$26)&lt;=6,HOUR(DATA13!$D$26)+12,HOUR(DATA13!$D$26))</f>
        <v>12</v>
      </c>
      <c r="X839" s="457" t="str">
        <f>IF(MINUTE(DATA13!$D$26)&lt;10,"0"&amp;MINUTE(DATA13!$D$26),MINUTE(DATA13!$D$26))</f>
        <v>00</v>
      </c>
      <c r="Y839" s="526" t="b">
        <f t="shared" si="284"/>
        <v>0</v>
      </c>
      <c r="Z839" s="526"/>
      <c r="AA839" s="520" t="b">
        <f t="shared" si="285"/>
        <v>0</v>
      </c>
      <c r="AB839" s="520"/>
      <c r="AC839" s="521" t="str">
        <f t="shared" si="289"/>
        <v/>
      </c>
      <c r="AD839" s="521"/>
      <c r="AE839" s="520" t="b">
        <f t="shared" si="283"/>
        <v>0</v>
      </c>
      <c r="AF839" s="520"/>
      <c r="AH839" s="422">
        <f>DATA13!$G$26</f>
        <v>0</v>
      </c>
      <c r="AI839" s="422">
        <f>DATA13!$L$26</f>
        <v>0</v>
      </c>
      <c r="AJ839" s="458">
        <f>DATA13!$Q$26</f>
        <v>0</v>
      </c>
      <c r="AK839" s="422">
        <f>DATA13!$V$26</f>
        <v>0</v>
      </c>
      <c r="AL839" s="422">
        <f>DATA13!$AA$26</f>
        <v>0</v>
      </c>
      <c r="AN839" s="522" t="str">
        <f>IF(AJ839="A",MAX($AN$221:AP838)+0.001,"")</f>
        <v/>
      </c>
      <c r="AO839" s="522"/>
      <c r="AP839" s="522"/>
      <c r="AQ839" s="282">
        <v>1.6179999999999999</v>
      </c>
      <c r="AR839" s="282" t="str">
        <f>IF($AQ$839&gt;$AN$973,"",LOOKUP($AQ$839,$AN$222:$AP$971,$AH$222:$AH$971))</f>
        <v/>
      </c>
      <c r="AS839" s="282" t="str">
        <f>IF($AQ$839&gt;$AN$973,"",LOOKUP($AQ$839,$AN$222:$AP$971,$AI$222:$AI$971))</f>
        <v/>
      </c>
      <c r="AT839" s="282" t="s">
        <v>28</v>
      </c>
      <c r="AU839" s="282" t="str">
        <f>IF($AQ$839&gt;$AN$973,"",LOOKUP($AQ$839,$AN$222:$AP$971,$AK$222:$AK$971))</f>
        <v/>
      </c>
      <c r="AV839" s="282" t="str">
        <f>IF($AQ$839&gt;$AN$973,"",LOOKUP($AQ$839,$AN$222:$AP$971,$AL$222:$AL$971))</f>
        <v/>
      </c>
      <c r="AX839" s="522" t="str">
        <f>IF(AJ839="B",MAX($AX$221:AX838)+0.001,"")</f>
        <v/>
      </c>
      <c r="AY839" s="522"/>
      <c r="AZ839" s="522"/>
      <c r="BA839" s="282">
        <v>1.6179999999999999</v>
      </c>
      <c r="BB839" s="282" t="str">
        <f t="shared" si="298"/>
        <v/>
      </c>
      <c r="BC839" s="282" t="str">
        <f t="shared" si="291"/>
        <v/>
      </c>
      <c r="BD839" s="282" t="s">
        <v>29</v>
      </c>
      <c r="BE839" s="282" t="str">
        <f t="shared" si="292"/>
        <v/>
      </c>
      <c r="BF839" s="282" t="str">
        <f t="shared" si="293"/>
        <v/>
      </c>
      <c r="BH839" s="522" t="str">
        <f>IF(AJ839="C",MAX($BH$221:BH838)+0.001,"")</f>
        <v/>
      </c>
      <c r="BI839" s="522"/>
      <c r="BJ839" s="522"/>
      <c r="BK839" s="282">
        <v>1.6179999999999999</v>
      </c>
      <c r="BL839" s="282" t="str">
        <f t="shared" si="294"/>
        <v/>
      </c>
      <c r="BM839" s="282" t="str">
        <f t="shared" si="295"/>
        <v/>
      </c>
      <c r="BN839" s="282" t="s">
        <v>30</v>
      </c>
      <c r="BO839" s="282" t="str">
        <f t="shared" si="296"/>
        <v/>
      </c>
      <c r="BP839" s="282" t="str">
        <f t="shared" si="297"/>
        <v/>
      </c>
      <c r="BT839" s="522" t="str">
        <f>IF(AL839="A",MAX($BT$221:BV838)+0.001,"")</f>
        <v/>
      </c>
      <c r="BU839" s="522"/>
      <c r="BV839" s="522"/>
      <c r="BW839" s="282">
        <v>1.6179999999999999</v>
      </c>
      <c r="BY839" s="454" t="s">
        <v>28</v>
      </c>
      <c r="BZ839" s="282" t="str">
        <f t="shared" si="299"/>
        <v/>
      </c>
      <c r="CB839" s="282">
        <f t="shared" si="300"/>
        <v>0</v>
      </c>
      <c r="CC839" s="282">
        <f t="shared" si="301"/>
        <v>0</v>
      </c>
      <c r="CD839" s="282">
        <f t="shared" si="302"/>
        <v>0</v>
      </c>
      <c r="CE839" s="282">
        <f t="shared" si="303"/>
        <v>0</v>
      </c>
      <c r="CF839" s="282">
        <f t="shared" si="304"/>
        <v>0</v>
      </c>
      <c r="CG839" s="282">
        <f t="shared" si="305"/>
        <v>0</v>
      </c>
      <c r="CH839" s="282">
        <f t="shared" si="306"/>
        <v>0</v>
      </c>
      <c r="CI839" s="282">
        <f t="shared" si="307"/>
        <v>0</v>
      </c>
      <c r="CJ839" s="282">
        <f t="shared" si="308"/>
        <v>0</v>
      </c>
      <c r="CK839" s="282">
        <f t="shared" si="309"/>
        <v>0</v>
      </c>
      <c r="CL839" s="282">
        <f t="shared" si="310"/>
        <v>0</v>
      </c>
      <c r="CM839" s="282">
        <f t="shared" si="311"/>
        <v>0</v>
      </c>
    </row>
    <row r="840" spans="4:91" ht="15" x14ac:dyDescent="0.25">
      <c r="D840" s="455" t="str">
        <f>IF(DATA13!$C$27="","",U840&amp;":"&amp;V840)</f>
        <v/>
      </c>
      <c r="E840" s="523" t="str">
        <f>IF(DATA13!$D$27="","",W840&amp;":"&amp;X840)</f>
        <v/>
      </c>
      <c r="F840" s="523"/>
      <c r="G840" s="523"/>
      <c r="H840" s="524" t="e">
        <f t="shared" si="286"/>
        <v>#VALUE!</v>
      </c>
      <c r="I840" s="524"/>
      <c r="J840" s="524"/>
      <c r="K840" s="522" t="e">
        <f t="shared" si="290"/>
        <v>#VALUE!</v>
      </c>
      <c r="L840" s="522"/>
      <c r="M840" s="522"/>
      <c r="N840" s="525" t="e">
        <f t="shared" si="287"/>
        <v>#VALUE!</v>
      </c>
      <c r="O840" s="525"/>
      <c r="P840" s="525"/>
      <c r="Q840" s="523" t="e">
        <f t="shared" si="288"/>
        <v>#VALUE!</v>
      </c>
      <c r="R840" s="523"/>
      <c r="S840" s="523"/>
      <c r="T840" s="283">
        <v>19</v>
      </c>
      <c r="U840" s="456">
        <f>IF(HOUR(DATA13!$C$27)&lt;=6,HOUR(DATA13!$C$27)+12,HOUR(DATA13!$C$27))</f>
        <v>12</v>
      </c>
      <c r="V840" s="457" t="str">
        <f>IF(MINUTE(DATA13!$C$27)&lt;10,"0"&amp;MINUTE(DATA13!$C$27),MINUTE(DATA13!$C$27))</f>
        <v>00</v>
      </c>
      <c r="W840" s="456">
        <f>IF(HOUR(DATA13!$D$27)&lt;=6,HOUR(DATA13!$D$27)+12,HOUR(DATA13!$D$27))</f>
        <v>12</v>
      </c>
      <c r="X840" s="457" t="str">
        <f>IF(MINUTE(DATA13!$D$27)&lt;10,"0"&amp;MINUTE(DATA13!$D$27),MINUTE(DATA13!$D$27))</f>
        <v>00</v>
      </c>
      <c r="Y840" s="526" t="b">
        <f t="shared" si="284"/>
        <v>0</v>
      </c>
      <c r="Z840" s="526"/>
      <c r="AA840" s="520" t="b">
        <f t="shared" si="285"/>
        <v>0</v>
      </c>
      <c r="AB840" s="520"/>
      <c r="AC840" s="521" t="str">
        <f t="shared" si="289"/>
        <v/>
      </c>
      <c r="AD840" s="521"/>
      <c r="AE840" s="520" t="b">
        <f t="shared" si="283"/>
        <v>0</v>
      </c>
      <c r="AF840" s="520"/>
      <c r="AH840" s="422">
        <f>DATA13!$G$27</f>
        <v>0</v>
      </c>
      <c r="AI840" s="422">
        <f>DATA13!$L$27</f>
        <v>0</v>
      </c>
      <c r="AJ840" s="458">
        <f>DATA13!$Q$27</f>
        <v>0</v>
      </c>
      <c r="AK840" s="422">
        <f>DATA13!$V$27</f>
        <v>0</v>
      </c>
      <c r="AL840" s="422">
        <f>DATA13!$AA$27</f>
        <v>0</v>
      </c>
      <c r="AN840" s="522" t="str">
        <f>IF(AJ840="A",MAX($AN$221:AP839)+0.001,"")</f>
        <v/>
      </c>
      <c r="AO840" s="522"/>
      <c r="AP840" s="522"/>
      <c r="AQ840" s="282">
        <v>1.6189999999999998</v>
      </c>
      <c r="AR840" s="282" t="str">
        <f>IF($AQ$840&gt;$AN$973,"",LOOKUP($AQ$840,$AN$222:$AP$971,$AH$222:$AH$971))</f>
        <v/>
      </c>
      <c r="AS840" s="282" t="str">
        <f>IF($AQ$840&gt;$AN$973,"",LOOKUP($AQ$840,$AN$222:$AP$971,$AI$222:$AI$971))</f>
        <v/>
      </c>
      <c r="AT840" s="282" t="s">
        <v>28</v>
      </c>
      <c r="AU840" s="282" t="str">
        <f>IF($AQ$840&gt;$AN$973,"",LOOKUP($AQ$840,$AN$222:$AP$971,$AK$222:$AK$971))</f>
        <v/>
      </c>
      <c r="AV840" s="282" t="str">
        <f>IF($AQ$840&gt;$AN$973,"",LOOKUP($AQ$840,$AN$222:$AP$971,$AL$222:$AL$971))</f>
        <v/>
      </c>
      <c r="AX840" s="522" t="str">
        <f>IF(AJ840="B",MAX($AX$221:AX839)+0.001,"")</f>
        <v/>
      </c>
      <c r="AY840" s="522"/>
      <c r="AZ840" s="522"/>
      <c r="BA840" s="282">
        <v>1.6189999999999998</v>
      </c>
      <c r="BB840" s="282" t="str">
        <f t="shared" si="298"/>
        <v/>
      </c>
      <c r="BC840" s="282" t="str">
        <f t="shared" si="291"/>
        <v/>
      </c>
      <c r="BD840" s="282" t="s">
        <v>29</v>
      </c>
      <c r="BE840" s="282" t="str">
        <f t="shared" si="292"/>
        <v/>
      </c>
      <c r="BF840" s="282" t="str">
        <f t="shared" si="293"/>
        <v/>
      </c>
      <c r="BH840" s="522" t="str">
        <f>IF(AJ840="C",MAX($BH$221:BH839)+0.001,"")</f>
        <v/>
      </c>
      <c r="BI840" s="522"/>
      <c r="BJ840" s="522"/>
      <c r="BK840" s="282">
        <v>1.6189999999999998</v>
      </c>
      <c r="BL840" s="282" t="str">
        <f t="shared" si="294"/>
        <v/>
      </c>
      <c r="BM840" s="282" t="str">
        <f t="shared" si="295"/>
        <v/>
      </c>
      <c r="BN840" s="282" t="s">
        <v>30</v>
      </c>
      <c r="BO840" s="282" t="str">
        <f t="shared" si="296"/>
        <v/>
      </c>
      <c r="BP840" s="282" t="str">
        <f t="shared" si="297"/>
        <v/>
      </c>
      <c r="BT840" s="522" t="str">
        <f>IF(AL840="A",MAX($BT$221:BV839)+0.001,"")</f>
        <v/>
      </c>
      <c r="BU840" s="522"/>
      <c r="BV840" s="522"/>
      <c r="BW840" s="282">
        <v>1.6189999999999998</v>
      </c>
      <c r="BY840" s="454" t="s">
        <v>28</v>
      </c>
      <c r="BZ840" s="282" t="str">
        <f t="shared" si="299"/>
        <v/>
      </c>
      <c r="CB840" s="282">
        <f t="shared" si="300"/>
        <v>0</v>
      </c>
      <c r="CC840" s="282">
        <f t="shared" si="301"/>
        <v>0</v>
      </c>
      <c r="CD840" s="282">
        <f t="shared" si="302"/>
        <v>0</v>
      </c>
      <c r="CE840" s="282">
        <f t="shared" si="303"/>
        <v>0</v>
      </c>
      <c r="CF840" s="282">
        <f t="shared" si="304"/>
        <v>0</v>
      </c>
      <c r="CG840" s="282">
        <f t="shared" si="305"/>
        <v>0</v>
      </c>
      <c r="CH840" s="282">
        <f t="shared" si="306"/>
        <v>0</v>
      </c>
      <c r="CI840" s="282">
        <f t="shared" si="307"/>
        <v>0</v>
      </c>
      <c r="CJ840" s="282">
        <f t="shared" si="308"/>
        <v>0</v>
      </c>
      <c r="CK840" s="282">
        <f t="shared" si="309"/>
        <v>0</v>
      </c>
      <c r="CL840" s="282">
        <f t="shared" si="310"/>
        <v>0</v>
      </c>
      <c r="CM840" s="282">
        <f t="shared" si="311"/>
        <v>0</v>
      </c>
    </row>
    <row r="841" spans="4:91" ht="15" x14ac:dyDescent="0.25">
      <c r="D841" s="455" t="str">
        <f>IF(DATA13!$C$28="","",U841&amp;":"&amp;V841)</f>
        <v/>
      </c>
      <c r="E841" s="523" t="str">
        <f>IF(DATA13!$D$28="","",W841&amp;":"&amp;X841)</f>
        <v/>
      </c>
      <c r="F841" s="523"/>
      <c r="G841" s="523"/>
      <c r="H841" s="524" t="e">
        <f t="shared" si="286"/>
        <v>#VALUE!</v>
      </c>
      <c r="I841" s="524"/>
      <c r="J841" s="524"/>
      <c r="K841" s="522" t="e">
        <f t="shared" si="290"/>
        <v>#VALUE!</v>
      </c>
      <c r="L841" s="522"/>
      <c r="M841" s="522"/>
      <c r="N841" s="525" t="e">
        <f t="shared" si="287"/>
        <v>#VALUE!</v>
      </c>
      <c r="O841" s="525"/>
      <c r="P841" s="525"/>
      <c r="Q841" s="523" t="e">
        <f t="shared" si="288"/>
        <v>#VALUE!</v>
      </c>
      <c r="R841" s="523"/>
      <c r="S841" s="523"/>
      <c r="T841" s="283">
        <v>20</v>
      </c>
      <c r="U841" s="456">
        <f>IF(HOUR(DATA13!$C$28)&lt;=6,HOUR(DATA13!$C$28)+12,HOUR(DATA13!$C$28))</f>
        <v>12</v>
      </c>
      <c r="V841" s="457" t="str">
        <f>IF(MINUTE(DATA13!$C$28)&lt;10,"0"&amp;MINUTE(DATA13!$C$28),MINUTE(DATA13!$C$28))</f>
        <v>00</v>
      </c>
      <c r="W841" s="456">
        <f>IF(HOUR(DATA13!$D$28)&lt;=6,HOUR(DATA13!$D$28)+12,HOUR(DATA13!$D$28))</f>
        <v>12</v>
      </c>
      <c r="X841" s="457" t="str">
        <f>IF(MINUTE(DATA13!$D$28)&lt;10,"0"&amp;MINUTE(DATA13!$D$28),MINUTE(DATA13!$D$28))</f>
        <v>00</v>
      </c>
      <c r="Y841" s="526" t="b">
        <f t="shared" si="284"/>
        <v>0</v>
      </c>
      <c r="Z841" s="526"/>
      <c r="AA841" s="520" t="b">
        <f t="shared" si="285"/>
        <v>0</v>
      </c>
      <c r="AB841" s="520"/>
      <c r="AC841" s="521" t="str">
        <f t="shared" si="289"/>
        <v/>
      </c>
      <c r="AD841" s="521"/>
      <c r="AE841" s="520" t="b">
        <f t="shared" si="283"/>
        <v>0</v>
      </c>
      <c r="AF841" s="520"/>
      <c r="AH841" s="422">
        <f>DATA13!$G$28</f>
        <v>0</v>
      </c>
      <c r="AI841" s="422">
        <f>DATA13!$L$28</f>
        <v>0</v>
      </c>
      <c r="AJ841" s="458">
        <f>DATA13!$Q$28</f>
        <v>0</v>
      </c>
      <c r="AK841" s="422">
        <f>DATA13!$V$28</f>
        <v>0</v>
      </c>
      <c r="AL841" s="422">
        <f>DATA13!$AA$28</f>
        <v>0</v>
      </c>
      <c r="AN841" s="522" t="str">
        <f>IF(AJ841="A",MAX($AN$221:AP840)+0.001,"")</f>
        <v/>
      </c>
      <c r="AO841" s="522"/>
      <c r="AP841" s="522"/>
      <c r="AQ841" s="282">
        <v>1.62</v>
      </c>
      <c r="AR841" s="282" t="str">
        <f>IF($AQ$841&gt;$AN$973,"",LOOKUP($AQ$841,$AN$222:$AP$971,$AH$222:$AH$971))</f>
        <v/>
      </c>
      <c r="AS841" s="282" t="str">
        <f>IF($AQ$841&gt;$AN$973,"",LOOKUP($AQ$841,$AN$222:$AP$971,$AI$222:$AI$971))</f>
        <v/>
      </c>
      <c r="AT841" s="282" t="s">
        <v>28</v>
      </c>
      <c r="AU841" s="282" t="str">
        <f>IF($AQ$841&gt;$AN$973,"",LOOKUP($AQ$841,$AN$222:$AP$971,$AK$222:$AK$971))</f>
        <v/>
      </c>
      <c r="AV841" s="282" t="str">
        <f>IF($AQ$841&gt;$AN$973,"",LOOKUP($AQ$841,$AN$222:$AP$971,$AL$222:$AL$971))</f>
        <v/>
      </c>
      <c r="AX841" s="522" t="str">
        <f>IF(AJ841="B",MAX($AX$221:AX840)+0.001,"")</f>
        <v/>
      </c>
      <c r="AY841" s="522"/>
      <c r="AZ841" s="522"/>
      <c r="BA841" s="282">
        <v>1.62</v>
      </c>
      <c r="BB841" s="282" t="str">
        <f t="shared" si="298"/>
        <v/>
      </c>
      <c r="BC841" s="282" t="str">
        <f t="shared" si="291"/>
        <v/>
      </c>
      <c r="BD841" s="282" t="s">
        <v>29</v>
      </c>
      <c r="BE841" s="282" t="str">
        <f t="shared" si="292"/>
        <v/>
      </c>
      <c r="BF841" s="282" t="str">
        <f t="shared" si="293"/>
        <v/>
      </c>
      <c r="BH841" s="522" t="str">
        <f>IF(AJ841="C",MAX($BH$221:BH840)+0.001,"")</f>
        <v/>
      </c>
      <c r="BI841" s="522"/>
      <c r="BJ841" s="522"/>
      <c r="BK841" s="282">
        <v>1.62</v>
      </c>
      <c r="BL841" s="282" t="str">
        <f t="shared" si="294"/>
        <v/>
      </c>
      <c r="BM841" s="282" t="str">
        <f t="shared" si="295"/>
        <v/>
      </c>
      <c r="BN841" s="282" t="s">
        <v>30</v>
      </c>
      <c r="BO841" s="282" t="str">
        <f t="shared" si="296"/>
        <v/>
      </c>
      <c r="BP841" s="282" t="str">
        <f t="shared" si="297"/>
        <v/>
      </c>
      <c r="BT841" s="522" t="str">
        <f>IF(AL841="A",MAX($BT$221:BV840)+0.001,"")</f>
        <v/>
      </c>
      <c r="BU841" s="522"/>
      <c r="BV841" s="522"/>
      <c r="BW841" s="282">
        <v>1.62</v>
      </c>
      <c r="BY841" s="454" t="s">
        <v>28</v>
      </c>
      <c r="BZ841" s="282" t="str">
        <f t="shared" si="299"/>
        <v/>
      </c>
      <c r="CB841" s="282">
        <f t="shared" si="300"/>
        <v>0</v>
      </c>
      <c r="CC841" s="282">
        <f t="shared" si="301"/>
        <v>0</v>
      </c>
      <c r="CD841" s="282">
        <f t="shared" si="302"/>
        <v>0</v>
      </c>
      <c r="CE841" s="282">
        <f t="shared" si="303"/>
        <v>0</v>
      </c>
      <c r="CF841" s="282">
        <f t="shared" si="304"/>
        <v>0</v>
      </c>
      <c r="CG841" s="282">
        <f t="shared" si="305"/>
        <v>0</v>
      </c>
      <c r="CH841" s="282">
        <f t="shared" si="306"/>
        <v>0</v>
      </c>
      <c r="CI841" s="282">
        <f t="shared" si="307"/>
        <v>0</v>
      </c>
      <c r="CJ841" s="282">
        <f t="shared" si="308"/>
        <v>0</v>
      </c>
      <c r="CK841" s="282">
        <f t="shared" si="309"/>
        <v>0</v>
      </c>
      <c r="CL841" s="282">
        <f t="shared" si="310"/>
        <v>0</v>
      </c>
      <c r="CM841" s="282">
        <f t="shared" si="311"/>
        <v>0</v>
      </c>
    </row>
    <row r="842" spans="4:91" ht="15" x14ac:dyDescent="0.25">
      <c r="D842" s="455" t="str">
        <f>IF(DATA13!$C$29="","",U842&amp;":"&amp;V842)</f>
        <v/>
      </c>
      <c r="E842" s="523" t="str">
        <f>IF(DATA13!$D$29="","",W842&amp;":"&amp;X842)</f>
        <v/>
      </c>
      <c r="F842" s="523"/>
      <c r="G842" s="523"/>
      <c r="H842" s="524" t="e">
        <f t="shared" si="286"/>
        <v>#VALUE!</v>
      </c>
      <c r="I842" s="524"/>
      <c r="J842" s="524"/>
      <c r="K842" s="522" t="e">
        <f t="shared" si="290"/>
        <v>#VALUE!</v>
      </c>
      <c r="L842" s="522"/>
      <c r="M842" s="522"/>
      <c r="N842" s="525" t="e">
        <f t="shared" si="287"/>
        <v>#VALUE!</v>
      </c>
      <c r="O842" s="525"/>
      <c r="P842" s="525"/>
      <c r="Q842" s="523" t="e">
        <f t="shared" si="288"/>
        <v>#VALUE!</v>
      </c>
      <c r="R842" s="523"/>
      <c r="S842" s="523"/>
      <c r="T842" s="283">
        <v>21</v>
      </c>
      <c r="U842" s="456">
        <f>IF(HOUR(DATA13!$C$29)&lt;=6,HOUR(DATA13!$C$29)+12,HOUR(DATA13!$C$29))</f>
        <v>12</v>
      </c>
      <c r="V842" s="457" t="str">
        <f>IF(MINUTE(DATA13!$C$29)&lt;10,"0"&amp;MINUTE(DATA13!$C$29),MINUTE(DATA13!$C$29))</f>
        <v>00</v>
      </c>
      <c r="W842" s="456">
        <f>IF(HOUR(DATA13!$D$29)&lt;=6,HOUR(DATA13!$D$29)+12,HOUR(DATA13!$D$29))</f>
        <v>12</v>
      </c>
      <c r="X842" s="457" t="str">
        <f>IF(MINUTE(DATA13!$D$29)&lt;10,"0"&amp;MINUTE(DATA13!$D$29),MINUTE(DATA13!$D$29))</f>
        <v>00</v>
      </c>
      <c r="Y842" s="526" t="b">
        <f t="shared" si="284"/>
        <v>0</v>
      </c>
      <c r="Z842" s="526"/>
      <c r="AA842" s="520" t="b">
        <f t="shared" si="285"/>
        <v>0</v>
      </c>
      <c r="AB842" s="520"/>
      <c r="AC842" s="521" t="str">
        <f t="shared" si="289"/>
        <v/>
      </c>
      <c r="AD842" s="521"/>
      <c r="AE842" s="520" t="b">
        <f t="shared" si="283"/>
        <v>0</v>
      </c>
      <c r="AF842" s="520"/>
      <c r="AH842" s="422">
        <f>DATA13!$G$29</f>
        <v>0</v>
      </c>
      <c r="AI842" s="422">
        <f>DATA13!$L$29</f>
        <v>0</v>
      </c>
      <c r="AJ842" s="458">
        <f>DATA13!$Q$29</f>
        <v>0</v>
      </c>
      <c r="AK842" s="422">
        <f>DATA13!$V$29</f>
        <v>0</v>
      </c>
      <c r="AL842" s="422">
        <f>DATA13!$AA$29</f>
        <v>0</v>
      </c>
      <c r="AN842" s="522" t="str">
        <f>IF(AJ842="A",MAX($AN$221:AP841)+0.001,"")</f>
        <v/>
      </c>
      <c r="AO842" s="522"/>
      <c r="AP842" s="522"/>
      <c r="AQ842" s="282">
        <v>1.621</v>
      </c>
      <c r="AR842" s="282" t="str">
        <f>IF($AQ$842&gt;$AN$973,"",LOOKUP($AQ$842,$AN$222:$AP$971,$AH$222:$AH$971))</f>
        <v/>
      </c>
      <c r="AS842" s="282" t="str">
        <f>IF($AQ$842&gt;$AN$973,"",LOOKUP($AQ$842,$AN$222:$AP$971,$AI$222:$AI$971))</f>
        <v/>
      </c>
      <c r="AT842" s="282" t="s">
        <v>28</v>
      </c>
      <c r="AU842" s="282" t="str">
        <f>IF($AQ$842&gt;$AN$973,"",LOOKUP($AQ$842,$AN$222:$AP$971,$AK$222:$AK$971))</f>
        <v/>
      </c>
      <c r="AV842" s="282" t="str">
        <f>IF($AQ$842&gt;$AN$973,"",LOOKUP($AQ$842,$AN$222:$AP$971,$AL$222:$AL$971))</f>
        <v/>
      </c>
      <c r="AX842" s="522" t="str">
        <f>IF(AJ842="B",MAX($AX$221:AX841)+0.001,"")</f>
        <v/>
      </c>
      <c r="AY842" s="522"/>
      <c r="AZ842" s="522"/>
      <c r="BA842" s="282">
        <v>1.621</v>
      </c>
      <c r="BB842" s="282" t="str">
        <f t="shared" si="298"/>
        <v/>
      </c>
      <c r="BC842" s="282" t="str">
        <f t="shared" si="291"/>
        <v/>
      </c>
      <c r="BD842" s="282" t="s">
        <v>29</v>
      </c>
      <c r="BE842" s="282" t="str">
        <f t="shared" si="292"/>
        <v/>
      </c>
      <c r="BF842" s="282" t="str">
        <f t="shared" si="293"/>
        <v/>
      </c>
      <c r="BH842" s="522" t="str">
        <f>IF(AJ842="C",MAX($BH$221:BH841)+0.001,"")</f>
        <v/>
      </c>
      <c r="BI842" s="522"/>
      <c r="BJ842" s="522"/>
      <c r="BK842" s="282">
        <v>1.621</v>
      </c>
      <c r="BL842" s="282" t="str">
        <f t="shared" si="294"/>
        <v/>
      </c>
      <c r="BM842" s="282" t="str">
        <f t="shared" si="295"/>
        <v/>
      </c>
      <c r="BN842" s="282" t="s">
        <v>30</v>
      </c>
      <c r="BO842" s="282" t="str">
        <f t="shared" si="296"/>
        <v/>
      </c>
      <c r="BP842" s="282" t="str">
        <f t="shared" si="297"/>
        <v/>
      </c>
      <c r="BT842" s="522" t="str">
        <f>IF(AL842="A",MAX($BT$221:BV841)+0.001,"")</f>
        <v/>
      </c>
      <c r="BU842" s="522"/>
      <c r="BV842" s="522"/>
      <c r="BW842" s="282">
        <v>1.621</v>
      </c>
      <c r="BY842" s="454" t="s">
        <v>28</v>
      </c>
      <c r="BZ842" s="282" t="str">
        <f t="shared" si="299"/>
        <v/>
      </c>
      <c r="CB842" s="282">
        <f t="shared" si="300"/>
        <v>0</v>
      </c>
      <c r="CC842" s="282">
        <f t="shared" si="301"/>
        <v>0</v>
      </c>
      <c r="CD842" s="282">
        <f t="shared" si="302"/>
        <v>0</v>
      </c>
      <c r="CE842" s="282">
        <f t="shared" si="303"/>
        <v>0</v>
      </c>
      <c r="CF842" s="282">
        <f t="shared" si="304"/>
        <v>0</v>
      </c>
      <c r="CG842" s="282">
        <f t="shared" si="305"/>
        <v>0</v>
      </c>
      <c r="CH842" s="282">
        <f t="shared" si="306"/>
        <v>0</v>
      </c>
      <c r="CI842" s="282">
        <f t="shared" si="307"/>
        <v>0</v>
      </c>
      <c r="CJ842" s="282">
        <f t="shared" si="308"/>
        <v>0</v>
      </c>
      <c r="CK842" s="282">
        <f t="shared" si="309"/>
        <v>0</v>
      </c>
      <c r="CL842" s="282">
        <f t="shared" si="310"/>
        <v>0</v>
      </c>
      <c r="CM842" s="282">
        <f t="shared" si="311"/>
        <v>0</v>
      </c>
    </row>
    <row r="843" spans="4:91" ht="15" x14ac:dyDescent="0.25">
      <c r="D843" s="455" t="str">
        <f>IF(DATA13!$C$30="","",U843&amp;":"&amp;V843)</f>
        <v/>
      </c>
      <c r="E843" s="523" t="str">
        <f>IF(DATA13!$D$30="","",W843&amp;":"&amp;X843)</f>
        <v/>
      </c>
      <c r="F843" s="523"/>
      <c r="G843" s="523"/>
      <c r="H843" s="524" t="e">
        <f t="shared" si="286"/>
        <v>#VALUE!</v>
      </c>
      <c r="I843" s="524"/>
      <c r="J843" s="524"/>
      <c r="K843" s="522" t="e">
        <f t="shared" si="290"/>
        <v>#VALUE!</v>
      </c>
      <c r="L843" s="522"/>
      <c r="M843" s="522"/>
      <c r="N843" s="525" t="e">
        <f t="shared" si="287"/>
        <v>#VALUE!</v>
      </c>
      <c r="O843" s="525"/>
      <c r="P843" s="525"/>
      <c r="Q843" s="523" t="e">
        <f t="shared" si="288"/>
        <v>#VALUE!</v>
      </c>
      <c r="R843" s="523"/>
      <c r="S843" s="523"/>
      <c r="T843" s="283">
        <v>22</v>
      </c>
      <c r="U843" s="456">
        <f>IF(HOUR(DATA13!$C$30)&lt;=6,HOUR(DATA13!$C$30)+12,HOUR(DATA13!$C$30))</f>
        <v>12</v>
      </c>
      <c r="V843" s="457" t="str">
        <f>IF(MINUTE(DATA13!$C$30)&lt;10,"0"&amp;MINUTE(DATA13!$C$30),MINUTE(DATA13!$C$30))</f>
        <v>00</v>
      </c>
      <c r="W843" s="456">
        <f>IF(HOUR(DATA13!$D$30)&lt;=6,HOUR(DATA13!$D$30)+12,HOUR(DATA13!$D$30))</f>
        <v>12</v>
      </c>
      <c r="X843" s="457" t="str">
        <f>IF(MINUTE(DATA13!$D$30)&lt;10,"0"&amp;MINUTE(DATA13!$D$30),MINUTE(DATA13!$D$30))</f>
        <v>00</v>
      </c>
      <c r="Y843" s="526" t="b">
        <f t="shared" si="284"/>
        <v>0</v>
      </c>
      <c r="Z843" s="526"/>
      <c r="AA843" s="520" t="b">
        <f t="shared" si="285"/>
        <v>0</v>
      </c>
      <c r="AB843" s="520"/>
      <c r="AC843" s="521" t="str">
        <f t="shared" si="289"/>
        <v/>
      </c>
      <c r="AD843" s="521"/>
      <c r="AE843" s="520" t="b">
        <f t="shared" si="283"/>
        <v>0</v>
      </c>
      <c r="AF843" s="520"/>
      <c r="AH843" s="422">
        <f>DATA13!$G$30</f>
        <v>0</v>
      </c>
      <c r="AI843" s="422">
        <f>DATA13!$L$30</f>
        <v>0</v>
      </c>
      <c r="AJ843" s="458">
        <f>DATA13!$Q$30</f>
        <v>0</v>
      </c>
      <c r="AK843" s="422">
        <f>DATA13!$V$30</f>
        <v>0</v>
      </c>
      <c r="AL843" s="422">
        <f>DATA13!$AA$30</f>
        <v>0</v>
      </c>
      <c r="AN843" s="522" t="str">
        <f>IF(AJ843="A",MAX($AN$221:AP842)+0.001,"")</f>
        <v/>
      </c>
      <c r="AO843" s="522"/>
      <c r="AP843" s="522"/>
      <c r="AQ843" s="282">
        <v>1.6219999999999999</v>
      </c>
      <c r="AR843" s="282" t="str">
        <f>IF($AQ$843&gt;$AN$973,"",LOOKUP($AQ$843,$AN$222:$AP$971,$AH$222:$AH$971))</f>
        <v/>
      </c>
      <c r="AS843" s="282" t="str">
        <f>IF($AQ$843&gt;$AN$973,"",LOOKUP($AQ$843,$AN$222:$AP$971,$AI$222:$AI$971))</f>
        <v/>
      </c>
      <c r="AT843" s="282" t="s">
        <v>28</v>
      </c>
      <c r="AU843" s="282" t="str">
        <f>IF($AQ$843&gt;$AN$973,"",LOOKUP($AQ$843,$AN$222:$AP$971,$AK$222:$AK$971))</f>
        <v/>
      </c>
      <c r="AV843" s="282" t="str">
        <f>IF($AQ$843&gt;$AN$973,"",LOOKUP($AQ$843,$AN$222:$AP$971,$AL$222:$AL$971))</f>
        <v/>
      </c>
      <c r="AX843" s="522" t="str">
        <f>IF(AJ843="B",MAX($AX$221:AX842)+0.001,"")</f>
        <v/>
      </c>
      <c r="AY843" s="522"/>
      <c r="AZ843" s="522"/>
      <c r="BA843" s="282">
        <v>1.6219999999999999</v>
      </c>
      <c r="BB843" s="282" t="str">
        <f t="shared" si="298"/>
        <v/>
      </c>
      <c r="BC843" s="282" t="str">
        <f t="shared" si="291"/>
        <v/>
      </c>
      <c r="BD843" s="282" t="s">
        <v>29</v>
      </c>
      <c r="BE843" s="282" t="str">
        <f t="shared" si="292"/>
        <v/>
      </c>
      <c r="BF843" s="282" t="str">
        <f t="shared" si="293"/>
        <v/>
      </c>
      <c r="BH843" s="522" t="str">
        <f>IF(AJ843="C",MAX($BH$221:BH842)+0.001,"")</f>
        <v/>
      </c>
      <c r="BI843" s="522"/>
      <c r="BJ843" s="522"/>
      <c r="BK843" s="282">
        <v>1.6219999999999999</v>
      </c>
      <c r="BL843" s="282" t="str">
        <f t="shared" si="294"/>
        <v/>
      </c>
      <c r="BM843" s="282" t="str">
        <f t="shared" si="295"/>
        <v/>
      </c>
      <c r="BN843" s="282" t="s">
        <v>30</v>
      </c>
      <c r="BO843" s="282" t="str">
        <f t="shared" si="296"/>
        <v/>
      </c>
      <c r="BP843" s="282" t="str">
        <f t="shared" si="297"/>
        <v/>
      </c>
      <c r="BT843" s="522" t="str">
        <f>IF(AL843="A",MAX($BT$221:BV842)+0.001,"")</f>
        <v/>
      </c>
      <c r="BU843" s="522"/>
      <c r="BV843" s="522"/>
      <c r="BW843" s="282">
        <v>1.6219999999999999</v>
      </c>
      <c r="BY843" s="454" t="s">
        <v>28</v>
      </c>
      <c r="BZ843" s="282" t="str">
        <f t="shared" si="299"/>
        <v/>
      </c>
      <c r="CB843" s="282">
        <f t="shared" si="300"/>
        <v>0</v>
      </c>
      <c r="CC843" s="282">
        <f t="shared" si="301"/>
        <v>0</v>
      </c>
      <c r="CD843" s="282">
        <f t="shared" si="302"/>
        <v>0</v>
      </c>
      <c r="CE843" s="282">
        <f t="shared" si="303"/>
        <v>0</v>
      </c>
      <c r="CF843" s="282">
        <f t="shared" si="304"/>
        <v>0</v>
      </c>
      <c r="CG843" s="282">
        <f t="shared" si="305"/>
        <v>0</v>
      </c>
      <c r="CH843" s="282">
        <f t="shared" si="306"/>
        <v>0</v>
      </c>
      <c r="CI843" s="282">
        <f t="shared" si="307"/>
        <v>0</v>
      </c>
      <c r="CJ843" s="282">
        <f t="shared" si="308"/>
        <v>0</v>
      </c>
      <c r="CK843" s="282">
        <f t="shared" si="309"/>
        <v>0</v>
      </c>
      <c r="CL843" s="282">
        <f t="shared" si="310"/>
        <v>0</v>
      </c>
      <c r="CM843" s="282">
        <f t="shared" si="311"/>
        <v>0</v>
      </c>
    </row>
    <row r="844" spans="4:91" ht="15" x14ac:dyDescent="0.25">
      <c r="D844" s="455" t="str">
        <f>IF(DATA13!$C$31="","",U844&amp;":"&amp;V844)</f>
        <v/>
      </c>
      <c r="E844" s="523" t="str">
        <f>IF(DATA13!$D$31="","",W844&amp;":"&amp;X844)</f>
        <v/>
      </c>
      <c r="F844" s="523"/>
      <c r="G844" s="523"/>
      <c r="H844" s="524" t="e">
        <f t="shared" si="286"/>
        <v>#VALUE!</v>
      </c>
      <c r="I844" s="524"/>
      <c r="J844" s="524"/>
      <c r="K844" s="522" t="e">
        <f t="shared" si="290"/>
        <v>#VALUE!</v>
      </c>
      <c r="L844" s="522"/>
      <c r="M844" s="522"/>
      <c r="N844" s="525" t="e">
        <f t="shared" si="287"/>
        <v>#VALUE!</v>
      </c>
      <c r="O844" s="525"/>
      <c r="P844" s="525"/>
      <c r="Q844" s="523" t="e">
        <f t="shared" si="288"/>
        <v>#VALUE!</v>
      </c>
      <c r="R844" s="523"/>
      <c r="S844" s="523"/>
      <c r="T844" s="283">
        <v>23</v>
      </c>
      <c r="U844" s="456">
        <f>IF(HOUR(DATA13!$C$31)&lt;=6,HOUR(DATA13!$C$31)+12,HOUR(DATA13!$C$31))</f>
        <v>12</v>
      </c>
      <c r="V844" s="457" t="str">
        <f>IF(MINUTE(DATA13!$C$31)&lt;10,"0"&amp;MINUTE(DATA13!$C$31),MINUTE(DATA13!$C$31))</f>
        <v>00</v>
      </c>
      <c r="W844" s="456">
        <f>IF(HOUR(DATA13!$D$31)&lt;=6,HOUR(DATA13!$D$31)+12,HOUR(DATA13!$D$31))</f>
        <v>12</v>
      </c>
      <c r="X844" s="457" t="str">
        <f>IF(MINUTE(DATA13!$D$31)&lt;10,"0"&amp;MINUTE(DATA13!$D$31),MINUTE(DATA13!$D$31))</f>
        <v>00</v>
      </c>
      <c r="Y844" s="526" t="b">
        <f t="shared" si="284"/>
        <v>0</v>
      </c>
      <c r="Z844" s="526"/>
      <c r="AA844" s="520" t="b">
        <f t="shared" si="285"/>
        <v>0</v>
      </c>
      <c r="AB844" s="520"/>
      <c r="AC844" s="521" t="str">
        <f t="shared" si="289"/>
        <v/>
      </c>
      <c r="AD844" s="521"/>
      <c r="AE844" s="520" t="b">
        <f t="shared" si="283"/>
        <v>0</v>
      </c>
      <c r="AF844" s="520"/>
      <c r="AH844" s="422">
        <f>DATA13!$G$31</f>
        <v>0</v>
      </c>
      <c r="AI844" s="422">
        <f>DATA13!$L$31</f>
        <v>0</v>
      </c>
      <c r="AJ844" s="458">
        <f>DATA13!$Q$31</f>
        <v>0</v>
      </c>
      <c r="AK844" s="422">
        <f>DATA13!$V$31</f>
        <v>0</v>
      </c>
      <c r="AL844" s="422">
        <f>DATA13!$AA$31</f>
        <v>0</v>
      </c>
      <c r="AN844" s="522" t="str">
        <f>IF(AJ844="A",MAX($AN$221:AP843)+0.001,"")</f>
        <v/>
      </c>
      <c r="AO844" s="522"/>
      <c r="AP844" s="522"/>
      <c r="AQ844" s="282">
        <v>1.6229999999999998</v>
      </c>
      <c r="AR844" s="282" t="str">
        <f>IF($AQ$844&gt;$AN$973,"",LOOKUP($AQ$844,$AN$222:$AP$971,$AH$222:$AH$971))</f>
        <v/>
      </c>
      <c r="AS844" s="282" t="str">
        <f>IF($AQ$844&gt;$AN$973,"",LOOKUP($AQ$844,$AN$222:$AP$971,$AI$222:$AI$971))</f>
        <v/>
      </c>
      <c r="AT844" s="282" t="s">
        <v>28</v>
      </c>
      <c r="AU844" s="282" t="str">
        <f>IF($AQ$844&gt;$AN$973,"",LOOKUP($AQ$844,$AN$222:$AP$971,$AK$222:$AK$971))</f>
        <v/>
      </c>
      <c r="AV844" s="282" t="str">
        <f>IF($AQ$844&gt;$AN$973,"",LOOKUP($AQ$844,$AN$222:$AP$971,$AL$222:$AL$971))</f>
        <v/>
      </c>
      <c r="AX844" s="522" t="str">
        <f>IF(AJ844="B",MAX($AX$221:AX843)+0.001,"")</f>
        <v/>
      </c>
      <c r="AY844" s="522"/>
      <c r="AZ844" s="522"/>
      <c r="BA844" s="282">
        <v>1.6229999999999998</v>
      </c>
      <c r="BB844" s="282" t="str">
        <f t="shared" si="298"/>
        <v/>
      </c>
      <c r="BC844" s="282" t="str">
        <f t="shared" si="291"/>
        <v/>
      </c>
      <c r="BD844" s="282" t="s">
        <v>29</v>
      </c>
      <c r="BE844" s="282" t="str">
        <f t="shared" si="292"/>
        <v/>
      </c>
      <c r="BF844" s="282" t="str">
        <f t="shared" si="293"/>
        <v/>
      </c>
      <c r="BH844" s="522" t="str">
        <f>IF(AJ844="C",MAX($BH$221:BH843)+0.001,"")</f>
        <v/>
      </c>
      <c r="BI844" s="522"/>
      <c r="BJ844" s="522"/>
      <c r="BK844" s="282">
        <v>1.6229999999999998</v>
      </c>
      <c r="BL844" s="282" t="str">
        <f t="shared" si="294"/>
        <v/>
      </c>
      <c r="BM844" s="282" t="str">
        <f t="shared" si="295"/>
        <v/>
      </c>
      <c r="BN844" s="282" t="s">
        <v>30</v>
      </c>
      <c r="BO844" s="282" t="str">
        <f t="shared" si="296"/>
        <v/>
      </c>
      <c r="BP844" s="282" t="str">
        <f t="shared" si="297"/>
        <v/>
      </c>
      <c r="BT844" s="522" t="str">
        <f>IF(AL844="A",MAX($BT$221:BV843)+0.001,"")</f>
        <v/>
      </c>
      <c r="BU844" s="522"/>
      <c r="BV844" s="522"/>
      <c r="BW844" s="282">
        <v>1.6229999999999998</v>
      </c>
      <c r="BY844" s="454" t="s">
        <v>28</v>
      </c>
      <c r="BZ844" s="282" t="str">
        <f t="shared" si="299"/>
        <v/>
      </c>
      <c r="CB844" s="282">
        <f t="shared" si="300"/>
        <v>0</v>
      </c>
      <c r="CC844" s="282">
        <f t="shared" si="301"/>
        <v>0</v>
      </c>
      <c r="CD844" s="282">
        <f t="shared" si="302"/>
        <v>0</v>
      </c>
      <c r="CE844" s="282">
        <f t="shared" si="303"/>
        <v>0</v>
      </c>
      <c r="CF844" s="282">
        <f t="shared" si="304"/>
        <v>0</v>
      </c>
      <c r="CG844" s="282">
        <f t="shared" si="305"/>
        <v>0</v>
      </c>
      <c r="CH844" s="282">
        <f t="shared" si="306"/>
        <v>0</v>
      </c>
      <c r="CI844" s="282">
        <f t="shared" si="307"/>
        <v>0</v>
      </c>
      <c r="CJ844" s="282">
        <f t="shared" si="308"/>
        <v>0</v>
      </c>
      <c r="CK844" s="282">
        <f t="shared" si="309"/>
        <v>0</v>
      </c>
      <c r="CL844" s="282">
        <f t="shared" si="310"/>
        <v>0</v>
      </c>
      <c r="CM844" s="282">
        <f t="shared" si="311"/>
        <v>0</v>
      </c>
    </row>
    <row r="845" spans="4:91" ht="15" x14ac:dyDescent="0.25">
      <c r="D845" s="455" t="str">
        <f>IF(DATA13!$C$32="","",U845&amp;":"&amp;V845)</f>
        <v/>
      </c>
      <c r="E845" s="523" t="str">
        <f>IF(DATA13!$D$32="","",W845&amp;":"&amp;X845)</f>
        <v/>
      </c>
      <c r="F845" s="523"/>
      <c r="G845" s="523"/>
      <c r="H845" s="524" t="e">
        <f t="shared" si="286"/>
        <v>#VALUE!</v>
      </c>
      <c r="I845" s="524"/>
      <c r="J845" s="524"/>
      <c r="K845" s="522" t="e">
        <f t="shared" si="290"/>
        <v>#VALUE!</v>
      </c>
      <c r="L845" s="522"/>
      <c r="M845" s="522"/>
      <c r="N845" s="525" t="e">
        <f t="shared" si="287"/>
        <v>#VALUE!</v>
      </c>
      <c r="O845" s="525"/>
      <c r="P845" s="525"/>
      <c r="Q845" s="523" t="e">
        <f t="shared" si="288"/>
        <v>#VALUE!</v>
      </c>
      <c r="R845" s="523"/>
      <c r="S845" s="523"/>
      <c r="T845" s="283">
        <v>24</v>
      </c>
      <c r="U845" s="456">
        <f>IF(HOUR(DATA13!$C$32)&lt;=6,HOUR(DATA13!$C$32)+12,HOUR(DATA13!$C$32))</f>
        <v>12</v>
      </c>
      <c r="V845" s="457" t="str">
        <f>IF(MINUTE(DATA13!$C$32)&lt;10,"0"&amp;MINUTE(DATA13!$C$32),MINUTE(DATA13!$C$32))</f>
        <v>00</v>
      </c>
      <c r="W845" s="456">
        <f>IF(HOUR(DATA13!$D$32)&lt;=6,HOUR(DATA13!$D$32)+12,HOUR(DATA13!$D$32))</f>
        <v>12</v>
      </c>
      <c r="X845" s="457" t="str">
        <f>IF(MINUTE(DATA13!$D$32)&lt;10,"0"&amp;MINUTE(DATA13!$D$32),MINUTE(DATA13!$D$32))</f>
        <v>00</v>
      </c>
      <c r="Y845" s="526" t="b">
        <f t="shared" si="284"/>
        <v>0</v>
      </c>
      <c r="Z845" s="526"/>
      <c r="AA845" s="520" t="b">
        <f t="shared" si="285"/>
        <v>0</v>
      </c>
      <c r="AB845" s="520"/>
      <c r="AC845" s="521" t="str">
        <f t="shared" si="289"/>
        <v/>
      </c>
      <c r="AD845" s="521"/>
      <c r="AE845" s="520" t="b">
        <f t="shared" si="283"/>
        <v>0</v>
      </c>
      <c r="AF845" s="520"/>
      <c r="AH845" s="422">
        <f>DATA13!$G$32</f>
        <v>0</v>
      </c>
      <c r="AI845" s="422">
        <f>DATA13!$L$32</f>
        <v>0</v>
      </c>
      <c r="AJ845" s="458">
        <f>DATA13!$Q$32</f>
        <v>0</v>
      </c>
      <c r="AK845" s="422">
        <f>DATA13!$V$32</f>
        <v>0</v>
      </c>
      <c r="AL845" s="422">
        <f>DATA13!$AA$32</f>
        <v>0</v>
      </c>
      <c r="AN845" s="522" t="str">
        <f>IF(AJ845="A",MAX($AN$221:AP844)+0.001,"")</f>
        <v/>
      </c>
      <c r="AO845" s="522"/>
      <c r="AP845" s="522"/>
      <c r="AQ845" s="282">
        <v>1.6239999999999999</v>
      </c>
      <c r="AR845" s="282" t="str">
        <f>IF($AQ$845&gt;$AN$973,"",LOOKUP($AQ$845,$AN$222:$AP$971,$AH$222:$AH$971))</f>
        <v/>
      </c>
      <c r="AS845" s="282" t="str">
        <f>IF($AQ$845&gt;$AN$973,"",LOOKUP($AQ$845,$AN$222:$AP$971,$AI$222:$AI$971))</f>
        <v/>
      </c>
      <c r="AT845" s="282" t="s">
        <v>28</v>
      </c>
      <c r="AU845" s="282" t="str">
        <f>IF($AQ$845&gt;$AN$973,"",LOOKUP($AQ$845,$AN$222:$AP$971,$AK$222:$AK$971))</f>
        <v/>
      </c>
      <c r="AV845" s="282" t="str">
        <f>IF($AQ$845&gt;$AN$973,"",LOOKUP($AQ$845,$AN$222:$AP$971,$AL$222:$AL$971))</f>
        <v/>
      </c>
      <c r="AX845" s="522" t="str">
        <f>IF(AJ845="B",MAX($AX$221:AX844)+0.001,"")</f>
        <v/>
      </c>
      <c r="AY845" s="522"/>
      <c r="AZ845" s="522"/>
      <c r="BA845" s="282">
        <v>1.6239999999999999</v>
      </c>
      <c r="BB845" s="282" t="str">
        <f t="shared" si="298"/>
        <v/>
      </c>
      <c r="BC845" s="282" t="str">
        <f t="shared" si="291"/>
        <v/>
      </c>
      <c r="BD845" s="282" t="s">
        <v>29</v>
      </c>
      <c r="BE845" s="282" t="str">
        <f t="shared" si="292"/>
        <v/>
      </c>
      <c r="BF845" s="282" t="str">
        <f t="shared" si="293"/>
        <v/>
      </c>
      <c r="BH845" s="522" t="str">
        <f>IF(AJ845="C",MAX($BH$221:BH844)+0.001,"")</f>
        <v/>
      </c>
      <c r="BI845" s="522"/>
      <c r="BJ845" s="522"/>
      <c r="BK845" s="282">
        <v>1.6239999999999999</v>
      </c>
      <c r="BL845" s="282" t="str">
        <f t="shared" si="294"/>
        <v/>
      </c>
      <c r="BM845" s="282" t="str">
        <f t="shared" si="295"/>
        <v/>
      </c>
      <c r="BN845" s="282" t="s">
        <v>30</v>
      </c>
      <c r="BO845" s="282" t="str">
        <f t="shared" si="296"/>
        <v/>
      </c>
      <c r="BP845" s="282" t="str">
        <f t="shared" si="297"/>
        <v/>
      </c>
      <c r="BT845" s="522" t="str">
        <f>IF(AL845="A",MAX($BT$221:BV844)+0.001,"")</f>
        <v/>
      </c>
      <c r="BU845" s="522"/>
      <c r="BV845" s="522"/>
      <c r="BW845" s="282">
        <v>1.6239999999999999</v>
      </c>
      <c r="BY845" s="454" t="s">
        <v>28</v>
      </c>
      <c r="BZ845" s="282" t="str">
        <f t="shared" si="299"/>
        <v/>
      </c>
      <c r="CB845" s="282">
        <f t="shared" si="300"/>
        <v>0</v>
      </c>
      <c r="CC845" s="282">
        <f t="shared" si="301"/>
        <v>0</v>
      </c>
      <c r="CD845" s="282">
        <f t="shared" si="302"/>
        <v>0</v>
      </c>
      <c r="CE845" s="282">
        <f t="shared" si="303"/>
        <v>0</v>
      </c>
      <c r="CF845" s="282">
        <f t="shared" si="304"/>
        <v>0</v>
      </c>
      <c r="CG845" s="282">
        <f t="shared" si="305"/>
        <v>0</v>
      </c>
      <c r="CH845" s="282">
        <f t="shared" si="306"/>
        <v>0</v>
      </c>
      <c r="CI845" s="282">
        <f t="shared" si="307"/>
        <v>0</v>
      </c>
      <c r="CJ845" s="282">
        <f t="shared" si="308"/>
        <v>0</v>
      </c>
      <c r="CK845" s="282">
        <f t="shared" si="309"/>
        <v>0</v>
      </c>
      <c r="CL845" s="282">
        <f t="shared" si="310"/>
        <v>0</v>
      </c>
      <c r="CM845" s="282">
        <f t="shared" si="311"/>
        <v>0</v>
      </c>
    </row>
    <row r="846" spans="4:91" ht="15" x14ac:dyDescent="0.25">
      <c r="D846" s="455" t="str">
        <f>IF(DATA13!$C$33="","",U846&amp;":"&amp;V846)</f>
        <v/>
      </c>
      <c r="E846" s="523" t="str">
        <f>IF(DATA13!$D$33="","",W846&amp;":"&amp;X846)</f>
        <v/>
      </c>
      <c r="F846" s="523"/>
      <c r="G846" s="523"/>
      <c r="H846" s="524" t="e">
        <f t="shared" si="286"/>
        <v>#VALUE!</v>
      </c>
      <c r="I846" s="524"/>
      <c r="J846" s="524"/>
      <c r="K846" s="522" t="e">
        <f t="shared" si="290"/>
        <v>#VALUE!</v>
      </c>
      <c r="L846" s="522"/>
      <c r="M846" s="522"/>
      <c r="N846" s="525" t="e">
        <f t="shared" si="287"/>
        <v>#VALUE!</v>
      </c>
      <c r="O846" s="525"/>
      <c r="P846" s="525"/>
      <c r="Q846" s="523" t="e">
        <f t="shared" si="288"/>
        <v>#VALUE!</v>
      </c>
      <c r="R846" s="523"/>
      <c r="S846" s="523"/>
      <c r="T846" s="283">
        <v>25</v>
      </c>
      <c r="U846" s="456">
        <f>IF(HOUR(DATA13!$C$33)&lt;=6,HOUR(DATA13!$C$33)+12,HOUR(DATA13!$C$33))</f>
        <v>12</v>
      </c>
      <c r="V846" s="457" t="str">
        <f>IF(MINUTE(DATA13!$C$33)&lt;10,"0"&amp;MINUTE(DATA13!$C$33),MINUTE(DATA13!$C$33))</f>
        <v>00</v>
      </c>
      <c r="W846" s="456">
        <f>IF(HOUR(DATA13!$D$33)&lt;=6,HOUR(DATA13!$D$33)+12,HOUR(DATA13!$D$33))</f>
        <v>12</v>
      </c>
      <c r="X846" s="457" t="str">
        <f>IF(MINUTE(DATA13!$D$33)&lt;10,"0"&amp;MINUTE(DATA13!$D$33),MINUTE(DATA13!$D$33))</f>
        <v>00</v>
      </c>
      <c r="Y846" s="526" t="b">
        <f t="shared" si="284"/>
        <v>0</v>
      </c>
      <c r="Z846" s="526"/>
      <c r="AA846" s="520" t="b">
        <f t="shared" si="285"/>
        <v>0</v>
      </c>
      <c r="AB846" s="520"/>
      <c r="AC846" s="521" t="str">
        <f t="shared" si="289"/>
        <v/>
      </c>
      <c r="AD846" s="521"/>
      <c r="AE846" s="520" t="b">
        <f t="shared" si="283"/>
        <v>0</v>
      </c>
      <c r="AF846" s="520"/>
      <c r="AH846" s="422">
        <f>DATA13!$G$33</f>
        <v>0</v>
      </c>
      <c r="AI846" s="422">
        <f>DATA13!$L$33</f>
        <v>0</v>
      </c>
      <c r="AJ846" s="458">
        <f>DATA13!$Q$33</f>
        <v>0</v>
      </c>
      <c r="AK846" s="422">
        <f>DATA13!$V$33</f>
        <v>0</v>
      </c>
      <c r="AL846" s="422">
        <f>DATA13!$AA$33</f>
        <v>0</v>
      </c>
      <c r="AN846" s="522" t="str">
        <f>IF(AJ846="A",MAX($AN$221:AP845)+0.001,"")</f>
        <v/>
      </c>
      <c r="AO846" s="522"/>
      <c r="AP846" s="522"/>
      <c r="AQ846" s="282">
        <v>1.625</v>
      </c>
      <c r="AR846" s="282" t="str">
        <f>IF($AQ$846&gt;$AN$973,"",LOOKUP($AQ$846,$AN$222:$AP$971,$AH$222:$AH$971))</f>
        <v/>
      </c>
      <c r="AS846" s="282" t="str">
        <f>IF($AQ$846&gt;$AN$973,"",LOOKUP($AQ$846,$AN$222:$AP$971,$AI$222:$AI$971))</f>
        <v/>
      </c>
      <c r="AT846" s="282" t="s">
        <v>28</v>
      </c>
      <c r="AU846" s="282" t="str">
        <f>IF($AQ$846&gt;$AN$973,"",LOOKUP($AQ$846,$AN$222:$AP$971,$AK$222:$AK$971))</f>
        <v/>
      </c>
      <c r="AV846" s="282" t="str">
        <f>IF($AQ$846&gt;$AN$973,"",LOOKUP($AQ$846,$AN$222:$AP$971,$AL$222:$AL$971))</f>
        <v/>
      </c>
      <c r="AX846" s="522" t="str">
        <f>IF(AJ846="B",MAX($AX$221:AX845)+0.001,"")</f>
        <v/>
      </c>
      <c r="AY846" s="522"/>
      <c r="AZ846" s="522"/>
      <c r="BA846" s="282">
        <v>1.625</v>
      </c>
      <c r="BB846" s="282" t="str">
        <f t="shared" si="298"/>
        <v/>
      </c>
      <c r="BC846" s="282" t="str">
        <f t="shared" si="291"/>
        <v/>
      </c>
      <c r="BD846" s="282" t="s">
        <v>29</v>
      </c>
      <c r="BE846" s="282" t="str">
        <f t="shared" si="292"/>
        <v/>
      </c>
      <c r="BF846" s="282" t="str">
        <f t="shared" si="293"/>
        <v/>
      </c>
      <c r="BH846" s="522" t="str">
        <f>IF(AJ846="C",MAX($BH$221:BH845)+0.001,"")</f>
        <v/>
      </c>
      <c r="BI846" s="522"/>
      <c r="BJ846" s="522"/>
      <c r="BK846" s="282">
        <v>1.625</v>
      </c>
      <c r="BL846" s="282" t="str">
        <f t="shared" si="294"/>
        <v/>
      </c>
      <c r="BM846" s="282" t="str">
        <f t="shared" si="295"/>
        <v/>
      </c>
      <c r="BN846" s="282" t="s">
        <v>30</v>
      </c>
      <c r="BO846" s="282" t="str">
        <f t="shared" si="296"/>
        <v/>
      </c>
      <c r="BP846" s="282" t="str">
        <f t="shared" si="297"/>
        <v/>
      </c>
      <c r="BT846" s="522" t="str">
        <f>IF(AL846="A",MAX($BT$221:BV845)+0.001,"")</f>
        <v/>
      </c>
      <c r="BU846" s="522"/>
      <c r="BV846" s="522"/>
      <c r="BW846" s="282">
        <v>1.625</v>
      </c>
      <c r="BY846" s="454" t="s">
        <v>28</v>
      </c>
      <c r="BZ846" s="282" t="str">
        <f t="shared" si="299"/>
        <v/>
      </c>
      <c r="CB846" s="282">
        <f t="shared" si="300"/>
        <v>0</v>
      </c>
      <c r="CC846" s="282">
        <f t="shared" si="301"/>
        <v>0</v>
      </c>
      <c r="CD846" s="282">
        <f t="shared" si="302"/>
        <v>0</v>
      </c>
      <c r="CE846" s="282">
        <f t="shared" si="303"/>
        <v>0</v>
      </c>
      <c r="CF846" s="282">
        <f t="shared" si="304"/>
        <v>0</v>
      </c>
      <c r="CG846" s="282">
        <f t="shared" si="305"/>
        <v>0</v>
      </c>
      <c r="CH846" s="282">
        <f t="shared" si="306"/>
        <v>0</v>
      </c>
      <c r="CI846" s="282">
        <f t="shared" si="307"/>
        <v>0</v>
      </c>
      <c r="CJ846" s="282">
        <f t="shared" si="308"/>
        <v>0</v>
      </c>
      <c r="CK846" s="282">
        <f t="shared" si="309"/>
        <v>0</v>
      </c>
      <c r="CL846" s="282">
        <f t="shared" si="310"/>
        <v>0</v>
      </c>
      <c r="CM846" s="282">
        <f t="shared" si="311"/>
        <v>0</v>
      </c>
    </row>
    <row r="847" spans="4:91" ht="15" x14ac:dyDescent="0.25">
      <c r="D847" s="455" t="str">
        <f>IF(DATA13!$C$34="","",U847&amp;":"&amp;V847)</f>
        <v/>
      </c>
      <c r="E847" s="523" t="str">
        <f>IF(DATA13!$D$34="","",W847&amp;":"&amp;X847)</f>
        <v/>
      </c>
      <c r="F847" s="523"/>
      <c r="G847" s="523"/>
      <c r="H847" s="524" t="e">
        <f t="shared" si="286"/>
        <v>#VALUE!</v>
      </c>
      <c r="I847" s="524"/>
      <c r="J847" s="524"/>
      <c r="K847" s="522" t="e">
        <f t="shared" si="290"/>
        <v>#VALUE!</v>
      </c>
      <c r="L847" s="522"/>
      <c r="M847" s="522"/>
      <c r="N847" s="525" t="e">
        <f t="shared" si="287"/>
        <v>#VALUE!</v>
      </c>
      <c r="O847" s="525"/>
      <c r="P847" s="525"/>
      <c r="Q847" s="523" t="e">
        <f t="shared" si="288"/>
        <v>#VALUE!</v>
      </c>
      <c r="R847" s="523"/>
      <c r="S847" s="523"/>
      <c r="T847" s="283">
        <v>26</v>
      </c>
      <c r="U847" s="456">
        <f>IF(HOUR(DATA13!$C$34)&lt;=6,HOUR(DATA13!$C$34)+12,HOUR(DATA13!$C$34))</f>
        <v>12</v>
      </c>
      <c r="V847" s="457" t="str">
        <f>IF(MINUTE(DATA13!$C$34)&lt;10,"0"&amp;MINUTE(DATA13!$C$34),MINUTE(DATA13!$C$34))</f>
        <v>00</v>
      </c>
      <c r="W847" s="456">
        <f>IF(HOUR(DATA13!$D$34)&lt;=6,HOUR(DATA13!$D$34)+12,HOUR(DATA13!$D$34))</f>
        <v>12</v>
      </c>
      <c r="X847" s="457" t="str">
        <f>IF(MINUTE(DATA13!$D$34)&lt;10,"0"&amp;MINUTE(DATA13!$D$34),MINUTE(DATA13!$D$34))</f>
        <v>00</v>
      </c>
      <c r="Y847" s="526" t="b">
        <f t="shared" si="284"/>
        <v>0</v>
      </c>
      <c r="Z847" s="526"/>
      <c r="AA847" s="520" t="b">
        <f t="shared" si="285"/>
        <v>0</v>
      </c>
      <c r="AB847" s="520"/>
      <c r="AC847" s="521" t="str">
        <f t="shared" si="289"/>
        <v/>
      </c>
      <c r="AD847" s="521"/>
      <c r="AE847" s="520" t="b">
        <f t="shared" si="283"/>
        <v>0</v>
      </c>
      <c r="AF847" s="520"/>
      <c r="AH847" s="422">
        <f>DATA13!$G$34</f>
        <v>0</v>
      </c>
      <c r="AI847" s="422">
        <f>DATA13!$L$34</f>
        <v>0</v>
      </c>
      <c r="AJ847" s="458">
        <f>DATA13!$Q$34</f>
        <v>0</v>
      </c>
      <c r="AK847" s="422">
        <f>DATA13!$V$34</f>
        <v>0</v>
      </c>
      <c r="AL847" s="422">
        <f>DATA13!$AA$34</f>
        <v>0</v>
      </c>
      <c r="AN847" s="522" t="str">
        <f>IF(AJ847="A",MAX($AN$221:AP846)+0.001,"")</f>
        <v/>
      </c>
      <c r="AO847" s="522"/>
      <c r="AP847" s="522"/>
      <c r="AQ847" s="282">
        <v>1.6259999999999999</v>
      </c>
      <c r="AR847" s="282" t="str">
        <f>IF($AQ$847&gt;$AN$973,"",LOOKUP($AQ$847,$AN$222:$AP$971,$AH$222:$AH$971))</f>
        <v/>
      </c>
      <c r="AS847" s="282" t="str">
        <f>IF($AQ$847&gt;$AN$973,"",LOOKUP($AQ$847,$AN$222:$AP$971,$AI$222:$AI$971))</f>
        <v/>
      </c>
      <c r="AT847" s="282" t="s">
        <v>28</v>
      </c>
      <c r="AU847" s="282" t="str">
        <f>IF($AQ$847&gt;$AN$973,"",LOOKUP($AQ$847,$AN$222:$AP$971,$AK$222:$AK$971))</f>
        <v/>
      </c>
      <c r="AV847" s="282" t="str">
        <f>IF($AQ$847&gt;$AN$973,"",LOOKUP($AQ$847,$AN$222:$AP$971,$AL$222:$AL$971))</f>
        <v/>
      </c>
      <c r="AX847" s="522" t="str">
        <f>IF(AJ847="B",MAX($AX$221:AX846)+0.001,"")</f>
        <v/>
      </c>
      <c r="AY847" s="522"/>
      <c r="AZ847" s="522"/>
      <c r="BA847" s="282">
        <v>1.6259999999999999</v>
      </c>
      <c r="BB847" s="282" t="str">
        <f t="shared" si="298"/>
        <v/>
      </c>
      <c r="BC847" s="282" t="str">
        <f t="shared" si="291"/>
        <v/>
      </c>
      <c r="BD847" s="282" t="s">
        <v>29</v>
      </c>
      <c r="BE847" s="282" t="str">
        <f t="shared" si="292"/>
        <v/>
      </c>
      <c r="BF847" s="282" t="str">
        <f t="shared" si="293"/>
        <v/>
      </c>
      <c r="BH847" s="522" t="str">
        <f>IF(AJ847="C",MAX($BH$221:BH846)+0.001,"")</f>
        <v/>
      </c>
      <c r="BI847" s="522"/>
      <c r="BJ847" s="522"/>
      <c r="BK847" s="282">
        <v>1.6259999999999999</v>
      </c>
      <c r="BL847" s="282" t="str">
        <f t="shared" si="294"/>
        <v/>
      </c>
      <c r="BM847" s="282" t="str">
        <f t="shared" si="295"/>
        <v/>
      </c>
      <c r="BN847" s="282" t="s">
        <v>30</v>
      </c>
      <c r="BO847" s="282" t="str">
        <f t="shared" si="296"/>
        <v/>
      </c>
      <c r="BP847" s="282" t="str">
        <f t="shared" si="297"/>
        <v/>
      </c>
      <c r="BT847" s="522" t="str">
        <f>IF(AL847="A",MAX($BT$221:BV846)+0.001,"")</f>
        <v/>
      </c>
      <c r="BU847" s="522"/>
      <c r="BV847" s="522"/>
      <c r="BW847" s="282">
        <v>1.6259999999999999</v>
      </c>
      <c r="BY847" s="454" t="s">
        <v>28</v>
      </c>
      <c r="BZ847" s="282" t="str">
        <f t="shared" si="299"/>
        <v/>
      </c>
      <c r="CB847" s="282">
        <f t="shared" si="300"/>
        <v>0</v>
      </c>
      <c r="CC847" s="282">
        <f t="shared" si="301"/>
        <v>0</v>
      </c>
      <c r="CD847" s="282">
        <f t="shared" si="302"/>
        <v>0</v>
      </c>
      <c r="CE847" s="282">
        <f t="shared" si="303"/>
        <v>0</v>
      </c>
      <c r="CF847" s="282">
        <f t="shared" si="304"/>
        <v>0</v>
      </c>
      <c r="CG847" s="282">
        <f t="shared" si="305"/>
        <v>0</v>
      </c>
      <c r="CH847" s="282">
        <f t="shared" si="306"/>
        <v>0</v>
      </c>
      <c r="CI847" s="282">
        <f t="shared" si="307"/>
        <v>0</v>
      </c>
      <c r="CJ847" s="282">
        <f t="shared" si="308"/>
        <v>0</v>
      </c>
      <c r="CK847" s="282">
        <f t="shared" si="309"/>
        <v>0</v>
      </c>
      <c r="CL847" s="282">
        <f t="shared" si="310"/>
        <v>0</v>
      </c>
      <c r="CM847" s="282">
        <f t="shared" si="311"/>
        <v>0</v>
      </c>
    </row>
    <row r="848" spans="4:91" ht="15" x14ac:dyDescent="0.25">
      <c r="D848" s="455" t="str">
        <f>IF(DATA13!$C$35="","",U848&amp;":"&amp;V848)</f>
        <v/>
      </c>
      <c r="E848" s="523" t="str">
        <f>IF(DATA13!$D$35="","",W848&amp;":"&amp;X848)</f>
        <v/>
      </c>
      <c r="F848" s="523"/>
      <c r="G848" s="523"/>
      <c r="H848" s="524" t="e">
        <f t="shared" si="286"/>
        <v>#VALUE!</v>
      </c>
      <c r="I848" s="524"/>
      <c r="J848" s="524"/>
      <c r="K848" s="522" t="e">
        <f t="shared" si="290"/>
        <v>#VALUE!</v>
      </c>
      <c r="L848" s="522"/>
      <c r="M848" s="522"/>
      <c r="N848" s="525" t="e">
        <f t="shared" si="287"/>
        <v>#VALUE!</v>
      </c>
      <c r="O848" s="525"/>
      <c r="P848" s="525"/>
      <c r="Q848" s="523" t="e">
        <f t="shared" si="288"/>
        <v>#VALUE!</v>
      </c>
      <c r="R848" s="523"/>
      <c r="S848" s="523"/>
      <c r="T848" s="283">
        <v>27</v>
      </c>
      <c r="U848" s="456">
        <f>IF(HOUR(DATA13!$C$35)&lt;=6,HOUR(DATA13!$C$35)+12,HOUR(DATA13!$C$35))</f>
        <v>12</v>
      </c>
      <c r="V848" s="457" t="str">
        <f>IF(MINUTE(DATA13!$C$35)&lt;10,"0"&amp;MINUTE(DATA13!$C$35),MINUTE(DATA13!$C$35))</f>
        <v>00</v>
      </c>
      <c r="W848" s="456">
        <f>IF(HOUR(DATA13!$D$35)&lt;=6,HOUR(DATA13!$D$35)+12,HOUR(DATA13!$D$35))</f>
        <v>12</v>
      </c>
      <c r="X848" s="457" t="str">
        <f>IF(MINUTE(DATA13!$D$35)&lt;10,"0"&amp;MINUTE(DATA13!$D$35),MINUTE(DATA13!$D$35))</f>
        <v>00</v>
      </c>
      <c r="Y848" s="526" t="b">
        <f t="shared" si="284"/>
        <v>0</v>
      </c>
      <c r="Z848" s="526"/>
      <c r="AA848" s="520" t="b">
        <f t="shared" si="285"/>
        <v>0</v>
      </c>
      <c r="AB848" s="520"/>
      <c r="AC848" s="521" t="str">
        <f t="shared" si="289"/>
        <v/>
      </c>
      <c r="AD848" s="521"/>
      <c r="AE848" s="520" t="b">
        <f t="shared" si="283"/>
        <v>0</v>
      </c>
      <c r="AF848" s="520"/>
      <c r="AH848" s="422">
        <f>DATA13!$G$35</f>
        <v>0</v>
      </c>
      <c r="AI848" s="422">
        <f>DATA13!$L$35</f>
        <v>0</v>
      </c>
      <c r="AJ848" s="458">
        <f>DATA13!$Q$35</f>
        <v>0</v>
      </c>
      <c r="AK848" s="422">
        <f>DATA13!$V$35</f>
        <v>0</v>
      </c>
      <c r="AL848" s="422">
        <f>DATA13!$AA$35</f>
        <v>0</v>
      </c>
      <c r="AN848" s="522" t="str">
        <f>IF(AJ848="A",MAX($AN$221:AP847)+0.001,"")</f>
        <v/>
      </c>
      <c r="AO848" s="522"/>
      <c r="AP848" s="522"/>
      <c r="AQ848" s="282">
        <v>1.6269999999999998</v>
      </c>
      <c r="AR848" s="282" t="str">
        <f>IF($AQ$848&gt;$AN$973,"",LOOKUP($AQ$848,$AN$222:$AP$971,$AH$222:$AH$971))</f>
        <v/>
      </c>
      <c r="AS848" s="282" t="str">
        <f>IF($AQ$848&gt;$AN$973,"",LOOKUP($AQ$848,$AN$222:$AP$971,$AI$222:$AI$971))</f>
        <v/>
      </c>
      <c r="AT848" s="282" t="s">
        <v>28</v>
      </c>
      <c r="AU848" s="282" t="str">
        <f>IF($AQ$848&gt;$AN$973,"",LOOKUP($AQ$848,$AN$222:$AP$971,$AK$222:$AK$971))</f>
        <v/>
      </c>
      <c r="AV848" s="282" t="str">
        <f>IF($AQ$848&gt;$AN$973,"",LOOKUP($AQ$848,$AN$222:$AP$971,$AL$222:$AL$971))</f>
        <v/>
      </c>
      <c r="AX848" s="522" t="str">
        <f>IF(AJ848="B",MAX($AX$221:AX847)+0.001,"")</f>
        <v/>
      </c>
      <c r="AY848" s="522"/>
      <c r="AZ848" s="522"/>
      <c r="BA848" s="282">
        <v>1.6269999999999998</v>
      </c>
      <c r="BB848" s="282" t="str">
        <f t="shared" si="298"/>
        <v/>
      </c>
      <c r="BC848" s="282" t="str">
        <f t="shared" si="291"/>
        <v/>
      </c>
      <c r="BD848" s="282" t="s">
        <v>29</v>
      </c>
      <c r="BE848" s="282" t="str">
        <f t="shared" si="292"/>
        <v/>
      </c>
      <c r="BF848" s="282" t="str">
        <f t="shared" si="293"/>
        <v/>
      </c>
      <c r="BH848" s="522" t="str">
        <f>IF(AJ848="C",MAX($BH$221:BH847)+0.001,"")</f>
        <v/>
      </c>
      <c r="BI848" s="522"/>
      <c r="BJ848" s="522"/>
      <c r="BK848" s="282">
        <v>1.6269999999999998</v>
      </c>
      <c r="BL848" s="282" t="str">
        <f t="shared" si="294"/>
        <v/>
      </c>
      <c r="BM848" s="282" t="str">
        <f t="shared" si="295"/>
        <v/>
      </c>
      <c r="BN848" s="282" t="s">
        <v>30</v>
      </c>
      <c r="BO848" s="282" t="str">
        <f t="shared" si="296"/>
        <v/>
      </c>
      <c r="BP848" s="282" t="str">
        <f t="shared" si="297"/>
        <v/>
      </c>
      <c r="BT848" s="522" t="str">
        <f>IF(AL848="A",MAX($BT$221:BV847)+0.001,"")</f>
        <v/>
      </c>
      <c r="BU848" s="522"/>
      <c r="BV848" s="522"/>
      <c r="BW848" s="282">
        <v>1.6269999999999998</v>
      </c>
      <c r="BY848" s="454" t="s">
        <v>28</v>
      </c>
      <c r="BZ848" s="282" t="str">
        <f t="shared" si="299"/>
        <v/>
      </c>
      <c r="CB848" s="282">
        <f t="shared" si="300"/>
        <v>0</v>
      </c>
      <c r="CC848" s="282">
        <f t="shared" si="301"/>
        <v>0</v>
      </c>
      <c r="CD848" s="282">
        <f t="shared" si="302"/>
        <v>0</v>
      </c>
      <c r="CE848" s="282">
        <f t="shared" si="303"/>
        <v>0</v>
      </c>
      <c r="CF848" s="282">
        <f t="shared" si="304"/>
        <v>0</v>
      </c>
      <c r="CG848" s="282">
        <f t="shared" si="305"/>
        <v>0</v>
      </c>
      <c r="CH848" s="282">
        <f t="shared" si="306"/>
        <v>0</v>
      </c>
      <c r="CI848" s="282">
        <f t="shared" si="307"/>
        <v>0</v>
      </c>
      <c r="CJ848" s="282">
        <f t="shared" si="308"/>
        <v>0</v>
      </c>
      <c r="CK848" s="282">
        <f t="shared" si="309"/>
        <v>0</v>
      </c>
      <c r="CL848" s="282">
        <f t="shared" si="310"/>
        <v>0</v>
      </c>
      <c r="CM848" s="282">
        <f t="shared" si="311"/>
        <v>0</v>
      </c>
    </row>
    <row r="849" spans="4:91" ht="15" x14ac:dyDescent="0.25">
      <c r="D849" s="455" t="str">
        <f>IF(DATA13!$C$36="","",U849&amp;":"&amp;V849)</f>
        <v/>
      </c>
      <c r="E849" s="523" t="str">
        <f>IF(DATA13!$D$36="","",W849&amp;":"&amp;X849)</f>
        <v/>
      </c>
      <c r="F849" s="523"/>
      <c r="G849" s="523"/>
      <c r="H849" s="524" t="e">
        <f t="shared" si="286"/>
        <v>#VALUE!</v>
      </c>
      <c r="I849" s="524"/>
      <c r="J849" s="524"/>
      <c r="K849" s="522" t="e">
        <f t="shared" si="290"/>
        <v>#VALUE!</v>
      </c>
      <c r="L849" s="522"/>
      <c r="M849" s="522"/>
      <c r="N849" s="525" t="e">
        <f t="shared" si="287"/>
        <v>#VALUE!</v>
      </c>
      <c r="O849" s="525"/>
      <c r="P849" s="525"/>
      <c r="Q849" s="523" t="e">
        <f t="shared" si="288"/>
        <v>#VALUE!</v>
      </c>
      <c r="R849" s="523"/>
      <c r="S849" s="523"/>
      <c r="T849" s="283">
        <v>28</v>
      </c>
      <c r="U849" s="456">
        <f>IF(HOUR(DATA13!$C$36)&lt;=6,HOUR(DATA13!$C$36)+12,HOUR(DATA13!$C$36))</f>
        <v>12</v>
      </c>
      <c r="V849" s="457" t="str">
        <f>IF(MINUTE(DATA13!$C$36)&lt;10,"0"&amp;MINUTE(DATA13!$C$36),MINUTE(DATA13!$C$36))</f>
        <v>00</v>
      </c>
      <c r="W849" s="456">
        <f>IF(HOUR(DATA13!$D$36)&lt;=6,HOUR(DATA13!$D$36)+12,HOUR(DATA13!$D$36))</f>
        <v>12</v>
      </c>
      <c r="X849" s="457" t="str">
        <f>IF(MINUTE(DATA13!$D$36)&lt;10,"0"&amp;MINUTE(DATA13!$D$36),MINUTE(DATA13!$D$36))</f>
        <v>00</v>
      </c>
      <c r="Y849" s="526" t="b">
        <f t="shared" si="284"/>
        <v>0</v>
      </c>
      <c r="Z849" s="526"/>
      <c r="AA849" s="520" t="b">
        <f t="shared" si="285"/>
        <v>0</v>
      </c>
      <c r="AB849" s="520"/>
      <c r="AC849" s="521" t="str">
        <f t="shared" si="289"/>
        <v/>
      </c>
      <c r="AD849" s="521"/>
      <c r="AE849" s="520" t="b">
        <f t="shared" si="283"/>
        <v>0</v>
      </c>
      <c r="AF849" s="520"/>
      <c r="AH849" s="422">
        <f>DATA13!$G$36</f>
        <v>0</v>
      </c>
      <c r="AI849" s="422">
        <f>DATA13!$L$36</f>
        <v>0</v>
      </c>
      <c r="AJ849" s="458">
        <f>DATA13!$Q$36</f>
        <v>0</v>
      </c>
      <c r="AK849" s="422">
        <f>DATA13!$V$36</f>
        <v>0</v>
      </c>
      <c r="AL849" s="422">
        <f>DATA13!$AA$36</f>
        <v>0</v>
      </c>
      <c r="AN849" s="522" t="str">
        <f>IF(AJ849="A",MAX($AN$221:AP848)+0.001,"")</f>
        <v/>
      </c>
      <c r="AO849" s="522"/>
      <c r="AP849" s="522"/>
      <c r="AQ849" s="282">
        <v>1.6279999999999999</v>
      </c>
      <c r="AR849" s="282" t="str">
        <f>IF($AQ$849&gt;$AN$973,"",LOOKUP($AQ$849,$AN$222:$AP$971,$AH$222:$AH$971))</f>
        <v/>
      </c>
      <c r="AS849" s="282" t="str">
        <f>IF($AQ$849&gt;$AN$973,"",LOOKUP($AQ$849,$AN$222:$AP$971,$AI$222:$AI$971))</f>
        <v/>
      </c>
      <c r="AT849" s="282" t="s">
        <v>28</v>
      </c>
      <c r="AU849" s="282" t="str">
        <f>IF($AQ$849&gt;$AN$973,"",LOOKUP($AQ$849,$AN$222:$AP$971,$AK$222:$AK$971))</f>
        <v/>
      </c>
      <c r="AV849" s="282" t="str">
        <f>IF($AQ$849&gt;$AN$973,"",LOOKUP($AQ$849,$AN$222:$AP$971,$AL$222:$AL$971))</f>
        <v/>
      </c>
      <c r="AX849" s="522" t="str">
        <f>IF(AJ849="B",MAX($AX$221:AX848)+0.001,"")</f>
        <v/>
      </c>
      <c r="AY849" s="522"/>
      <c r="AZ849" s="522"/>
      <c r="BA849" s="282">
        <v>1.6279999999999999</v>
      </c>
      <c r="BB849" s="282" t="str">
        <f t="shared" si="298"/>
        <v/>
      </c>
      <c r="BC849" s="282" t="str">
        <f t="shared" si="291"/>
        <v/>
      </c>
      <c r="BD849" s="282" t="s">
        <v>29</v>
      </c>
      <c r="BE849" s="282" t="str">
        <f t="shared" si="292"/>
        <v/>
      </c>
      <c r="BF849" s="282" t="str">
        <f t="shared" si="293"/>
        <v/>
      </c>
      <c r="BH849" s="522" t="str">
        <f>IF(AJ849="C",MAX($BH$221:BH848)+0.001,"")</f>
        <v/>
      </c>
      <c r="BI849" s="522"/>
      <c r="BJ849" s="522"/>
      <c r="BK849" s="282">
        <v>1.6279999999999999</v>
      </c>
      <c r="BL849" s="282" t="str">
        <f t="shared" si="294"/>
        <v/>
      </c>
      <c r="BM849" s="282" t="str">
        <f t="shared" si="295"/>
        <v/>
      </c>
      <c r="BN849" s="282" t="s">
        <v>30</v>
      </c>
      <c r="BO849" s="282" t="str">
        <f t="shared" si="296"/>
        <v/>
      </c>
      <c r="BP849" s="282" t="str">
        <f t="shared" si="297"/>
        <v/>
      </c>
      <c r="BT849" s="522" t="str">
        <f>IF(AL849="A",MAX($BT$221:BV848)+0.001,"")</f>
        <v/>
      </c>
      <c r="BU849" s="522"/>
      <c r="BV849" s="522"/>
      <c r="BW849" s="282">
        <v>1.6279999999999999</v>
      </c>
      <c r="BY849" s="454" t="s">
        <v>28</v>
      </c>
      <c r="BZ849" s="282" t="str">
        <f t="shared" si="299"/>
        <v/>
      </c>
      <c r="CB849" s="282">
        <f t="shared" si="300"/>
        <v>0</v>
      </c>
      <c r="CC849" s="282">
        <f t="shared" si="301"/>
        <v>0</v>
      </c>
      <c r="CD849" s="282">
        <f t="shared" si="302"/>
        <v>0</v>
      </c>
      <c r="CE849" s="282">
        <f t="shared" si="303"/>
        <v>0</v>
      </c>
      <c r="CF849" s="282">
        <f t="shared" si="304"/>
        <v>0</v>
      </c>
      <c r="CG849" s="282">
        <f t="shared" si="305"/>
        <v>0</v>
      </c>
      <c r="CH849" s="282">
        <f t="shared" si="306"/>
        <v>0</v>
      </c>
      <c r="CI849" s="282">
        <f t="shared" si="307"/>
        <v>0</v>
      </c>
      <c r="CJ849" s="282">
        <f t="shared" si="308"/>
        <v>0</v>
      </c>
      <c r="CK849" s="282">
        <f t="shared" si="309"/>
        <v>0</v>
      </c>
      <c r="CL849" s="282">
        <f t="shared" si="310"/>
        <v>0</v>
      </c>
      <c r="CM849" s="282">
        <f t="shared" si="311"/>
        <v>0</v>
      </c>
    </row>
    <row r="850" spans="4:91" ht="15" x14ac:dyDescent="0.25">
      <c r="D850" s="455" t="str">
        <f>IF(DATA13!$C$37="","",U850&amp;":"&amp;V850)</f>
        <v/>
      </c>
      <c r="E850" s="523" t="str">
        <f>IF(DATA13!$D$37="","",W850&amp;":"&amp;X850)</f>
        <v/>
      </c>
      <c r="F850" s="523"/>
      <c r="G850" s="523"/>
      <c r="H850" s="524" t="e">
        <f t="shared" si="286"/>
        <v>#VALUE!</v>
      </c>
      <c r="I850" s="524"/>
      <c r="J850" s="524"/>
      <c r="K850" s="522" t="e">
        <f t="shared" si="290"/>
        <v>#VALUE!</v>
      </c>
      <c r="L850" s="522"/>
      <c r="M850" s="522"/>
      <c r="N850" s="525" t="e">
        <f t="shared" si="287"/>
        <v>#VALUE!</v>
      </c>
      <c r="O850" s="525"/>
      <c r="P850" s="525"/>
      <c r="Q850" s="523" t="e">
        <f t="shared" si="288"/>
        <v>#VALUE!</v>
      </c>
      <c r="R850" s="523"/>
      <c r="S850" s="523"/>
      <c r="T850" s="283">
        <v>29</v>
      </c>
      <c r="U850" s="456">
        <f>IF(HOUR(DATA13!$C$37)&lt;=6,HOUR(DATA13!$C$37)+12,HOUR(DATA13!$C$37))</f>
        <v>12</v>
      </c>
      <c r="V850" s="457" t="str">
        <f>IF(MINUTE(DATA13!$C$37)&lt;10,"0"&amp;MINUTE(DATA13!$C$37),MINUTE(DATA13!$C$37))</f>
        <v>00</v>
      </c>
      <c r="W850" s="456">
        <f>IF(HOUR(DATA13!$D$37)&lt;=6,HOUR(DATA13!$D$37)+12,HOUR(DATA13!$D$37))</f>
        <v>12</v>
      </c>
      <c r="X850" s="457" t="str">
        <f>IF(MINUTE(DATA13!$D$37)&lt;10,"0"&amp;MINUTE(DATA13!$D$37),MINUTE(DATA13!$D$37))</f>
        <v>00</v>
      </c>
      <c r="Y850" s="526" t="b">
        <f t="shared" si="284"/>
        <v>0</v>
      </c>
      <c r="Z850" s="526"/>
      <c r="AA850" s="520" t="b">
        <f t="shared" si="285"/>
        <v>0</v>
      </c>
      <c r="AB850" s="520"/>
      <c r="AC850" s="521" t="str">
        <f t="shared" si="289"/>
        <v/>
      </c>
      <c r="AD850" s="521"/>
      <c r="AE850" s="520" t="b">
        <f t="shared" si="283"/>
        <v>0</v>
      </c>
      <c r="AF850" s="520"/>
      <c r="AH850" s="422">
        <f>DATA13!$G$37</f>
        <v>0</v>
      </c>
      <c r="AI850" s="422">
        <f>DATA13!$L$37</f>
        <v>0</v>
      </c>
      <c r="AJ850" s="458">
        <f>DATA13!$Q$37</f>
        <v>0</v>
      </c>
      <c r="AK850" s="422">
        <f>DATA13!$V$37</f>
        <v>0</v>
      </c>
      <c r="AL850" s="422">
        <f>DATA13!$AA$37</f>
        <v>0</v>
      </c>
      <c r="AN850" s="522" t="str">
        <f>IF(AJ850="A",MAX($AN$221:AP849)+0.001,"")</f>
        <v/>
      </c>
      <c r="AO850" s="522"/>
      <c r="AP850" s="522"/>
      <c r="AQ850" s="282">
        <v>1.629</v>
      </c>
      <c r="AR850" s="282" t="str">
        <f>IF($AQ$850&gt;$AN$973,"",LOOKUP($AQ$850,$AN$222:$AP$971,$AH$222:$AH$971))</f>
        <v/>
      </c>
      <c r="AS850" s="282" t="str">
        <f>IF($AQ$850&gt;$AN$973,"",LOOKUP($AQ$850,$AN$222:$AP$971,$AI$222:$AI$971))</f>
        <v/>
      </c>
      <c r="AT850" s="282" t="s">
        <v>28</v>
      </c>
      <c r="AU850" s="282" t="str">
        <f>IF($AQ$850&gt;$AN$973,"",LOOKUP($AQ$850,$AN$222:$AP$971,$AK$222:$AK$971))</f>
        <v/>
      </c>
      <c r="AV850" s="282" t="str">
        <f>IF($AQ$850&gt;$AN$973,"",LOOKUP($AQ$850,$AN$222:$AP$971,$AL$222:$AL$971))</f>
        <v/>
      </c>
      <c r="AX850" s="522" t="str">
        <f>IF(AJ850="B",MAX($AX$221:AX849)+0.001,"")</f>
        <v/>
      </c>
      <c r="AY850" s="522"/>
      <c r="AZ850" s="522"/>
      <c r="BA850" s="282">
        <v>1.629</v>
      </c>
      <c r="BB850" s="282" t="str">
        <f t="shared" si="298"/>
        <v/>
      </c>
      <c r="BC850" s="282" t="str">
        <f t="shared" si="291"/>
        <v/>
      </c>
      <c r="BD850" s="282" t="s">
        <v>29</v>
      </c>
      <c r="BE850" s="282" t="str">
        <f t="shared" si="292"/>
        <v/>
      </c>
      <c r="BF850" s="282" t="str">
        <f t="shared" si="293"/>
        <v/>
      </c>
      <c r="BH850" s="522" t="str">
        <f>IF(AJ850="C",MAX($BH$221:BH849)+0.001,"")</f>
        <v/>
      </c>
      <c r="BI850" s="522"/>
      <c r="BJ850" s="522"/>
      <c r="BK850" s="282">
        <v>1.629</v>
      </c>
      <c r="BL850" s="282" t="str">
        <f t="shared" si="294"/>
        <v/>
      </c>
      <c r="BM850" s="282" t="str">
        <f t="shared" si="295"/>
        <v/>
      </c>
      <c r="BN850" s="282" t="s">
        <v>30</v>
      </c>
      <c r="BO850" s="282" t="str">
        <f t="shared" si="296"/>
        <v/>
      </c>
      <c r="BP850" s="282" t="str">
        <f t="shared" si="297"/>
        <v/>
      </c>
      <c r="BT850" s="522" t="str">
        <f>IF(AL850="A",MAX($BT$221:BV849)+0.001,"")</f>
        <v/>
      </c>
      <c r="BU850" s="522"/>
      <c r="BV850" s="522"/>
      <c r="BW850" s="282">
        <v>1.629</v>
      </c>
      <c r="BY850" s="454" t="s">
        <v>28</v>
      </c>
      <c r="BZ850" s="282" t="str">
        <f t="shared" si="299"/>
        <v/>
      </c>
      <c r="CB850" s="282">
        <f t="shared" si="300"/>
        <v>0</v>
      </c>
      <c r="CC850" s="282">
        <f t="shared" si="301"/>
        <v>0</v>
      </c>
      <c r="CD850" s="282">
        <f t="shared" si="302"/>
        <v>0</v>
      </c>
      <c r="CE850" s="282">
        <f t="shared" si="303"/>
        <v>0</v>
      </c>
      <c r="CF850" s="282">
        <f t="shared" si="304"/>
        <v>0</v>
      </c>
      <c r="CG850" s="282">
        <f t="shared" si="305"/>
        <v>0</v>
      </c>
      <c r="CH850" s="282">
        <f t="shared" si="306"/>
        <v>0</v>
      </c>
      <c r="CI850" s="282">
        <f t="shared" si="307"/>
        <v>0</v>
      </c>
      <c r="CJ850" s="282">
        <f t="shared" si="308"/>
        <v>0</v>
      </c>
      <c r="CK850" s="282">
        <f t="shared" si="309"/>
        <v>0</v>
      </c>
      <c r="CL850" s="282">
        <f t="shared" si="310"/>
        <v>0</v>
      </c>
      <c r="CM850" s="282">
        <f t="shared" si="311"/>
        <v>0</v>
      </c>
    </row>
    <row r="851" spans="4:91" ht="15" x14ac:dyDescent="0.25">
      <c r="D851" s="455" t="str">
        <f>IF(DATA13!$C$38="","",U851&amp;":"&amp;V851)</f>
        <v/>
      </c>
      <c r="E851" s="523" t="str">
        <f>IF(DATA13!$D$38="","",W851&amp;":"&amp;X851)</f>
        <v/>
      </c>
      <c r="F851" s="523"/>
      <c r="G851" s="523"/>
      <c r="H851" s="524" t="e">
        <f t="shared" si="286"/>
        <v>#VALUE!</v>
      </c>
      <c r="I851" s="524"/>
      <c r="J851" s="524"/>
      <c r="K851" s="522" t="e">
        <f t="shared" si="290"/>
        <v>#VALUE!</v>
      </c>
      <c r="L851" s="522"/>
      <c r="M851" s="522"/>
      <c r="N851" s="525" t="e">
        <f t="shared" si="287"/>
        <v>#VALUE!</v>
      </c>
      <c r="O851" s="525"/>
      <c r="P851" s="525"/>
      <c r="Q851" s="523" t="e">
        <f t="shared" si="288"/>
        <v>#VALUE!</v>
      </c>
      <c r="R851" s="523"/>
      <c r="S851" s="523"/>
      <c r="T851" s="283">
        <v>30</v>
      </c>
      <c r="U851" s="456">
        <f>IF(HOUR(DATA13!$C$38)&lt;=6,HOUR(DATA13!$C$38)+12,HOUR(DATA13!$C$38))</f>
        <v>12</v>
      </c>
      <c r="V851" s="457" t="str">
        <f>IF(MINUTE(DATA13!$C$38)&lt;10,"0"&amp;MINUTE(DATA13!$C$38),MINUTE(DATA13!$C$38))</f>
        <v>00</v>
      </c>
      <c r="W851" s="456">
        <f>IF(HOUR(DATA13!$D$38)&lt;=6,HOUR(DATA13!$D$38)+12,HOUR(DATA13!$D$38))</f>
        <v>12</v>
      </c>
      <c r="X851" s="457" t="str">
        <f>IF(MINUTE(DATA13!$D$38)&lt;10,"0"&amp;MINUTE(DATA13!$D$38),MINUTE(DATA13!$D$38))</f>
        <v>00</v>
      </c>
      <c r="Y851" s="526" t="b">
        <f t="shared" si="284"/>
        <v>0</v>
      </c>
      <c r="Z851" s="526"/>
      <c r="AA851" s="520" t="b">
        <f t="shared" si="285"/>
        <v>0</v>
      </c>
      <c r="AB851" s="520"/>
      <c r="AC851" s="521" t="str">
        <f t="shared" si="289"/>
        <v/>
      </c>
      <c r="AD851" s="521"/>
      <c r="AE851" s="520" t="b">
        <f t="shared" si="283"/>
        <v>0</v>
      </c>
      <c r="AF851" s="520"/>
      <c r="AH851" s="422">
        <f>DATA13!$G$38</f>
        <v>0</v>
      </c>
      <c r="AI851" s="422">
        <f>DATA13!$L$38</f>
        <v>0</v>
      </c>
      <c r="AJ851" s="458">
        <f>DATA13!$Q$38</f>
        <v>0</v>
      </c>
      <c r="AK851" s="422">
        <f>DATA13!$V$38</f>
        <v>0</v>
      </c>
      <c r="AL851" s="422">
        <f>DATA13!$AA$38</f>
        <v>0</v>
      </c>
      <c r="AN851" s="522" t="str">
        <f>IF(AJ851="A",MAX($AN$221:AP850)+0.001,"")</f>
        <v/>
      </c>
      <c r="AO851" s="522"/>
      <c r="AP851" s="522"/>
      <c r="AQ851" s="282">
        <v>1.63</v>
      </c>
      <c r="AR851" s="282" t="str">
        <f>IF($AQ$851&gt;$AN$973,"",LOOKUP($AQ$851,$AN$222:$AP$971,$AH$222:$AH$971))</f>
        <v/>
      </c>
      <c r="AS851" s="282" t="str">
        <f>IF($AQ$851&gt;$AN$973,"",LOOKUP($AQ$851,$AN$222:$AP$971,$AI$222:$AI$971))</f>
        <v/>
      </c>
      <c r="AT851" s="282" t="s">
        <v>28</v>
      </c>
      <c r="AU851" s="282" t="str">
        <f>IF($AQ$851&gt;$AN$973,"",LOOKUP($AQ$851,$AN$222:$AP$971,$AK$222:$AK$971))</f>
        <v/>
      </c>
      <c r="AV851" s="282" t="str">
        <f>IF($AQ$851&gt;$AN$973,"",LOOKUP($AQ$851,$AN$222:$AP$971,$AL$222:$AL$971))</f>
        <v/>
      </c>
      <c r="AX851" s="522" t="str">
        <f>IF(AJ851="B",MAX($AX$221:AX850)+0.001,"")</f>
        <v/>
      </c>
      <c r="AY851" s="522"/>
      <c r="AZ851" s="522"/>
      <c r="BA851" s="282">
        <v>1.63</v>
      </c>
      <c r="BB851" s="282" t="str">
        <f t="shared" si="298"/>
        <v/>
      </c>
      <c r="BC851" s="282" t="str">
        <f t="shared" si="291"/>
        <v/>
      </c>
      <c r="BD851" s="282" t="s">
        <v>29</v>
      </c>
      <c r="BE851" s="282" t="str">
        <f t="shared" si="292"/>
        <v/>
      </c>
      <c r="BF851" s="282" t="str">
        <f t="shared" si="293"/>
        <v/>
      </c>
      <c r="BH851" s="522" t="str">
        <f>IF(AJ851="C",MAX($BH$221:BH850)+0.001,"")</f>
        <v/>
      </c>
      <c r="BI851" s="522"/>
      <c r="BJ851" s="522"/>
      <c r="BK851" s="282">
        <v>1.63</v>
      </c>
      <c r="BL851" s="282" t="str">
        <f t="shared" si="294"/>
        <v/>
      </c>
      <c r="BM851" s="282" t="str">
        <f t="shared" si="295"/>
        <v/>
      </c>
      <c r="BN851" s="282" t="s">
        <v>30</v>
      </c>
      <c r="BO851" s="282" t="str">
        <f t="shared" si="296"/>
        <v/>
      </c>
      <c r="BP851" s="282" t="str">
        <f t="shared" si="297"/>
        <v/>
      </c>
      <c r="BT851" s="522" t="str">
        <f>IF(AL851="A",MAX($BT$221:BV850)+0.001,"")</f>
        <v/>
      </c>
      <c r="BU851" s="522"/>
      <c r="BV851" s="522"/>
      <c r="BW851" s="282">
        <v>1.63</v>
      </c>
      <c r="BY851" s="454" t="s">
        <v>28</v>
      </c>
      <c r="BZ851" s="282" t="str">
        <f t="shared" si="299"/>
        <v/>
      </c>
      <c r="CB851" s="282">
        <f t="shared" si="300"/>
        <v>0</v>
      </c>
      <c r="CC851" s="282">
        <f t="shared" si="301"/>
        <v>0</v>
      </c>
      <c r="CD851" s="282">
        <f t="shared" si="302"/>
        <v>0</v>
      </c>
      <c r="CE851" s="282">
        <f t="shared" si="303"/>
        <v>0</v>
      </c>
      <c r="CF851" s="282">
        <f t="shared" si="304"/>
        <v>0</v>
      </c>
      <c r="CG851" s="282">
        <f t="shared" si="305"/>
        <v>0</v>
      </c>
      <c r="CH851" s="282">
        <f t="shared" si="306"/>
        <v>0</v>
      </c>
      <c r="CI851" s="282">
        <f t="shared" si="307"/>
        <v>0</v>
      </c>
      <c r="CJ851" s="282">
        <f t="shared" si="308"/>
        <v>0</v>
      </c>
      <c r="CK851" s="282">
        <f t="shared" si="309"/>
        <v>0</v>
      </c>
      <c r="CL851" s="282">
        <f t="shared" si="310"/>
        <v>0</v>
      </c>
      <c r="CM851" s="282">
        <f t="shared" si="311"/>
        <v>0</v>
      </c>
    </row>
    <row r="852" spans="4:91" ht="15" x14ac:dyDescent="0.25">
      <c r="D852" s="455" t="str">
        <f>IF(DATA13!$C$39="","",U852&amp;":"&amp;V852)</f>
        <v/>
      </c>
      <c r="E852" s="523" t="str">
        <f>IF(DATA13!$D$39="","",W852&amp;":"&amp;X852)</f>
        <v/>
      </c>
      <c r="F852" s="523"/>
      <c r="G852" s="523"/>
      <c r="H852" s="524" t="e">
        <f t="shared" si="286"/>
        <v>#VALUE!</v>
      </c>
      <c r="I852" s="524"/>
      <c r="J852" s="524"/>
      <c r="K852" s="522" t="e">
        <f t="shared" si="290"/>
        <v>#VALUE!</v>
      </c>
      <c r="L852" s="522"/>
      <c r="M852" s="522"/>
      <c r="N852" s="525" t="e">
        <f t="shared" si="287"/>
        <v>#VALUE!</v>
      </c>
      <c r="O852" s="525"/>
      <c r="P852" s="525"/>
      <c r="Q852" s="523" t="e">
        <f t="shared" si="288"/>
        <v>#VALUE!</v>
      </c>
      <c r="R852" s="523"/>
      <c r="S852" s="523"/>
      <c r="T852" s="283">
        <v>31</v>
      </c>
      <c r="U852" s="456">
        <f>IF(HOUR(DATA13!$C$39)&lt;=6,HOUR(DATA13!$C$39)+12,HOUR(DATA13!$C$39))</f>
        <v>12</v>
      </c>
      <c r="V852" s="457" t="str">
        <f>IF(MINUTE(DATA13!$C$39)&lt;10,"0"&amp;MINUTE(DATA13!$C$39),MINUTE(DATA13!$C$39))</f>
        <v>00</v>
      </c>
      <c r="W852" s="456">
        <f>IF(HOUR(DATA13!$D$39)&lt;=6,HOUR(DATA13!$D$39)+12,HOUR(DATA13!$D$39))</f>
        <v>12</v>
      </c>
      <c r="X852" s="457" t="str">
        <f>IF(MINUTE(DATA13!$D$39)&lt;10,"0"&amp;MINUTE(DATA13!$D$39),MINUTE(DATA13!$D$39))</f>
        <v>00</v>
      </c>
      <c r="Y852" s="526" t="b">
        <f t="shared" si="284"/>
        <v>0</v>
      </c>
      <c r="Z852" s="526"/>
      <c r="AA852" s="520" t="b">
        <f t="shared" si="285"/>
        <v>0</v>
      </c>
      <c r="AB852" s="520"/>
      <c r="AC852" s="521" t="str">
        <f t="shared" si="289"/>
        <v/>
      </c>
      <c r="AD852" s="521"/>
      <c r="AE852" s="520" t="b">
        <f t="shared" ref="AE852:AE915" si="312">IF(AC852&lt;0,TRUE,FALSE)</f>
        <v>0</v>
      </c>
      <c r="AF852" s="520"/>
      <c r="AH852" s="422">
        <f>DATA13!$G$39</f>
        <v>0</v>
      </c>
      <c r="AI852" s="422">
        <f>DATA13!$L$39</f>
        <v>0</v>
      </c>
      <c r="AJ852" s="458">
        <f>DATA13!$Q$39</f>
        <v>0</v>
      </c>
      <c r="AK852" s="422">
        <f>DATA13!$V$39</f>
        <v>0</v>
      </c>
      <c r="AL852" s="422">
        <f>DATA13!$AA$39</f>
        <v>0</v>
      </c>
      <c r="AN852" s="522" t="str">
        <f>IF(AJ852="A",MAX($AN$221:AP851)+0.001,"")</f>
        <v/>
      </c>
      <c r="AO852" s="522"/>
      <c r="AP852" s="522"/>
      <c r="AQ852" s="282">
        <v>1.6309999999999998</v>
      </c>
      <c r="AR852" s="282" t="str">
        <f>IF($AQ$852&gt;$AN$973,"",LOOKUP($AQ$852,$AN$222:$AP$971,$AH$222:$AH$971))</f>
        <v/>
      </c>
      <c r="AS852" s="282" t="str">
        <f>IF($AQ$852&gt;$AN$973,"",LOOKUP($AQ$852,$AN$222:$AP$971,$AI$222:$AI$971))</f>
        <v/>
      </c>
      <c r="AT852" s="282" t="s">
        <v>28</v>
      </c>
      <c r="AU852" s="282" t="str">
        <f>IF($AQ$852&gt;$AN$973,"",LOOKUP($AQ$852,$AN$222:$AP$971,$AK$222:$AK$971))</f>
        <v/>
      </c>
      <c r="AV852" s="282" t="str">
        <f>IF($AQ$852&gt;$AN$973,"",LOOKUP($AQ$852,$AN$222:$AP$971,$AL$222:$AL$971))</f>
        <v/>
      </c>
      <c r="AX852" s="522" t="str">
        <f>IF(AJ852="B",MAX($AX$221:AX851)+0.001,"")</f>
        <v/>
      </c>
      <c r="AY852" s="522"/>
      <c r="AZ852" s="522"/>
      <c r="BA852" s="282">
        <v>1.6309999999999998</v>
      </c>
      <c r="BB852" s="282" t="str">
        <f t="shared" si="298"/>
        <v/>
      </c>
      <c r="BC852" s="282" t="str">
        <f t="shared" si="291"/>
        <v/>
      </c>
      <c r="BD852" s="282" t="s">
        <v>29</v>
      </c>
      <c r="BE852" s="282" t="str">
        <f t="shared" si="292"/>
        <v/>
      </c>
      <c r="BF852" s="282" t="str">
        <f t="shared" si="293"/>
        <v/>
      </c>
      <c r="BH852" s="522" t="str">
        <f>IF(AJ852="C",MAX($BH$221:BH851)+0.001,"")</f>
        <v/>
      </c>
      <c r="BI852" s="522"/>
      <c r="BJ852" s="522"/>
      <c r="BK852" s="282">
        <v>1.6309999999999998</v>
      </c>
      <c r="BL852" s="282" t="str">
        <f t="shared" si="294"/>
        <v/>
      </c>
      <c r="BM852" s="282" t="str">
        <f t="shared" si="295"/>
        <v/>
      </c>
      <c r="BN852" s="282" t="s">
        <v>30</v>
      </c>
      <c r="BO852" s="282" t="str">
        <f t="shared" si="296"/>
        <v/>
      </c>
      <c r="BP852" s="282" t="str">
        <f t="shared" si="297"/>
        <v/>
      </c>
      <c r="BT852" s="522" t="str">
        <f>IF(AL852="A",MAX($BT$221:BV851)+0.001,"")</f>
        <v/>
      </c>
      <c r="BU852" s="522"/>
      <c r="BV852" s="522"/>
      <c r="BW852" s="282">
        <v>1.6309999999999998</v>
      </c>
      <c r="BY852" s="454" t="s">
        <v>28</v>
      </c>
      <c r="BZ852" s="282" t="str">
        <f t="shared" si="299"/>
        <v/>
      </c>
      <c r="CB852" s="282">
        <f t="shared" si="300"/>
        <v>0</v>
      </c>
      <c r="CC852" s="282">
        <f t="shared" si="301"/>
        <v>0</v>
      </c>
      <c r="CD852" s="282">
        <f t="shared" si="302"/>
        <v>0</v>
      </c>
      <c r="CE852" s="282">
        <f t="shared" si="303"/>
        <v>0</v>
      </c>
      <c r="CF852" s="282">
        <f t="shared" si="304"/>
        <v>0</v>
      </c>
      <c r="CG852" s="282">
        <f t="shared" si="305"/>
        <v>0</v>
      </c>
      <c r="CH852" s="282">
        <f t="shared" si="306"/>
        <v>0</v>
      </c>
      <c r="CI852" s="282">
        <f t="shared" si="307"/>
        <v>0</v>
      </c>
      <c r="CJ852" s="282">
        <f t="shared" si="308"/>
        <v>0</v>
      </c>
      <c r="CK852" s="282">
        <f t="shared" si="309"/>
        <v>0</v>
      </c>
      <c r="CL852" s="282">
        <f t="shared" si="310"/>
        <v>0</v>
      </c>
      <c r="CM852" s="282">
        <f t="shared" si="311"/>
        <v>0</v>
      </c>
    </row>
    <row r="853" spans="4:91" ht="15" x14ac:dyDescent="0.25">
      <c r="D853" s="455" t="str">
        <f>IF(DATA13!$C$40="","",U853&amp;":"&amp;V853)</f>
        <v/>
      </c>
      <c r="E853" s="523" t="str">
        <f>IF(DATA13!$D$40="","",W853&amp;":"&amp;X853)</f>
        <v/>
      </c>
      <c r="F853" s="523"/>
      <c r="G853" s="523"/>
      <c r="H853" s="524" t="e">
        <f t="shared" si="286"/>
        <v>#VALUE!</v>
      </c>
      <c r="I853" s="524"/>
      <c r="J853" s="524"/>
      <c r="K853" s="522" t="e">
        <f t="shared" si="290"/>
        <v>#VALUE!</v>
      </c>
      <c r="L853" s="522"/>
      <c r="M853" s="522"/>
      <c r="N853" s="525" t="e">
        <f t="shared" si="287"/>
        <v>#VALUE!</v>
      </c>
      <c r="O853" s="525"/>
      <c r="P853" s="525"/>
      <c r="Q853" s="523" t="e">
        <f t="shared" si="288"/>
        <v>#VALUE!</v>
      </c>
      <c r="R853" s="523"/>
      <c r="S853" s="523"/>
      <c r="T853" s="283">
        <v>32</v>
      </c>
      <c r="U853" s="456">
        <f>IF(HOUR(DATA13!$C$40)&lt;=6,HOUR(DATA13!$C$40)+12,HOUR(DATA13!$C$40))</f>
        <v>12</v>
      </c>
      <c r="V853" s="457" t="str">
        <f>IF(MINUTE(DATA13!$C$40)&lt;10,"0"&amp;MINUTE(DATA13!$C$40),MINUTE(DATA13!$C$40))</f>
        <v>00</v>
      </c>
      <c r="W853" s="456">
        <f>IF(HOUR(DATA13!$D$40)&lt;=6,HOUR(DATA13!$D$40)+12,HOUR(DATA13!$D$40))</f>
        <v>12</v>
      </c>
      <c r="X853" s="457" t="str">
        <f>IF(MINUTE(DATA13!$D$40)&lt;10,"0"&amp;MINUTE(DATA13!$D$40),MINUTE(DATA13!$D$40))</f>
        <v>00</v>
      </c>
      <c r="Y853" s="526" t="b">
        <f t="shared" ref="Y853:Y916" si="313">IF(AND(D853=0,E853=0),TRUE,FALSE)</f>
        <v>0</v>
      </c>
      <c r="Z853" s="526"/>
      <c r="AA853" s="520" t="b">
        <f t="shared" ref="AA853:AA916" si="314">IF(Y853=TRUE,FALSE,IF(D853="",FALSE,IF(D853=E853,TRUE,FALSE)))</f>
        <v>0</v>
      </c>
      <c r="AB853" s="520"/>
      <c r="AC853" s="521" t="str">
        <f t="shared" si="289"/>
        <v/>
      </c>
      <c r="AD853" s="521"/>
      <c r="AE853" s="520" t="b">
        <f t="shared" si="312"/>
        <v>0</v>
      </c>
      <c r="AF853" s="520"/>
      <c r="AH853" s="422">
        <f>DATA13!$G$40</f>
        <v>0</v>
      </c>
      <c r="AI853" s="422">
        <f>DATA13!$L$40</f>
        <v>0</v>
      </c>
      <c r="AJ853" s="458">
        <f>DATA13!$Q$40</f>
        <v>0</v>
      </c>
      <c r="AK853" s="422">
        <f>DATA13!$V$40</f>
        <v>0</v>
      </c>
      <c r="AL853" s="422">
        <f>DATA13!$AA$40</f>
        <v>0</v>
      </c>
      <c r="AN853" s="522" t="str">
        <f>IF(AJ853="A",MAX($AN$221:AP852)+0.001,"")</f>
        <v/>
      </c>
      <c r="AO853" s="522"/>
      <c r="AP853" s="522"/>
      <c r="AQ853" s="282">
        <v>1.6319999999999999</v>
      </c>
      <c r="AR853" s="282" t="str">
        <f>IF($AQ$853&gt;$AN$973,"",LOOKUP($AQ$853,$AN$222:$AP$971,$AH$222:$AH$971))</f>
        <v/>
      </c>
      <c r="AS853" s="282" t="str">
        <f>IF($AQ$853&gt;$AN$973,"",LOOKUP($AQ$853,$AN$222:$AP$971,$AI$222:$AI$971))</f>
        <v/>
      </c>
      <c r="AT853" s="282" t="s">
        <v>28</v>
      </c>
      <c r="AU853" s="282" t="str">
        <f>IF($AQ$853&gt;$AN$973,"",LOOKUP($AQ$853,$AN$222:$AP$971,$AK$222:$AK$971))</f>
        <v/>
      </c>
      <c r="AV853" s="282" t="str">
        <f>IF($AQ$853&gt;$AN$973,"",LOOKUP($AQ$853,$AN$222:$AP$971,$AL$222:$AL$971))</f>
        <v/>
      </c>
      <c r="AX853" s="522" t="str">
        <f>IF(AJ853="B",MAX($AX$221:AX852)+0.001,"")</f>
        <v/>
      </c>
      <c r="AY853" s="522"/>
      <c r="AZ853" s="522"/>
      <c r="BA853" s="282">
        <v>1.6319999999999999</v>
      </c>
      <c r="BB853" s="282" t="str">
        <f t="shared" si="298"/>
        <v/>
      </c>
      <c r="BC853" s="282" t="str">
        <f t="shared" si="291"/>
        <v/>
      </c>
      <c r="BD853" s="282" t="s">
        <v>29</v>
      </c>
      <c r="BE853" s="282" t="str">
        <f t="shared" si="292"/>
        <v/>
      </c>
      <c r="BF853" s="282" t="str">
        <f t="shared" si="293"/>
        <v/>
      </c>
      <c r="BH853" s="522" t="str">
        <f>IF(AJ853="C",MAX($BH$221:BH852)+0.001,"")</f>
        <v/>
      </c>
      <c r="BI853" s="522"/>
      <c r="BJ853" s="522"/>
      <c r="BK853" s="282">
        <v>1.6319999999999999</v>
      </c>
      <c r="BL853" s="282" t="str">
        <f t="shared" si="294"/>
        <v/>
      </c>
      <c r="BM853" s="282" t="str">
        <f t="shared" si="295"/>
        <v/>
      </c>
      <c r="BN853" s="282" t="s">
        <v>30</v>
      </c>
      <c r="BO853" s="282" t="str">
        <f t="shared" si="296"/>
        <v/>
      </c>
      <c r="BP853" s="282" t="str">
        <f t="shared" si="297"/>
        <v/>
      </c>
      <c r="BT853" s="522" t="str">
        <f>IF(AL853="A",MAX($BT$221:BV852)+0.001,"")</f>
        <v/>
      </c>
      <c r="BU853" s="522"/>
      <c r="BV853" s="522"/>
      <c r="BW853" s="282">
        <v>1.6319999999999999</v>
      </c>
      <c r="BY853" s="454" t="s">
        <v>28</v>
      </c>
      <c r="BZ853" s="282" t="str">
        <f t="shared" si="299"/>
        <v/>
      </c>
      <c r="CB853" s="282">
        <f t="shared" si="300"/>
        <v>0</v>
      </c>
      <c r="CC853" s="282">
        <f t="shared" si="301"/>
        <v>0</v>
      </c>
      <c r="CD853" s="282">
        <f t="shared" si="302"/>
        <v>0</v>
      </c>
      <c r="CE853" s="282">
        <f t="shared" si="303"/>
        <v>0</v>
      </c>
      <c r="CF853" s="282">
        <f t="shared" si="304"/>
        <v>0</v>
      </c>
      <c r="CG853" s="282">
        <f t="shared" si="305"/>
        <v>0</v>
      </c>
      <c r="CH853" s="282">
        <f t="shared" si="306"/>
        <v>0</v>
      </c>
      <c r="CI853" s="282">
        <f t="shared" si="307"/>
        <v>0</v>
      </c>
      <c r="CJ853" s="282">
        <f t="shared" si="308"/>
        <v>0</v>
      </c>
      <c r="CK853" s="282">
        <f t="shared" si="309"/>
        <v>0</v>
      </c>
      <c r="CL853" s="282">
        <f t="shared" si="310"/>
        <v>0</v>
      </c>
      <c r="CM853" s="282">
        <f t="shared" si="311"/>
        <v>0</v>
      </c>
    </row>
    <row r="854" spans="4:91" ht="15" x14ac:dyDescent="0.25">
      <c r="D854" s="455" t="str">
        <f>IF(DATA13!$C$41="","",U854&amp;":"&amp;V854)</f>
        <v/>
      </c>
      <c r="E854" s="523" t="str">
        <f>IF(DATA13!$D$41="","",W854&amp;":"&amp;X854)</f>
        <v/>
      </c>
      <c r="F854" s="523"/>
      <c r="G854" s="523"/>
      <c r="H854" s="524" t="e">
        <f t="shared" ref="H854:H917" si="315">HOUR(D854)</f>
        <v>#VALUE!</v>
      </c>
      <c r="I854" s="524"/>
      <c r="J854" s="524"/>
      <c r="K854" s="522" t="e">
        <f t="shared" si="290"/>
        <v>#VALUE!</v>
      </c>
      <c r="L854" s="522"/>
      <c r="M854" s="522"/>
      <c r="N854" s="525" t="e">
        <f t="shared" ref="N854:N917" si="316">D854-K854</f>
        <v>#VALUE!</v>
      </c>
      <c r="O854" s="525"/>
      <c r="P854" s="525"/>
      <c r="Q854" s="523" t="e">
        <f t="shared" ref="Q854:Q917" si="317">IF(N854&gt;=0.0208333,H854&amp;":30",H854&amp;":00")</f>
        <v>#VALUE!</v>
      </c>
      <c r="R854" s="523"/>
      <c r="S854" s="523"/>
      <c r="T854" s="283">
        <v>33</v>
      </c>
      <c r="U854" s="456">
        <f>IF(HOUR(DATA13!$C$41)&lt;=6,HOUR(DATA13!$C$41)+12,HOUR(DATA13!$C$41))</f>
        <v>12</v>
      </c>
      <c r="V854" s="457" t="str">
        <f>IF(MINUTE(DATA13!$C$41)&lt;10,"0"&amp;MINUTE(DATA13!$C$41),MINUTE(DATA13!$C$41))</f>
        <v>00</v>
      </c>
      <c r="W854" s="456">
        <f>IF(HOUR(DATA13!$D$41)&lt;=6,HOUR(DATA13!$D$41)+12,HOUR(DATA13!$D$41))</f>
        <v>12</v>
      </c>
      <c r="X854" s="457" t="str">
        <f>IF(MINUTE(DATA13!$D$41)&lt;10,"0"&amp;MINUTE(DATA13!$D$41),MINUTE(DATA13!$D$41))</f>
        <v>00</v>
      </c>
      <c r="Y854" s="526" t="b">
        <f t="shared" si="313"/>
        <v>0</v>
      </c>
      <c r="Z854" s="526"/>
      <c r="AA854" s="520" t="b">
        <f t="shared" si="314"/>
        <v>0</v>
      </c>
      <c r="AB854" s="520"/>
      <c r="AC854" s="521" t="str">
        <f t="shared" si="289"/>
        <v/>
      </c>
      <c r="AD854" s="521"/>
      <c r="AE854" s="520" t="b">
        <f t="shared" si="312"/>
        <v>0</v>
      </c>
      <c r="AF854" s="520"/>
      <c r="AH854" s="422">
        <f>DATA13!$G$41</f>
        <v>0</v>
      </c>
      <c r="AI854" s="422">
        <f>DATA13!$L$41</f>
        <v>0</v>
      </c>
      <c r="AJ854" s="458">
        <f>DATA13!$Q$41</f>
        <v>0</v>
      </c>
      <c r="AK854" s="422">
        <f>DATA13!$V$41</f>
        <v>0</v>
      </c>
      <c r="AL854" s="422">
        <f>DATA13!$AA$41</f>
        <v>0</v>
      </c>
      <c r="AN854" s="522" t="str">
        <f>IF(AJ854="A",MAX($AN$221:AP853)+0.001,"")</f>
        <v/>
      </c>
      <c r="AO854" s="522"/>
      <c r="AP854" s="522"/>
      <c r="AQ854" s="282">
        <v>1.633</v>
      </c>
      <c r="AR854" s="282" t="str">
        <f>IF($AQ$854&gt;$AN$973,"",LOOKUP($AQ$854,$AN$222:$AP$971,$AH$222:$AH$971))</f>
        <v/>
      </c>
      <c r="AS854" s="282" t="str">
        <f>IF($AQ$854&gt;$AN$973,"",LOOKUP($AQ$854,$AN$222:$AP$971,$AI$222:$AI$971))</f>
        <v/>
      </c>
      <c r="AT854" s="282" t="s">
        <v>28</v>
      </c>
      <c r="AU854" s="282" t="str">
        <f>IF($AQ$854&gt;$AN$973,"",LOOKUP($AQ$854,$AN$222:$AP$971,$AK$222:$AK$971))</f>
        <v/>
      </c>
      <c r="AV854" s="282" t="str">
        <f>IF($AQ$854&gt;$AN$973,"",LOOKUP($AQ$854,$AN$222:$AP$971,$AL$222:$AL$971))</f>
        <v/>
      </c>
      <c r="AX854" s="522" t="str">
        <f>IF(AJ854="B",MAX($AX$221:AX853)+0.001,"")</f>
        <v/>
      </c>
      <c r="AY854" s="522"/>
      <c r="AZ854" s="522"/>
      <c r="BA854" s="282">
        <v>1.633</v>
      </c>
      <c r="BB854" s="282" t="str">
        <f t="shared" si="298"/>
        <v/>
      </c>
      <c r="BC854" s="282" t="str">
        <f t="shared" si="291"/>
        <v/>
      </c>
      <c r="BD854" s="282" t="s">
        <v>29</v>
      </c>
      <c r="BE854" s="282" t="str">
        <f t="shared" si="292"/>
        <v/>
      </c>
      <c r="BF854" s="282" t="str">
        <f t="shared" si="293"/>
        <v/>
      </c>
      <c r="BH854" s="522" t="str">
        <f>IF(AJ854="C",MAX($BH$221:BH853)+0.001,"")</f>
        <v/>
      </c>
      <c r="BI854" s="522"/>
      <c r="BJ854" s="522"/>
      <c r="BK854" s="282">
        <v>1.633</v>
      </c>
      <c r="BL854" s="282" t="str">
        <f t="shared" si="294"/>
        <v/>
      </c>
      <c r="BM854" s="282" t="str">
        <f t="shared" si="295"/>
        <v/>
      </c>
      <c r="BN854" s="282" t="s">
        <v>30</v>
      </c>
      <c r="BO854" s="282" t="str">
        <f t="shared" si="296"/>
        <v/>
      </c>
      <c r="BP854" s="282" t="str">
        <f t="shared" si="297"/>
        <v/>
      </c>
      <c r="BT854" s="522" t="str">
        <f>IF(AL854="A",MAX($BT$221:BV853)+0.001,"")</f>
        <v/>
      </c>
      <c r="BU854" s="522"/>
      <c r="BV854" s="522"/>
      <c r="BW854" s="282">
        <v>1.633</v>
      </c>
      <c r="BY854" s="454" t="s">
        <v>28</v>
      </c>
      <c r="BZ854" s="282" t="str">
        <f t="shared" si="299"/>
        <v/>
      </c>
      <c r="CB854" s="282">
        <f t="shared" si="300"/>
        <v>0</v>
      </c>
      <c r="CC854" s="282">
        <f t="shared" si="301"/>
        <v>0</v>
      </c>
      <c r="CD854" s="282">
        <f t="shared" si="302"/>
        <v>0</v>
      </c>
      <c r="CE854" s="282">
        <f t="shared" si="303"/>
        <v>0</v>
      </c>
      <c r="CF854" s="282">
        <f t="shared" si="304"/>
        <v>0</v>
      </c>
      <c r="CG854" s="282">
        <f t="shared" si="305"/>
        <v>0</v>
      </c>
      <c r="CH854" s="282">
        <f t="shared" si="306"/>
        <v>0</v>
      </c>
      <c r="CI854" s="282">
        <f t="shared" si="307"/>
        <v>0</v>
      </c>
      <c r="CJ854" s="282">
        <f t="shared" si="308"/>
        <v>0</v>
      </c>
      <c r="CK854" s="282">
        <f t="shared" si="309"/>
        <v>0</v>
      </c>
      <c r="CL854" s="282">
        <f t="shared" si="310"/>
        <v>0</v>
      </c>
      <c r="CM854" s="282">
        <f t="shared" si="311"/>
        <v>0</v>
      </c>
    </row>
    <row r="855" spans="4:91" ht="15" x14ac:dyDescent="0.25">
      <c r="D855" s="455" t="str">
        <f>IF(DATA13!$C$42="","",U855&amp;":"&amp;V855)</f>
        <v/>
      </c>
      <c r="E855" s="523" t="str">
        <f>IF(DATA13!$D$42="","",W855&amp;":"&amp;X855)</f>
        <v/>
      </c>
      <c r="F855" s="523"/>
      <c r="G855" s="523"/>
      <c r="H855" s="524" t="e">
        <f t="shared" si="315"/>
        <v>#VALUE!</v>
      </c>
      <c r="I855" s="524"/>
      <c r="J855" s="524"/>
      <c r="K855" s="522" t="e">
        <f t="shared" si="290"/>
        <v>#VALUE!</v>
      </c>
      <c r="L855" s="522"/>
      <c r="M855" s="522"/>
      <c r="N855" s="525" t="e">
        <f t="shared" si="316"/>
        <v>#VALUE!</v>
      </c>
      <c r="O855" s="525"/>
      <c r="P855" s="525"/>
      <c r="Q855" s="523" t="e">
        <f t="shared" si="317"/>
        <v>#VALUE!</v>
      </c>
      <c r="R855" s="523"/>
      <c r="S855" s="523"/>
      <c r="T855" s="283">
        <v>34</v>
      </c>
      <c r="U855" s="456">
        <f>IF(HOUR(DATA13!$C$42)&lt;=6,HOUR(DATA13!$C$42)+12,HOUR(DATA13!$C$42))</f>
        <v>12</v>
      </c>
      <c r="V855" s="457" t="str">
        <f>IF(MINUTE(DATA13!$C$42)&lt;10,"0"&amp;MINUTE(DATA13!$C$42),MINUTE(DATA13!$C$42))</f>
        <v>00</v>
      </c>
      <c r="W855" s="456">
        <f>IF(HOUR(DATA13!$D$42)&lt;=6,HOUR(DATA13!$D$42)+12,HOUR(DATA13!$D$42))</f>
        <v>12</v>
      </c>
      <c r="X855" s="457" t="str">
        <f>IF(MINUTE(DATA13!$D$42)&lt;10,"0"&amp;MINUTE(DATA13!$D$42),MINUTE(DATA13!$D$42))</f>
        <v>00</v>
      </c>
      <c r="Y855" s="526" t="b">
        <f t="shared" si="313"/>
        <v>0</v>
      </c>
      <c r="Z855" s="526"/>
      <c r="AA855" s="520" t="b">
        <f t="shared" si="314"/>
        <v>0</v>
      </c>
      <c r="AB855" s="520"/>
      <c r="AC855" s="521" t="str">
        <f t="shared" si="289"/>
        <v/>
      </c>
      <c r="AD855" s="521"/>
      <c r="AE855" s="520" t="b">
        <f t="shared" si="312"/>
        <v>0</v>
      </c>
      <c r="AF855" s="520"/>
      <c r="AH855" s="422">
        <f>DATA13!$G$42</f>
        <v>0</v>
      </c>
      <c r="AI855" s="422">
        <f>DATA13!$L$42</f>
        <v>0</v>
      </c>
      <c r="AJ855" s="458">
        <f>DATA13!$Q$42</f>
        <v>0</v>
      </c>
      <c r="AK855" s="422">
        <f>DATA13!$V$42</f>
        <v>0</v>
      </c>
      <c r="AL855" s="422">
        <f>DATA13!$AA$42</f>
        <v>0</v>
      </c>
      <c r="AN855" s="522" t="str">
        <f>IF(AJ855="A",MAX($AN$221:AP854)+0.001,"")</f>
        <v/>
      </c>
      <c r="AO855" s="522"/>
      <c r="AP855" s="522"/>
      <c r="AQ855" s="282">
        <v>1.6339999999999999</v>
      </c>
      <c r="AR855" s="282" t="str">
        <f>IF($AQ$855&gt;$AN$973,"",LOOKUP($AQ$855,$AN$222:$AP$971,$AH$222:$AH$971))</f>
        <v/>
      </c>
      <c r="AS855" s="282" t="str">
        <f>IF($AQ$855&gt;$AN$973,"",LOOKUP($AQ$855,$AN$222:$AP$971,$AI$222:$AI$971))</f>
        <v/>
      </c>
      <c r="AT855" s="282" t="s">
        <v>28</v>
      </c>
      <c r="AU855" s="282" t="str">
        <f>IF($AQ$855&gt;$AN$973,"",LOOKUP($AQ$855,$AN$222:$AP$971,$AK$222:$AK$971))</f>
        <v/>
      </c>
      <c r="AV855" s="282" t="str">
        <f>IF($AQ$855&gt;$AN$973,"",LOOKUP($AQ$855,$AN$222:$AP$971,$AL$222:$AL$971))</f>
        <v/>
      </c>
      <c r="AX855" s="522" t="str">
        <f>IF(AJ855="B",MAX($AX$221:AX854)+0.001,"")</f>
        <v/>
      </c>
      <c r="AY855" s="522"/>
      <c r="AZ855" s="522"/>
      <c r="BA855" s="282">
        <v>1.6339999999999999</v>
      </c>
      <c r="BB855" s="282" t="str">
        <f t="shared" si="298"/>
        <v/>
      </c>
      <c r="BC855" s="282" t="str">
        <f t="shared" si="291"/>
        <v/>
      </c>
      <c r="BD855" s="282" t="s">
        <v>29</v>
      </c>
      <c r="BE855" s="282" t="str">
        <f t="shared" si="292"/>
        <v/>
      </c>
      <c r="BF855" s="282" t="str">
        <f t="shared" si="293"/>
        <v/>
      </c>
      <c r="BH855" s="522" t="str">
        <f>IF(AJ855="C",MAX($BH$221:BH854)+0.001,"")</f>
        <v/>
      </c>
      <c r="BI855" s="522"/>
      <c r="BJ855" s="522"/>
      <c r="BK855" s="282">
        <v>1.6339999999999999</v>
      </c>
      <c r="BL855" s="282" t="str">
        <f t="shared" si="294"/>
        <v/>
      </c>
      <c r="BM855" s="282" t="str">
        <f t="shared" si="295"/>
        <v/>
      </c>
      <c r="BN855" s="282" t="s">
        <v>30</v>
      </c>
      <c r="BO855" s="282" t="str">
        <f t="shared" si="296"/>
        <v/>
      </c>
      <c r="BP855" s="282" t="str">
        <f t="shared" si="297"/>
        <v/>
      </c>
      <c r="BT855" s="522" t="str">
        <f>IF(AL855="A",MAX($BT$221:BV854)+0.001,"")</f>
        <v/>
      </c>
      <c r="BU855" s="522"/>
      <c r="BV855" s="522"/>
      <c r="BW855" s="282">
        <v>1.6339999999999999</v>
      </c>
      <c r="BY855" s="454" t="s">
        <v>28</v>
      </c>
      <c r="BZ855" s="282" t="str">
        <f t="shared" si="299"/>
        <v/>
      </c>
      <c r="CB855" s="282">
        <f t="shared" si="300"/>
        <v>0</v>
      </c>
      <c r="CC855" s="282">
        <f t="shared" si="301"/>
        <v>0</v>
      </c>
      <c r="CD855" s="282">
        <f t="shared" si="302"/>
        <v>0</v>
      </c>
      <c r="CE855" s="282">
        <f t="shared" si="303"/>
        <v>0</v>
      </c>
      <c r="CF855" s="282">
        <f t="shared" si="304"/>
        <v>0</v>
      </c>
      <c r="CG855" s="282">
        <f t="shared" si="305"/>
        <v>0</v>
      </c>
      <c r="CH855" s="282">
        <f t="shared" si="306"/>
        <v>0</v>
      </c>
      <c r="CI855" s="282">
        <f t="shared" si="307"/>
        <v>0</v>
      </c>
      <c r="CJ855" s="282">
        <f t="shared" si="308"/>
        <v>0</v>
      </c>
      <c r="CK855" s="282">
        <f t="shared" si="309"/>
        <v>0</v>
      </c>
      <c r="CL855" s="282">
        <f t="shared" si="310"/>
        <v>0</v>
      </c>
      <c r="CM855" s="282">
        <f t="shared" si="311"/>
        <v>0</v>
      </c>
    </row>
    <row r="856" spans="4:91" ht="15" x14ac:dyDescent="0.25">
      <c r="D856" s="455" t="str">
        <f>IF(DATA13!$C$43="","",U856&amp;":"&amp;V856)</f>
        <v/>
      </c>
      <c r="E856" s="523" t="str">
        <f>IF(DATA13!$D$43="","",W856&amp;":"&amp;X856)</f>
        <v/>
      </c>
      <c r="F856" s="523"/>
      <c r="G856" s="523"/>
      <c r="H856" s="524" t="e">
        <f t="shared" si="315"/>
        <v>#VALUE!</v>
      </c>
      <c r="I856" s="524"/>
      <c r="J856" s="524"/>
      <c r="K856" s="522" t="e">
        <f t="shared" si="290"/>
        <v>#VALUE!</v>
      </c>
      <c r="L856" s="522"/>
      <c r="M856" s="522"/>
      <c r="N856" s="525" t="e">
        <f t="shared" si="316"/>
        <v>#VALUE!</v>
      </c>
      <c r="O856" s="525"/>
      <c r="P856" s="525"/>
      <c r="Q856" s="523" t="e">
        <f t="shared" si="317"/>
        <v>#VALUE!</v>
      </c>
      <c r="R856" s="523"/>
      <c r="S856" s="523"/>
      <c r="T856" s="283">
        <v>35</v>
      </c>
      <c r="U856" s="456">
        <f>IF(HOUR(DATA13!$C$43)&lt;=6,HOUR(DATA13!$C$43)+12,HOUR(DATA13!$C$43))</f>
        <v>12</v>
      </c>
      <c r="V856" s="457" t="str">
        <f>IF(MINUTE(DATA13!$C$43)&lt;10,"0"&amp;MINUTE(DATA13!$C$43),MINUTE(DATA13!$C$43))</f>
        <v>00</v>
      </c>
      <c r="W856" s="456">
        <f>IF(HOUR(DATA13!$D$43)&lt;=6,HOUR(DATA13!$D$43)+12,HOUR(DATA13!$D$43))</f>
        <v>12</v>
      </c>
      <c r="X856" s="457" t="str">
        <f>IF(MINUTE(DATA13!$D$43)&lt;10,"0"&amp;MINUTE(DATA13!$D$43),MINUTE(DATA13!$D$43))</f>
        <v>00</v>
      </c>
      <c r="Y856" s="526" t="b">
        <f t="shared" si="313"/>
        <v>0</v>
      </c>
      <c r="Z856" s="526"/>
      <c r="AA856" s="520" t="b">
        <f t="shared" si="314"/>
        <v>0</v>
      </c>
      <c r="AB856" s="520"/>
      <c r="AC856" s="521" t="str">
        <f t="shared" si="289"/>
        <v/>
      </c>
      <c r="AD856" s="521"/>
      <c r="AE856" s="520" t="b">
        <f t="shared" si="312"/>
        <v>0</v>
      </c>
      <c r="AF856" s="520"/>
      <c r="AH856" s="422">
        <f>DATA13!$G$43</f>
        <v>0</v>
      </c>
      <c r="AI856" s="422">
        <f>DATA13!$L$43</f>
        <v>0</v>
      </c>
      <c r="AJ856" s="458">
        <f>DATA13!$Q$43</f>
        <v>0</v>
      </c>
      <c r="AK856" s="422">
        <f>DATA13!$V$43</f>
        <v>0</v>
      </c>
      <c r="AL856" s="422">
        <f>DATA13!$AA$43</f>
        <v>0</v>
      </c>
      <c r="AN856" s="522" t="str">
        <f>IF(AJ856="A",MAX($AN$221:AP855)+0.001,"")</f>
        <v/>
      </c>
      <c r="AO856" s="522"/>
      <c r="AP856" s="522"/>
      <c r="AQ856" s="282">
        <v>1.635</v>
      </c>
      <c r="AR856" s="282" t="str">
        <f>IF($AQ$856&gt;$AN$973,"",LOOKUP($AQ$856,$AN$222:$AP$971,$AH$222:$AH$971))</f>
        <v/>
      </c>
      <c r="AS856" s="282" t="str">
        <f>IF($AQ$856&gt;$AN$973,"",LOOKUP($AQ$856,$AN$222:$AP$971,$AI$222:$AI$971))</f>
        <v/>
      </c>
      <c r="AT856" s="282" t="s">
        <v>28</v>
      </c>
      <c r="AU856" s="282" t="str">
        <f>IF($AQ$856&gt;$AN$973,"",LOOKUP($AQ$856,$AN$222:$AP$971,$AK$222:$AK$971))</f>
        <v/>
      </c>
      <c r="AV856" s="282" t="str">
        <f>IF($AQ$856&gt;$AN$973,"",LOOKUP($AQ$856,$AN$222:$AP$971,$AL$222:$AL$971))</f>
        <v/>
      </c>
      <c r="AX856" s="522" t="str">
        <f>IF(AJ856="B",MAX($AX$221:AX855)+0.001,"")</f>
        <v/>
      </c>
      <c r="AY856" s="522"/>
      <c r="AZ856" s="522"/>
      <c r="BA856" s="282">
        <v>1.635</v>
      </c>
      <c r="BB856" s="282" t="str">
        <f t="shared" si="298"/>
        <v/>
      </c>
      <c r="BC856" s="282" t="str">
        <f t="shared" si="291"/>
        <v/>
      </c>
      <c r="BD856" s="282" t="s">
        <v>29</v>
      </c>
      <c r="BE856" s="282" t="str">
        <f t="shared" si="292"/>
        <v/>
      </c>
      <c r="BF856" s="282" t="str">
        <f t="shared" si="293"/>
        <v/>
      </c>
      <c r="BH856" s="522" t="str">
        <f>IF(AJ856="C",MAX($BH$221:BH855)+0.001,"")</f>
        <v/>
      </c>
      <c r="BI856" s="522"/>
      <c r="BJ856" s="522"/>
      <c r="BK856" s="282">
        <v>1.635</v>
      </c>
      <c r="BL856" s="282" t="str">
        <f t="shared" si="294"/>
        <v/>
      </c>
      <c r="BM856" s="282" t="str">
        <f t="shared" si="295"/>
        <v/>
      </c>
      <c r="BN856" s="282" t="s">
        <v>30</v>
      </c>
      <c r="BO856" s="282" t="str">
        <f t="shared" si="296"/>
        <v/>
      </c>
      <c r="BP856" s="282" t="str">
        <f t="shared" si="297"/>
        <v/>
      </c>
      <c r="BT856" s="522" t="str">
        <f>IF(AL856="A",MAX($BT$221:BV855)+0.001,"")</f>
        <v/>
      </c>
      <c r="BU856" s="522"/>
      <c r="BV856" s="522"/>
      <c r="BW856" s="282">
        <v>1.635</v>
      </c>
      <c r="BY856" s="454" t="s">
        <v>28</v>
      </c>
      <c r="BZ856" s="282" t="str">
        <f t="shared" si="299"/>
        <v/>
      </c>
      <c r="CB856" s="282">
        <f t="shared" si="300"/>
        <v>0</v>
      </c>
      <c r="CC856" s="282">
        <f t="shared" si="301"/>
        <v>0</v>
      </c>
      <c r="CD856" s="282">
        <f t="shared" si="302"/>
        <v>0</v>
      </c>
      <c r="CE856" s="282">
        <f t="shared" si="303"/>
        <v>0</v>
      </c>
      <c r="CF856" s="282">
        <f t="shared" si="304"/>
        <v>0</v>
      </c>
      <c r="CG856" s="282">
        <f t="shared" si="305"/>
        <v>0</v>
      </c>
      <c r="CH856" s="282">
        <f t="shared" si="306"/>
        <v>0</v>
      </c>
      <c r="CI856" s="282">
        <f t="shared" si="307"/>
        <v>0</v>
      </c>
      <c r="CJ856" s="282">
        <f t="shared" si="308"/>
        <v>0</v>
      </c>
      <c r="CK856" s="282">
        <f t="shared" si="309"/>
        <v>0</v>
      </c>
      <c r="CL856" s="282">
        <f t="shared" si="310"/>
        <v>0</v>
      </c>
      <c r="CM856" s="282">
        <f t="shared" si="311"/>
        <v>0</v>
      </c>
    </row>
    <row r="857" spans="4:91" ht="15" x14ac:dyDescent="0.25">
      <c r="D857" s="455" t="str">
        <f>IF(DATA13!$C$44="","",U857&amp;":"&amp;V857)</f>
        <v/>
      </c>
      <c r="E857" s="523" t="str">
        <f>IF(DATA13!$D$44="","",W857&amp;":"&amp;X857)</f>
        <v/>
      </c>
      <c r="F857" s="523"/>
      <c r="G857" s="523"/>
      <c r="H857" s="524" t="e">
        <f t="shared" si="315"/>
        <v>#VALUE!</v>
      </c>
      <c r="I857" s="524"/>
      <c r="J857" s="524"/>
      <c r="K857" s="522" t="e">
        <f t="shared" si="290"/>
        <v>#VALUE!</v>
      </c>
      <c r="L857" s="522"/>
      <c r="M857" s="522"/>
      <c r="N857" s="525" t="e">
        <f t="shared" si="316"/>
        <v>#VALUE!</v>
      </c>
      <c r="O857" s="525"/>
      <c r="P857" s="525"/>
      <c r="Q857" s="523" t="e">
        <f t="shared" si="317"/>
        <v>#VALUE!</v>
      </c>
      <c r="R857" s="523"/>
      <c r="S857" s="523"/>
      <c r="T857" s="283">
        <v>36</v>
      </c>
      <c r="U857" s="456">
        <f>IF(HOUR(DATA13!$C$44)&lt;=6,HOUR(DATA13!$C$44)+12,HOUR(DATA13!$C$44))</f>
        <v>12</v>
      </c>
      <c r="V857" s="457" t="str">
        <f>IF(MINUTE(DATA13!$C$44)&lt;10,"0"&amp;MINUTE(DATA13!$C$44),MINUTE(DATA13!$C$44))</f>
        <v>00</v>
      </c>
      <c r="W857" s="456">
        <f>IF(HOUR(DATA13!$D$44)&lt;=6,HOUR(DATA13!$D$44)+12,HOUR(DATA13!$D$44))</f>
        <v>12</v>
      </c>
      <c r="X857" s="457" t="str">
        <f>IF(MINUTE(DATA13!$D$44)&lt;10,"0"&amp;MINUTE(DATA13!$D$44),MINUTE(DATA13!$D$44))</f>
        <v>00</v>
      </c>
      <c r="Y857" s="526" t="b">
        <f t="shared" si="313"/>
        <v>0</v>
      </c>
      <c r="Z857" s="526"/>
      <c r="AA857" s="520" t="b">
        <f t="shared" si="314"/>
        <v>0</v>
      </c>
      <c r="AB857" s="520"/>
      <c r="AC857" s="521" t="str">
        <f t="shared" ref="AC857:AC920" si="318">IF(D857="","",E857-D857)</f>
        <v/>
      </c>
      <c r="AD857" s="521"/>
      <c r="AE857" s="520" t="b">
        <f t="shared" si="312"/>
        <v>0</v>
      </c>
      <c r="AF857" s="520"/>
      <c r="AH857" s="422">
        <f>DATA13!$G$44</f>
        <v>0</v>
      </c>
      <c r="AI857" s="422">
        <f>DATA13!$L$44</f>
        <v>0</v>
      </c>
      <c r="AJ857" s="458">
        <f>DATA13!$Q$44</f>
        <v>0</v>
      </c>
      <c r="AK857" s="422">
        <f>DATA13!$V$44</f>
        <v>0</v>
      </c>
      <c r="AL857" s="422">
        <f>DATA13!$AA$44</f>
        <v>0</v>
      </c>
      <c r="AN857" s="522" t="str">
        <f>IF(AJ857="A",MAX($AN$221:AP856)+0.001,"")</f>
        <v/>
      </c>
      <c r="AO857" s="522"/>
      <c r="AP857" s="522"/>
      <c r="AQ857" s="282">
        <v>1.6359999999999999</v>
      </c>
      <c r="AR857" s="282" t="str">
        <f>IF($AQ$857&gt;$AN$973,"",LOOKUP($AQ$857,$AN$222:$AP$971,$AH$222:$AH$971))</f>
        <v/>
      </c>
      <c r="AS857" s="282" t="str">
        <f>IF($AQ$857&gt;$AN$973,"",LOOKUP($AQ$857,$AN$222:$AP$971,$AI$222:$AI$971))</f>
        <v/>
      </c>
      <c r="AT857" s="282" t="s">
        <v>28</v>
      </c>
      <c r="AU857" s="282" t="str">
        <f>IF($AQ$857&gt;$AN$973,"",LOOKUP($AQ$857,$AN$222:$AP$971,$AK$222:$AK$971))</f>
        <v/>
      </c>
      <c r="AV857" s="282" t="str">
        <f>IF($AQ$857&gt;$AN$973,"",LOOKUP($AQ$857,$AN$222:$AP$971,$AL$222:$AL$971))</f>
        <v/>
      </c>
      <c r="AX857" s="522" t="str">
        <f>IF(AJ857="B",MAX($AX$221:AX856)+0.001,"")</f>
        <v/>
      </c>
      <c r="AY857" s="522"/>
      <c r="AZ857" s="522"/>
      <c r="BA857" s="282">
        <v>1.6359999999999999</v>
      </c>
      <c r="BB857" s="282" t="str">
        <f t="shared" si="298"/>
        <v/>
      </c>
      <c r="BC857" s="282" t="str">
        <f t="shared" si="291"/>
        <v/>
      </c>
      <c r="BD857" s="282" t="s">
        <v>29</v>
      </c>
      <c r="BE857" s="282" t="str">
        <f t="shared" si="292"/>
        <v/>
      </c>
      <c r="BF857" s="282" t="str">
        <f t="shared" si="293"/>
        <v/>
      </c>
      <c r="BH857" s="522" t="str">
        <f>IF(AJ857="C",MAX($BH$221:BH856)+0.001,"")</f>
        <v/>
      </c>
      <c r="BI857" s="522"/>
      <c r="BJ857" s="522"/>
      <c r="BK857" s="282">
        <v>1.6359999999999999</v>
      </c>
      <c r="BL857" s="282" t="str">
        <f t="shared" si="294"/>
        <v/>
      </c>
      <c r="BM857" s="282" t="str">
        <f t="shared" si="295"/>
        <v/>
      </c>
      <c r="BN857" s="282" t="s">
        <v>30</v>
      </c>
      <c r="BO857" s="282" t="str">
        <f t="shared" si="296"/>
        <v/>
      </c>
      <c r="BP857" s="282" t="str">
        <f t="shared" si="297"/>
        <v/>
      </c>
      <c r="BT857" s="522" t="str">
        <f>IF(AL857="A",MAX($BT$221:BV856)+0.001,"")</f>
        <v/>
      </c>
      <c r="BU857" s="522"/>
      <c r="BV857" s="522"/>
      <c r="BW857" s="282">
        <v>1.6359999999999999</v>
      </c>
      <c r="BY857" s="454" t="s">
        <v>28</v>
      </c>
      <c r="BZ857" s="282" t="str">
        <f t="shared" si="299"/>
        <v/>
      </c>
      <c r="CB857" s="282">
        <f t="shared" si="300"/>
        <v>0</v>
      </c>
      <c r="CC857" s="282">
        <f t="shared" si="301"/>
        <v>0</v>
      </c>
      <c r="CD857" s="282">
        <f t="shared" si="302"/>
        <v>0</v>
      </c>
      <c r="CE857" s="282">
        <f t="shared" si="303"/>
        <v>0</v>
      </c>
      <c r="CF857" s="282">
        <f t="shared" si="304"/>
        <v>0</v>
      </c>
      <c r="CG857" s="282">
        <f t="shared" si="305"/>
        <v>0</v>
      </c>
      <c r="CH857" s="282">
        <f t="shared" si="306"/>
        <v>0</v>
      </c>
      <c r="CI857" s="282">
        <f t="shared" si="307"/>
        <v>0</v>
      </c>
      <c r="CJ857" s="282">
        <f t="shared" si="308"/>
        <v>0</v>
      </c>
      <c r="CK857" s="282">
        <f t="shared" si="309"/>
        <v>0</v>
      </c>
      <c r="CL857" s="282">
        <f t="shared" si="310"/>
        <v>0</v>
      </c>
      <c r="CM857" s="282">
        <f t="shared" si="311"/>
        <v>0</v>
      </c>
    </row>
    <row r="858" spans="4:91" ht="15" x14ac:dyDescent="0.25">
      <c r="D858" s="455" t="str">
        <f>IF(DATA13!$C$45="","",U858&amp;":"&amp;V858)</f>
        <v/>
      </c>
      <c r="E858" s="523" t="str">
        <f>IF(DATA13!$D$45="","",W858&amp;":"&amp;X858)</f>
        <v/>
      </c>
      <c r="F858" s="523"/>
      <c r="G858" s="523"/>
      <c r="H858" s="524" t="e">
        <f t="shared" si="315"/>
        <v>#VALUE!</v>
      </c>
      <c r="I858" s="524"/>
      <c r="J858" s="524"/>
      <c r="K858" s="522" t="e">
        <f t="shared" si="290"/>
        <v>#VALUE!</v>
      </c>
      <c r="L858" s="522"/>
      <c r="M858" s="522"/>
      <c r="N858" s="525" t="e">
        <f t="shared" si="316"/>
        <v>#VALUE!</v>
      </c>
      <c r="O858" s="525"/>
      <c r="P858" s="525"/>
      <c r="Q858" s="523" t="e">
        <f t="shared" si="317"/>
        <v>#VALUE!</v>
      </c>
      <c r="R858" s="523"/>
      <c r="S858" s="523"/>
      <c r="T858" s="283">
        <v>37</v>
      </c>
      <c r="U858" s="456">
        <f>IF(HOUR(DATA13!$C$45)&lt;=6,HOUR(DATA13!$C$45)+12,HOUR(DATA13!$C$45))</f>
        <v>12</v>
      </c>
      <c r="V858" s="457" t="str">
        <f>IF(MINUTE(DATA13!$C$45)&lt;10,"0"&amp;MINUTE(DATA13!$C$45),MINUTE(DATA13!$C$45))</f>
        <v>00</v>
      </c>
      <c r="W858" s="456">
        <f>IF(HOUR(DATA13!$D$45)&lt;=6,HOUR(DATA13!$D$45)+12,HOUR(DATA13!$D$45))</f>
        <v>12</v>
      </c>
      <c r="X858" s="457" t="str">
        <f>IF(MINUTE(DATA13!$D$45)&lt;10,"0"&amp;MINUTE(DATA13!$D$45),MINUTE(DATA13!$D$45))</f>
        <v>00</v>
      </c>
      <c r="Y858" s="526" t="b">
        <f t="shared" si="313"/>
        <v>0</v>
      </c>
      <c r="Z858" s="526"/>
      <c r="AA858" s="520" t="b">
        <f t="shared" si="314"/>
        <v>0</v>
      </c>
      <c r="AB858" s="520"/>
      <c r="AC858" s="521" t="str">
        <f t="shared" si="318"/>
        <v/>
      </c>
      <c r="AD858" s="521"/>
      <c r="AE858" s="520" t="b">
        <f t="shared" si="312"/>
        <v>0</v>
      </c>
      <c r="AF858" s="520"/>
      <c r="AH858" s="422">
        <f>DATA13!$G$45</f>
        <v>0</v>
      </c>
      <c r="AI858" s="422">
        <f>DATA13!$L$45</f>
        <v>0</v>
      </c>
      <c r="AJ858" s="458">
        <f>DATA13!$Q$45</f>
        <v>0</v>
      </c>
      <c r="AK858" s="422">
        <f>DATA13!$V$45</f>
        <v>0</v>
      </c>
      <c r="AL858" s="422">
        <f>DATA13!$AA$45</f>
        <v>0</v>
      </c>
      <c r="AN858" s="522" t="str">
        <f>IF(AJ858="A",MAX($AN$221:AP857)+0.001,"")</f>
        <v/>
      </c>
      <c r="AO858" s="522"/>
      <c r="AP858" s="522"/>
      <c r="AQ858" s="282">
        <v>1.637</v>
      </c>
      <c r="AR858" s="282" t="str">
        <f>IF($AQ$858&gt;$AN$973,"",LOOKUP($AQ$858,$AN$222:$AP$971,$AH$222:$AH$971))</f>
        <v/>
      </c>
      <c r="AS858" s="282" t="str">
        <f>IF($AQ$858&gt;$AN$973,"",LOOKUP($AQ$858,$AN$222:$AP$971,$AI$222:$AI$971))</f>
        <v/>
      </c>
      <c r="AT858" s="282" t="s">
        <v>28</v>
      </c>
      <c r="AU858" s="282" t="str">
        <f>IF($AQ$858&gt;$AN$973,"",LOOKUP($AQ$858,$AN$222:$AP$971,$AK$222:$AK$971))</f>
        <v/>
      </c>
      <c r="AV858" s="282" t="str">
        <f>IF($AQ$858&gt;$AN$973,"",LOOKUP($AQ$858,$AN$222:$AP$971,$AL$222:$AL$971))</f>
        <v/>
      </c>
      <c r="AX858" s="522" t="str">
        <f>IF(AJ858="B",MAX($AX$221:AX857)+0.001,"")</f>
        <v/>
      </c>
      <c r="AY858" s="522"/>
      <c r="AZ858" s="522"/>
      <c r="BA858" s="282">
        <v>1.637</v>
      </c>
      <c r="BB858" s="282" t="str">
        <f t="shared" si="298"/>
        <v/>
      </c>
      <c r="BC858" s="282" t="str">
        <f t="shared" si="291"/>
        <v/>
      </c>
      <c r="BD858" s="282" t="s">
        <v>29</v>
      </c>
      <c r="BE858" s="282" t="str">
        <f t="shared" si="292"/>
        <v/>
      </c>
      <c r="BF858" s="282" t="str">
        <f t="shared" si="293"/>
        <v/>
      </c>
      <c r="BH858" s="522" t="str">
        <f>IF(AJ858="C",MAX($BH$221:BH857)+0.001,"")</f>
        <v/>
      </c>
      <c r="BI858" s="522"/>
      <c r="BJ858" s="522"/>
      <c r="BK858" s="282">
        <v>1.637</v>
      </c>
      <c r="BL858" s="282" t="str">
        <f t="shared" si="294"/>
        <v/>
      </c>
      <c r="BM858" s="282" t="str">
        <f t="shared" si="295"/>
        <v/>
      </c>
      <c r="BN858" s="282" t="s">
        <v>30</v>
      </c>
      <c r="BO858" s="282" t="str">
        <f t="shared" si="296"/>
        <v/>
      </c>
      <c r="BP858" s="282" t="str">
        <f t="shared" si="297"/>
        <v/>
      </c>
      <c r="BT858" s="522" t="str">
        <f>IF(AL858="A",MAX($BT$221:BV857)+0.001,"")</f>
        <v/>
      </c>
      <c r="BU858" s="522"/>
      <c r="BV858" s="522"/>
      <c r="BW858" s="282">
        <v>1.637</v>
      </c>
      <c r="BY858" s="454" t="s">
        <v>28</v>
      </c>
      <c r="BZ858" s="282" t="str">
        <f t="shared" si="299"/>
        <v/>
      </c>
      <c r="CB858" s="282">
        <f t="shared" si="300"/>
        <v>0</v>
      </c>
      <c r="CC858" s="282">
        <f t="shared" si="301"/>
        <v>0</v>
      </c>
      <c r="CD858" s="282">
        <f t="shared" si="302"/>
        <v>0</v>
      </c>
      <c r="CE858" s="282">
        <f t="shared" si="303"/>
        <v>0</v>
      </c>
      <c r="CF858" s="282">
        <f t="shared" si="304"/>
        <v>0</v>
      </c>
      <c r="CG858" s="282">
        <f t="shared" si="305"/>
        <v>0</v>
      </c>
      <c r="CH858" s="282">
        <f t="shared" si="306"/>
        <v>0</v>
      </c>
      <c r="CI858" s="282">
        <f t="shared" si="307"/>
        <v>0</v>
      </c>
      <c r="CJ858" s="282">
        <f t="shared" si="308"/>
        <v>0</v>
      </c>
      <c r="CK858" s="282">
        <f t="shared" si="309"/>
        <v>0</v>
      </c>
      <c r="CL858" s="282">
        <f t="shared" si="310"/>
        <v>0</v>
      </c>
      <c r="CM858" s="282">
        <f t="shared" si="311"/>
        <v>0</v>
      </c>
    </row>
    <row r="859" spans="4:91" ht="15" x14ac:dyDescent="0.25">
      <c r="D859" s="455" t="str">
        <f>IF(DATA13!$C$46="","",U859&amp;":"&amp;V859)</f>
        <v/>
      </c>
      <c r="E859" s="523" t="str">
        <f>IF(DATA13!$D$46="","",W859&amp;":"&amp;X859)</f>
        <v/>
      </c>
      <c r="F859" s="523"/>
      <c r="G859" s="523"/>
      <c r="H859" s="524" t="e">
        <f t="shared" si="315"/>
        <v>#VALUE!</v>
      </c>
      <c r="I859" s="524"/>
      <c r="J859" s="524"/>
      <c r="K859" s="522" t="e">
        <f t="shared" si="290"/>
        <v>#VALUE!</v>
      </c>
      <c r="L859" s="522"/>
      <c r="M859" s="522"/>
      <c r="N859" s="525" t="e">
        <f t="shared" si="316"/>
        <v>#VALUE!</v>
      </c>
      <c r="O859" s="525"/>
      <c r="P859" s="525"/>
      <c r="Q859" s="523" t="e">
        <f t="shared" si="317"/>
        <v>#VALUE!</v>
      </c>
      <c r="R859" s="523"/>
      <c r="S859" s="523"/>
      <c r="T859" s="283">
        <v>38</v>
      </c>
      <c r="U859" s="456">
        <f>IF(HOUR(DATA13!$C$46)&lt;=6,HOUR(DATA13!$C$46)+12,HOUR(DATA13!$C$46))</f>
        <v>12</v>
      </c>
      <c r="V859" s="457" t="str">
        <f>IF(MINUTE(DATA13!$C$46)&lt;10,"0"&amp;MINUTE(DATA13!$C$46),MINUTE(DATA13!$C$46))</f>
        <v>00</v>
      </c>
      <c r="W859" s="456">
        <f>IF(HOUR(DATA13!$D$46)&lt;=6,HOUR(DATA13!$D$46)+12,HOUR(DATA13!$D$46))</f>
        <v>12</v>
      </c>
      <c r="X859" s="457" t="str">
        <f>IF(MINUTE(DATA13!$D$46)&lt;10,"0"&amp;MINUTE(DATA13!$D$46),MINUTE(DATA13!$D$46))</f>
        <v>00</v>
      </c>
      <c r="Y859" s="526" t="b">
        <f t="shared" si="313"/>
        <v>0</v>
      </c>
      <c r="Z859" s="526"/>
      <c r="AA859" s="520" t="b">
        <f t="shared" si="314"/>
        <v>0</v>
      </c>
      <c r="AB859" s="520"/>
      <c r="AC859" s="521" t="str">
        <f t="shared" si="318"/>
        <v/>
      </c>
      <c r="AD859" s="521"/>
      <c r="AE859" s="520" t="b">
        <f t="shared" si="312"/>
        <v>0</v>
      </c>
      <c r="AF859" s="520"/>
      <c r="AH859" s="422">
        <f>DATA13!$G$46</f>
        <v>0</v>
      </c>
      <c r="AI859" s="422">
        <f>DATA13!$L$46</f>
        <v>0</v>
      </c>
      <c r="AJ859" s="458">
        <f>DATA13!$Q$46</f>
        <v>0</v>
      </c>
      <c r="AK859" s="422">
        <f>DATA13!$V$46</f>
        <v>0</v>
      </c>
      <c r="AL859" s="422">
        <f>DATA13!$AA$46</f>
        <v>0</v>
      </c>
      <c r="AN859" s="522" t="str">
        <f>IF(AJ859="A",MAX($AN$221:AP858)+0.001,"")</f>
        <v/>
      </c>
      <c r="AO859" s="522"/>
      <c r="AP859" s="522"/>
      <c r="AQ859" s="282">
        <v>1.6379999999999999</v>
      </c>
      <c r="AR859" s="282" t="str">
        <f>IF($AQ$859&gt;$AN$973,"",LOOKUP($AQ$859,$AN$222:$AP$971,$AH$222:$AH$971))</f>
        <v/>
      </c>
      <c r="AS859" s="282" t="str">
        <f>IF($AQ$859&gt;$AN$973,"",LOOKUP($AQ$859,$AN$222:$AP$971,$AI$222:$AI$971))</f>
        <v/>
      </c>
      <c r="AT859" s="282" t="s">
        <v>28</v>
      </c>
      <c r="AU859" s="282" t="str">
        <f>IF($AQ$859&gt;$AN$973,"",LOOKUP($AQ$859,$AN$222:$AP$971,$AK$222:$AK$971))</f>
        <v/>
      </c>
      <c r="AV859" s="282" t="str">
        <f>IF($AQ$859&gt;$AN$973,"",LOOKUP($AQ$859,$AN$222:$AP$971,$AL$222:$AL$971))</f>
        <v/>
      </c>
      <c r="AX859" s="522" t="str">
        <f>IF(AJ859="B",MAX($AX$221:AX858)+0.001,"")</f>
        <v/>
      </c>
      <c r="AY859" s="522"/>
      <c r="AZ859" s="522"/>
      <c r="BA859" s="282">
        <v>1.6379999999999999</v>
      </c>
      <c r="BB859" s="282" t="str">
        <f t="shared" si="298"/>
        <v/>
      </c>
      <c r="BC859" s="282" t="str">
        <f t="shared" si="291"/>
        <v/>
      </c>
      <c r="BD859" s="282" t="s">
        <v>29</v>
      </c>
      <c r="BE859" s="282" t="str">
        <f t="shared" si="292"/>
        <v/>
      </c>
      <c r="BF859" s="282" t="str">
        <f t="shared" si="293"/>
        <v/>
      </c>
      <c r="BH859" s="522" t="str">
        <f>IF(AJ859="C",MAX($BH$221:BH858)+0.001,"")</f>
        <v/>
      </c>
      <c r="BI859" s="522"/>
      <c r="BJ859" s="522"/>
      <c r="BK859" s="282">
        <v>1.6379999999999999</v>
      </c>
      <c r="BL859" s="282" t="str">
        <f t="shared" si="294"/>
        <v/>
      </c>
      <c r="BM859" s="282" t="str">
        <f t="shared" si="295"/>
        <v/>
      </c>
      <c r="BN859" s="282" t="s">
        <v>30</v>
      </c>
      <c r="BO859" s="282" t="str">
        <f t="shared" si="296"/>
        <v/>
      </c>
      <c r="BP859" s="282" t="str">
        <f t="shared" si="297"/>
        <v/>
      </c>
      <c r="BT859" s="522" t="str">
        <f>IF(AL859="A",MAX($BT$221:BV858)+0.001,"")</f>
        <v/>
      </c>
      <c r="BU859" s="522"/>
      <c r="BV859" s="522"/>
      <c r="BW859" s="282">
        <v>1.6379999999999999</v>
      </c>
      <c r="BY859" s="454" t="s">
        <v>28</v>
      </c>
      <c r="BZ859" s="282" t="str">
        <f t="shared" si="299"/>
        <v/>
      </c>
      <c r="CB859" s="282">
        <f t="shared" si="300"/>
        <v>0</v>
      </c>
      <c r="CC859" s="282">
        <f t="shared" si="301"/>
        <v>0</v>
      </c>
      <c r="CD859" s="282">
        <f t="shared" si="302"/>
        <v>0</v>
      </c>
      <c r="CE859" s="282">
        <f t="shared" si="303"/>
        <v>0</v>
      </c>
      <c r="CF859" s="282">
        <f t="shared" si="304"/>
        <v>0</v>
      </c>
      <c r="CG859" s="282">
        <f t="shared" si="305"/>
        <v>0</v>
      </c>
      <c r="CH859" s="282">
        <f t="shared" si="306"/>
        <v>0</v>
      </c>
      <c r="CI859" s="282">
        <f t="shared" si="307"/>
        <v>0</v>
      </c>
      <c r="CJ859" s="282">
        <f t="shared" si="308"/>
        <v>0</v>
      </c>
      <c r="CK859" s="282">
        <f t="shared" si="309"/>
        <v>0</v>
      </c>
      <c r="CL859" s="282">
        <f t="shared" si="310"/>
        <v>0</v>
      </c>
      <c r="CM859" s="282">
        <f t="shared" si="311"/>
        <v>0</v>
      </c>
    </row>
    <row r="860" spans="4:91" ht="15" x14ac:dyDescent="0.25">
      <c r="D860" s="455" t="str">
        <f>IF(DATA13!$C$47="","",U860&amp;":"&amp;V860)</f>
        <v/>
      </c>
      <c r="E860" s="523" t="str">
        <f>IF(DATA13!$D$47="","",W860&amp;":"&amp;X860)</f>
        <v/>
      </c>
      <c r="F860" s="523"/>
      <c r="G860" s="523"/>
      <c r="H860" s="524" t="e">
        <f t="shared" si="315"/>
        <v>#VALUE!</v>
      </c>
      <c r="I860" s="524"/>
      <c r="J860" s="524"/>
      <c r="K860" s="522" t="e">
        <f t="shared" si="290"/>
        <v>#VALUE!</v>
      </c>
      <c r="L860" s="522"/>
      <c r="M860" s="522"/>
      <c r="N860" s="525" t="e">
        <f t="shared" si="316"/>
        <v>#VALUE!</v>
      </c>
      <c r="O860" s="525"/>
      <c r="P860" s="525"/>
      <c r="Q860" s="523" t="e">
        <f t="shared" si="317"/>
        <v>#VALUE!</v>
      </c>
      <c r="R860" s="523"/>
      <c r="S860" s="523"/>
      <c r="T860" s="283">
        <v>39</v>
      </c>
      <c r="U860" s="456">
        <f>IF(HOUR(DATA13!$C$47)&lt;=6,HOUR(DATA13!$C$47)+12,HOUR(DATA13!$C$47))</f>
        <v>12</v>
      </c>
      <c r="V860" s="457" t="str">
        <f>IF(MINUTE(DATA13!$C$47)&lt;10,"0"&amp;MINUTE(DATA13!$C$47),MINUTE(DATA13!$C$47))</f>
        <v>00</v>
      </c>
      <c r="W860" s="456">
        <f>IF(HOUR(DATA13!$D$47)&lt;=6,HOUR(DATA13!$D$47)+12,HOUR(DATA13!$D$47))</f>
        <v>12</v>
      </c>
      <c r="X860" s="457" t="str">
        <f>IF(MINUTE(DATA13!$D$47)&lt;10,"0"&amp;MINUTE(DATA13!$D$47),MINUTE(DATA13!$D$47))</f>
        <v>00</v>
      </c>
      <c r="Y860" s="526" t="b">
        <f t="shared" si="313"/>
        <v>0</v>
      </c>
      <c r="Z860" s="526"/>
      <c r="AA860" s="520" t="b">
        <f t="shared" si="314"/>
        <v>0</v>
      </c>
      <c r="AB860" s="520"/>
      <c r="AC860" s="521" t="str">
        <f t="shared" si="318"/>
        <v/>
      </c>
      <c r="AD860" s="521"/>
      <c r="AE860" s="520" t="b">
        <f t="shared" si="312"/>
        <v>0</v>
      </c>
      <c r="AF860" s="520"/>
      <c r="AH860" s="422">
        <f>DATA13!$G$47</f>
        <v>0</v>
      </c>
      <c r="AI860" s="422">
        <f>DATA13!$L$47</f>
        <v>0</v>
      </c>
      <c r="AJ860" s="458">
        <f>DATA13!$Q$47</f>
        <v>0</v>
      </c>
      <c r="AK860" s="422">
        <f>DATA13!$V$47</f>
        <v>0</v>
      </c>
      <c r="AL860" s="422">
        <f>DATA13!$AA$47</f>
        <v>0</v>
      </c>
      <c r="AN860" s="522" t="str">
        <f>IF(AJ860="A",MAX($AN$221:AP859)+0.001,"")</f>
        <v/>
      </c>
      <c r="AO860" s="522"/>
      <c r="AP860" s="522"/>
      <c r="AQ860" s="282">
        <v>1.6389999999999998</v>
      </c>
      <c r="AR860" s="282" t="str">
        <f>IF($AQ$860&gt;$AN$973,"",LOOKUP($AQ$860,$AN$222:$AP$971,$AH$222:$AH$971))</f>
        <v/>
      </c>
      <c r="AS860" s="282" t="str">
        <f>IF($AQ$860&gt;$AN$973,"",LOOKUP($AQ$860,$AN$222:$AP$971,$AI$222:$AI$971))</f>
        <v/>
      </c>
      <c r="AT860" s="282" t="s">
        <v>28</v>
      </c>
      <c r="AU860" s="282" t="str">
        <f>IF($AQ$860&gt;$AN$973,"",LOOKUP($AQ$860,$AN$222:$AP$971,$AK$222:$AK$971))</f>
        <v/>
      </c>
      <c r="AV860" s="282" t="str">
        <f>IF($AQ$860&gt;$AN$973,"",LOOKUP($AQ$860,$AN$222:$AP$971,$AL$222:$AL$971))</f>
        <v/>
      </c>
      <c r="AX860" s="522" t="str">
        <f>IF(AJ860="B",MAX($AX$221:AX859)+0.001,"")</f>
        <v/>
      </c>
      <c r="AY860" s="522"/>
      <c r="AZ860" s="522"/>
      <c r="BA860" s="282">
        <v>1.6389999999999998</v>
      </c>
      <c r="BB860" s="282" t="str">
        <f t="shared" si="298"/>
        <v/>
      </c>
      <c r="BC860" s="282" t="str">
        <f t="shared" si="291"/>
        <v/>
      </c>
      <c r="BD860" s="282" t="s">
        <v>29</v>
      </c>
      <c r="BE860" s="282" t="str">
        <f t="shared" si="292"/>
        <v/>
      </c>
      <c r="BF860" s="282" t="str">
        <f t="shared" si="293"/>
        <v/>
      </c>
      <c r="BH860" s="522" t="str">
        <f>IF(AJ860="C",MAX($BH$221:BH859)+0.001,"")</f>
        <v/>
      </c>
      <c r="BI860" s="522"/>
      <c r="BJ860" s="522"/>
      <c r="BK860" s="282">
        <v>1.6389999999999998</v>
      </c>
      <c r="BL860" s="282" t="str">
        <f t="shared" si="294"/>
        <v/>
      </c>
      <c r="BM860" s="282" t="str">
        <f t="shared" si="295"/>
        <v/>
      </c>
      <c r="BN860" s="282" t="s">
        <v>30</v>
      </c>
      <c r="BO860" s="282" t="str">
        <f t="shared" si="296"/>
        <v/>
      </c>
      <c r="BP860" s="282" t="str">
        <f t="shared" si="297"/>
        <v/>
      </c>
      <c r="BT860" s="522" t="str">
        <f>IF(AL860="A",MAX($BT$221:BV859)+0.001,"")</f>
        <v/>
      </c>
      <c r="BU860" s="522"/>
      <c r="BV860" s="522"/>
      <c r="BW860" s="282">
        <v>1.6389999999999998</v>
      </c>
      <c r="BY860" s="454" t="s">
        <v>28</v>
      </c>
      <c r="BZ860" s="282" t="str">
        <f t="shared" si="299"/>
        <v/>
      </c>
      <c r="CB860" s="282">
        <f t="shared" si="300"/>
        <v>0</v>
      </c>
      <c r="CC860" s="282">
        <f t="shared" si="301"/>
        <v>0</v>
      </c>
      <c r="CD860" s="282">
        <f t="shared" si="302"/>
        <v>0</v>
      </c>
      <c r="CE860" s="282">
        <f t="shared" si="303"/>
        <v>0</v>
      </c>
      <c r="CF860" s="282">
        <f t="shared" si="304"/>
        <v>0</v>
      </c>
      <c r="CG860" s="282">
        <f t="shared" si="305"/>
        <v>0</v>
      </c>
      <c r="CH860" s="282">
        <f t="shared" si="306"/>
        <v>0</v>
      </c>
      <c r="CI860" s="282">
        <f t="shared" si="307"/>
        <v>0</v>
      </c>
      <c r="CJ860" s="282">
        <f t="shared" si="308"/>
        <v>0</v>
      </c>
      <c r="CK860" s="282">
        <f t="shared" si="309"/>
        <v>0</v>
      </c>
      <c r="CL860" s="282">
        <f t="shared" si="310"/>
        <v>0</v>
      </c>
      <c r="CM860" s="282">
        <f t="shared" si="311"/>
        <v>0</v>
      </c>
    </row>
    <row r="861" spans="4:91" ht="15" x14ac:dyDescent="0.25">
      <c r="D861" s="455" t="str">
        <f>IF(DATA13!$C$48="","",U861&amp;":"&amp;V861)</f>
        <v/>
      </c>
      <c r="E861" s="523" t="str">
        <f>IF(DATA13!$D$48="","",W861&amp;":"&amp;X861)</f>
        <v/>
      </c>
      <c r="F861" s="523"/>
      <c r="G861" s="523"/>
      <c r="H861" s="524" t="e">
        <f t="shared" si="315"/>
        <v>#VALUE!</v>
      </c>
      <c r="I861" s="524"/>
      <c r="J861" s="524"/>
      <c r="K861" s="522" t="e">
        <f t="shared" si="290"/>
        <v>#VALUE!</v>
      </c>
      <c r="L861" s="522"/>
      <c r="M861" s="522"/>
      <c r="N861" s="525" t="e">
        <f t="shared" si="316"/>
        <v>#VALUE!</v>
      </c>
      <c r="O861" s="525"/>
      <c r="P861" s="525"/>
      <c r="Q861" s="523" t="e">
        <f t="shared" si="317"/>
        <v>#VALUE!</v>
      </c>
      <c r="R861" s="523"/>
      <c r="S861" s="523"/>
      <c r="T861" s="283">
        <v>40</v>
      </c>
      <c r="U861" s="456">
        <f>IF(HOUR(DATA13!$C$48)&lt;=6,HOUR(DATA13!$C$48)+12,HOUR(DATA13!$C$48))</f>
        <v>12</v>
      </c>
      <c r="V861" s="457" t="str">
        <f>IF(MINUTE(DATA13!$C$48)&lt;10,"0"&amp;MINUTE(DATA13!$C$48),MINUTE(DATA13!$C$48))</f>
        <v>00</v>
      </c>
      <c r="W861" s="456">
        <f>IF(HOUR(DATA13!$D$48)&lt;=6,HOUR(DATA13!$D$48)+12,HOUR(DATA13!$D$48))</f>
        <v>12</v>
      </c>
      <c r="X861" s="457" t="str">
        <f>IF(MINUTE(DATA13!$D$48)&lt;10,"0"&amp;MINUTE(DATA13!$D$48),MINUTE(DATA13!$D$48))</f>
        <v>00</v>
      </c>
      <c r="Y861" s="526" t="b">
        <f t="shared" si="313"/>
        <v>0</v>
      </c>
      <c r="Z861" s="526"/>
      <c r="AA861" s="520" t="b">
        <f t="shared" si="314"/>
        <v>0</v>
      </c>
      <c r="AB861" s="520"/>
      <c r="AC861" s="521" t="str">
        <f t="shared" si="318"/>
        <v/>
      </c>
      <c r="AD861" s="521"/>
      <c r="AE861" s="520" t="b">
        <f t="shared" si="312"/>
        <v>0</v>
      </c>
      <c r="AF861" s="520"/>
      <c r="AH861" s="422">
        <f>DATA13!$G$48</f>
        <v>0</v>
      </c>
      <c r="AI861" s="422">
        <f>DATA13!$L$48</f>
        <v>0</v>
      </c>
      <c r="AJ861" s="458">
        <f>DATA13!$Q$48</f>
        <v>0</v>
      </c>
      <c r="AK861" s="422">
        <f>DATA13!$V$48</f>
        <v>0</v>
      </c>
      <c r="AL861" s="422">
        <f>DATA13!$AA$48</f>
        <v>0</v>
      </c>
      <c r="AN861" s="522" t="str">
        <f>IF(AJ861="A",MAX($AN$221:AP860)+0.001,"")</f>
        <v/>
      </c>
      <c r="AO861" s="522"/>
      <c r="AP861" s="522"/>
      <c r="AQ861" s="282">
        <v>1.64</v>
      </c>
      <c r="AR861" s="282" t="str">
        <f>IF($AQ$861&gt;$AN$973,"",LOOKUP($AQ$861,$AN$222:$AP$971,$AH$222:$AH$971))</f>
        <v/>
      </c>
      <c r="AS861" s="282" t="str">
        <f>IF($AQ$861&gt;$AN$973,"",LOOKUP($AQ$861,$AN$222:$AP$971,$AI$222:$AI$971))</f>
        <v/>
      </c>
      <c r="AT861" s="282" t="s">
        <v>28</v>
      </c>
      <c r="AU861" s="282" t="str">
        <f>IF($AQ$861&gt;$AN$973,"",LOOKUP($AQ$861,$AN$222:$AP$971,$AK$222:$AK$971))</f>
        <v/>
      </c>
      <c r="AV861" s="282" t="str">
        <f>IF($AQ$861&gt;$AN$973,"",LOOKUP($AQ$861,$AN$222:$AP$971,$AL$222:$AL$971))</f>
        <v/>
      </c>
      <c r="AX861" s="522" t="str">
        <f>IF(AJ861="B",MAX($AX$221:AX860)+0.001,"")</f>
        <v/>
      </c>
      <c r="AY861" s="522"/>
      <c r="AZ861" s="522"/>
      <c r="BA861" s="282">
        <v>1.64</v>
      </c>
      <c r="BB861" s="282" t="str">
        <f t="shared" si="298"/>
        <v/>
      </c>
      <c r="BC861" s="282" t="str">
        <f t="shared" si="291"/>
        <v/>
      </c>
      <c r="BD861" s="282" t="s">
        <v>29</v>
      </c>
      <c r="BE861" s="282" t="str">
        <f t="shared" si="292"/>
        <v/>
      </c>
      <c r="BF861" s="282" t="str">
        <f t="shared" si="293"/>
        <v/>
      </c>
      <c r="BH861" s="522" t="str">
        <f>IF(AJ861="C",MAX($BH$221:BH860)+0.001,"")</f>
        <v/>
      </c>
      <c r="BI861" s="522"/>
      <c r="BJ861" s="522"/>
      <c r="BK861" s="282">
        <v>1.64</v>
      </c>
      <c r="BL861" s="282" t="str">
        <f t="shared" si="294"/>
        <v/>
      </c>
      <c r="BM861" s="282" t="str">
        <f t="shared" si="295"/>
        <v/>
      </c>
      <c r="BN861" s="282" t="s">
        <v>30</v>
      </c>
      <c r="BO861" s="282" t="str">
        <f t="shared" si="296"/>
        <v/>
      </c>
      <c r="BP861" s="282" t="str">
        <f t="shared" si="297"/>
        <v/>
      </c>
      <c r="BT861" s="522" t="str">
        <f>IF(AL861="A",MAX($BT$221:BV860)+0.001,"")</f>
        <v/>
      </c>
      <c r="BU861" s="522"/>
      <c r="BV861" s="522"/>
      <c r="BW861" s="282">
        <v>1.64</v>
      </c>
      <c r="BY861" s="454" t="s">
        <v>28</v>
      </c>
      <c r="BZ861" s="282" t="str">
        <f t="shared" si="299"/>
        <v/>
      </c>
      <c r="CB861" s="282">
        <f t="shared" si="300"/>
        <v>0</v>
      </c>
      <c r="CC861" s="282">
        <f t="shared" si="301"/>
        <v>0</v>
      </c>
      <c r="CD861" s="282">
        <f t="shared" si="302"/>
        <v>0</v>
      </c>
      <c r="CE861" s="282">
        <f t="shared" si="303"/>
        <v>0</v>
      </c>
      <c r="CF861" s="282">
        <f t="shared" si="304"/>
        <v>0</v>
      </c>
      <c r="CG861" s="282">
        <f t="shared" si="305"/>
        <v>0</v>
      </c>
      <c r="CH861" s="282">
        <f t="shared" si="306"/>
        <v>0</v>
      </c>
      <c r="CI861" s="282">
        <f t="shared" si="307"/>
        <v>0</v>
      </c>
      <c r="CJ861" s="282">
        <f t="shared" si="308"/>
        <v>0</v>
      </c>
      <c r="CK861" s="282">
        <f t="shared" si="309"/>
        <v>0</v>
      </c>
      <c r="CL861" s="282">
        <f t="shared" si="310"/>
        <v>0</v>
      </c>
      <c r="CM861" s="282">
        <f t="shared" si="311"/>
        <v>0</v>
      </c>
    </row>
    <row r="862" spans="4:91" ht="15" x14ac:dyDescent="0.25">
      <c r="D862" s="455" t="str">
        <f>IF(DATA13!$C$49="","",U862&amp;":"&amp;V862)</f>
        <v/>
      </c>
      <c r="E862" s="523" t="str">
        <f>IF(DATA13!$D$49="","",W862&amp;":"&amp;X862)</f>
        <v/>
      </c>
      <c r="F862" s="523"/>
      <c r="G862" s="523"/>
      <c r="H862" s="524" t="e">
        <f t="shared" si="315"/>
        <v>#VALUE!</v>
      </c>
      <c r="I862" s="524"/>
      <c r="J862" s="524"/>
      <c r="K862" s="522" t="e">
        <f t="shared" ref="K862:K925" si="319">LOOKUP(H862,$C$184:$C$218,$D$184:$D$218)</f>
        <v>#VALUE!</v>
      </c>
      <c r="L862" s="522"/>
      <c r="M862" s="522"/>
      <c r="N862" s="525" t="e">
        <f t="shared" si="316"/>
        <v>#VALUE!</v>
      </c>
      <c r="O862" s="525"/>
      <c r="P862" s="525"/>
      <c r="Q862" s="523" t="e">
        <f t="shared" si="317"/>
        <v>#VALUE!</v>
      </c>
      <c r="R862" s="523"/>
      <c r="S862" s="523"/>
      <c r="T862" s="283">
        <v>41</v>
      </c>
      <c r="U862" s="456">
        <f>IF(HOUR(DATA13!$C$49)&lt;=6,HOUR(DATA13!$C$49)+12,HOUR(DATA13!$C$49))</f>
        <v>12</v>
      </c>
      <c r="V862" s="457" t="str">
        <f>IF(MINUTE(DATA13!$C$49)&lt;10,"0"&amp;MINUTE(DATA13!$C$49),MINUTE(DATA13!$C$49))</f>
        <v>00</v>
      </c>
      <c r="W862" s="456">
        <f>IF(HOUR(DATA13!$D$49)&lt;=6,HOUR(DATA13!$D$49)+12,HOUR(DATA13!$D$49))</f>
        <v>12</v>
      </c>
      <c r="X862" s="457" t="str">
        <f>IF(MINUTE(DATA13!$D$49)&lt;10,"0"&amp;MINUTE(DATA13!$D$49),MINUTE(DATA13!$D$49))</f>
        <v>00</v>
      </c>
      <c r="Y862" s="526" t="b">
        <f t="shared" si="313"/>
        <v>0</v>
      </c>
      <c r="Z862" s="526"/>
      <c r="AA862" s="520" t="b">
        <f t="shared" si="314"/>
        <v>0</v>
      </c>
      <c r="AB862" s="520"/>
      <c r="AC862" s="521" t="str">
        <f t="shared" si="318"/>
        <v/>
      </c>
      <c r="AD862" s="521"/>
      <c r="AE862" s="520" t="b">
        <f t="shared" si="312"/>
        <v>0</v>
      </c>
      <c r="AF862" s="520"/>
      <c r="AH862" s="422">
        <f>DATA13!$G$49</f>
        <v>0</v>
      </c>
      <c r="AI862" s="422">
        <f>DATA13!$L$49</f>
        <v>0</v>
      </c>
      <c r="AJ862" s="458">
        <f>DATA13!$Q$49</f>
        <v>0</v>
      </c>
      <c r="AK862" s="422">
        <f>DATA13!$V$49</f>
        <v>0</v>
      </c>
      <c r="AL862" s="422">
        <f>DATA13!$AA$49</f>
        <v>0</v>
      </c>
      <c r="AN862" s="522" t="str">
        <f>IF(AJ862="A",MAX($AN$221:AP861)+0.001,"")</f>
        <v/>
      </c>
      <c r="AO862" s="522"/>
      <c r="AP862" s="522"/>
      <c r="AQ862" s="282">
        <v>1.641</v>
      </c>
      <c r="AR862" s="282" t="str">
        <f>IF($AQ$862&gt;$AN$973,"",LOOKUP($AQ$862,$AN$222:$AP$971,$AH$222:$AH$971))</f>
        <v/>
      </c>
      <c r="AS862" s="282" t="str">
        <f>IF($AQ$862&gt;$AN$973,"",LOOKUP($AQ$862,$AN$222:$AP$971,$AI$222:$AI$971))</f>
        <v/>
      </c>
      <c r="AT862" s="282" t="s">
        <v>28</v>
      </c>
      <c r="AU862" s="282" t="str">
        <f>IF($AQ$862&gt;$AN$973,"",LOOKUP($AQ$862,$AN$222:$AP$971,$AK$222:$AK$971))</f>
        <v/>
      </c>
      <c r="AV862" s="282" t="str">
        <f>IF($AQ$862&gt;$AN$973,"",LOOKUP($AQ$862,$AN$222:$AP$971,$AL$222:$AL$971))</f>
        <v/>
      </c>
      <c r="AX862" s="522" t="str">
        <f>IF(AJ862="B",MAX($AX$221:AX861)+0.001,"")</f>
        <v/>
      </c>
      <c r="AY862" s="522"/>
      <c r="AZ862" s="522"/>
      <c r="BA862" s="282">
        <v>1.641</v>
      </c>
      <c r="BB862" s="282" t="str">
        <f t="shared" si="298"/>
        <v/>
      </c>
      <c r="BC862" s="282" t="str">
        <f t="shared" ref="BC862:BC925" si="320">IF($BA862&gt;$AX$972,"",LOOKUP($BA862,$AX$222:$AX$971,$AI$222:$AI$971))</f>
        <v/>
      </c>
      <c r="BD862" s="282" t="s">
        <v>29</v>
      </c>
      <c r="BE862" s="282" t="str">
        <f t="shared" ref="BE862:BE925" si="321">IF($BA862&gt;$AX$972,"",LOOKUP($BA862,$AX$222:$AX$971,$AK$222:$AK$971))</f>
        <v/>
      </c>
      <c r="BF862" s="282" t="str">
        <f t="shared" ref="BF862:BF925" si="322">IF($BA862&gt;$AX$972,"",LOOKUP($BA862,$AX$222:$AX$971,$AL$222:$AL$971))</f>
        <v/>
      </c>
      <c r="BH862" s="522" t="str">
        <f>IF(AJ862="C",MAX($BH$221:BH861)+0.001,"")</f>
        <v/>
      </c>
      <c r="BI862" s="522"/>
      <c r="BJ862" s="522"/>
      <c r="BK862" s="282">
        <v>1.641</v>
      </c>
      <c r="BL862" s="282" t="str">
        <f t="shared" ref="BL862:BL925" si="323">IF($BK862&gt;$BH$972,"",LOOKUP($BK862,$BH$222:$BH$971,$AH$222:$AH$971))</f>
        <v/>
      </c>
      <c r="BM862" s="282" t="str">
        <f t="shared" ref="BM862:BM925" si="324">IF($BK862&gt;$BH$972,"",LOOKUP($BK862,$BH$222:$BH$971,$AI$222:$AI$971))</f>
        <v/>
      </c>
      <c r="BN862" s="282" t="s">
        <v>30</v>
      </c>
      <c r="BO862" s="282" t="str">
        <f t="shared" ref="BO862:BO925" si="325">IF($BK862&gt;$BH$972,"",LOOKUP($BK862,$BH$222:$BH$971,$AK$222:$AK$971))</f>
        <v/>
      </c>
      <c r="BP862" s="282" t="str">
        <f t="shared" ref="BP862:BP925" si="326">IF($BK862&gt;$BH$972,"",LOOKUP($BK862,$BH$222:$BH$971,$AL$222:$AL$971))</f>
        <v/>
      </c>
      <c r="BT862" s="522" t="str">
        <f>IF(AL862="A",MAX($BT$221:BV861)+0.001,"")</f>
        <v/>
      </c>
      <c r="BU862" s="522"/>
      <c r="BV862" s="522"/>
      <c r="BW862" s="282">
        <v>1.641</v>
      </c>
      <c r="BY862" s="454" t="s">
        <v>28</v>
      </c>
      <c r="BZ862" s="282" t="str">
        <f t="shared" si="299"/>
        <v/>
      </c>
      <c r="CB862" s="282">
        <f t="shared" si="300"/>
        <v>0</v>
      </c>
      <c r="CC862" s="282">
        <f t="shared" si="301"/>
        <v>0</v>
      </c>
      <c r="CD862" s="282">
        <f t="shared" si="302"/>
        <v>0</v>
      </c>
      <c r="CE862" s="282">
        <f t="shared" si="303"/>
        <v>0</v>
      </c>
      <c r="CF862" s="282">
        <f t="shared" si="304"/>
        <v>0</v>
      </c>
      <c r="CG862" s="282">
        <f t="shared" si="305"/>
        <v>0</v>
      </c>
      <c r="CH862" s="282">
        <f t="shared" si="306"/>
        <v>0</v>
      </c>
      <c r="CI862" s="282">
        <f t="shared" si="307"/>
        <v>0</v>
      </c>
      <c r="CJ862" s="282">
        <f t="shared" si="308"/>
        <v>0</v>
      </c>
      <c r="CK862" s="282">
        <f t="shared" si="309"/>
        <v>0</v>
      </c>
      <c r="CL862" s="282">
        <f t="shared" si="310"/>
        <v>0</v>
      </c>
      <c r="CM862" s="282">
        <f t="shared" si="311"/>
        <v>0</v>
      </c>
    </row>
    <row r="863" spans="4:91" ht="15" x14ac:dyDescent="0.25">
      <c r="D863" s="455" t="str">
        <f>IF(DATA13!$C$50="","",U863&amp;":"&amp;V863)</f>
        <v/>
      </c>
      <c r="E863" s="523" t="str">
        <f>IF(DATA13!$D$50="","",W863&amp;":"&amp;X863)</f>
        <v/>
      </c>
      <c r="F863" s="523"/>
      <c r="G863" s="523"/>
      <c r="H863" s="524" t="e">
        <f t="shared" si="315"/>
        <v>#VALUE!</v>
      </c>
      <c r="I863" s="524"/>
      <c r="J863" s="524"/>
      <c r="K863" s="522" t="e">
        <f t="shared" si="319"/>
        <v>#VALUE!</v>
      </c>
      <c r="L863" s="522"/>
      <c r="M863" s="522"/>
      <c r="N863" s="525" t="e">
        <f t="shared" si="316"/>
        <v>#VALUE!</v>
      </c>
      <c r="O863" s="525"/>
      <c r="P863" s="525"/>
      <c r="Q863" s="523" t="e">
        <f t="shared" si="317"/>
        <v>#VALUE!</v>
      </c>
      <c r="R863" s="523"/>
      <c r="S863" s="523"/>
      <c r="T863" s="283">
        <v>42</v>
      </c>
      <c r="U863" s="456">
        <f>IF(HOUR(DATA13!$C$50)&lt;=6,HOUR(DATA13!$C$50)+12,HOUR(DATA13!$C$50))</f>
        <v>12</v>
      </c>
      <c r="V863" s="457" t="str">
        <f>IF(MINUTE(DATA13!$C$50)&lt;10,"0"&amp;MINUTE(DATA13!$C$50),MINUTE(DATA13!$C$50))</f>
        <v>00</v>
      </c>
      <c r="W863" s="456">
        <f>IF(HOUR(DATA13!$D$50)&lt;=6,HOUR(DATA13!$D$50)+12,HOUR(DATA13!$D$50))</f>
        <v>12</v>
      </c>
      <c r="X863" s="457" t="str">
        <f>IF(MINUTE(DATA13!$D$50)&lt;10,"0"&amp;MINUTE(DATA13!$D$50),MINUTE(DATA13!$D$50))</f>
        <v>00</v>
      </c>
      <c r="Y863" s="526" t="b">
        <f t="shared" si="313"/>
        <v>0</v>
      </c>
      <c r="Z863" s="526"/>
      <c r="AA863" s="520" t="b">
        <f t="shared" si="314"/>
        <v>0</v>
      </c>
      <c r="AB863" s="520"/>
      <c r="AC863" s="521" t="str">
        <f t="shared" si="318"/>
        <v/>
      </c>
      <c r="AD863" s="521"/>
      <c r="AE863" s="520" t="b">
        <f t="shared" si="312"/>
        <v>0</v>
      </c>
      <c r="AF863" s="520"/>
      <c r="AH863" s="422">
        <f>DATA13!$G$50</f>
        <v>0</v>
      </c>
      <c r="AI863" s="422">
        <f>DATA13!$L$50</f>
        <v>0</v>
      </c>
      <c r="AJ863" s="458">
        <f>DATA13!$Q$50</f>
        <v>0</v>
      </c>
      <c r="AK863" s="422">
        <f>DATA13!$V$50</f>
        <v>0</v>
      </c>
      <c r="AL863" s="422">
        <f>DATA13!$AA$50</f>
        <v>0</v>
      </c>
      <c r="AN863" s="522" t="str">
        <f>IF(AJ863="A",MAX($AN$221:AP862)+0.001,"")</f>
        <v/>
      </c>
      <c r="AO863" s="522"/>
      <c r="AP863" s="522"/>
      <c r="AQ863" s="282">
        <v>1.6419999999999999</v>
      </c>
      <c r="AR863" s="282" t="str">
        <f>IF($AQ$863&gt;$AN$973,"",LOOKUP($AQ$863,$AN$222:$AP$971,$AH$222:$AH$971))</f>
        <v/>
      </c>
      <c r="AS863" s="282" t="str">
        <f>IF($AQ$863&gt;$AN$973,"",LOOKUP($AQ$863,$AN$222:$AP$971,$AI$222:$AI$971))</f>
        <v/>
      </c>
      <c r="AT863" s="282" t="s">
        <v>28</v>
      </c>
      <c r="AU863" s="282" t="str">
        <f>IF($AQ$863&gt;$AN$973,"",LOOKUP($AQ$863,$AN$222:$AP$971,$AK$222:$AK$971))</f>
        <v/>
      </c>
      <c r="AV863" s="282" t="str">
        <f>IF($AQ$863&gt;$AN$973,"",LOOKUP($AQ$863,$AN$222:$AP$971,$AL$222:$AL$971))</f>
        <v/>
      </c>
      <c r="AX863" s="522" t="str">
        <f>IF(AJ863="B",MAX($AX$221:AX862)+0.001,"")</f>
        <v/>
      </c>
      <c r="AY863" s="522"/>
      <c r="AZ863" s="522"/>
      <c r="BA863" s="282">
        <v>1.6419999999999999</v>
      </c>
      <c r="BB863" s="282" t="str">
        <f t="shared" ref="BB863:BB926" si="327">IF($BA863&gt;$AX$972,"",LOOKUP($BA863,$AX$222:$AZ$971,$AH$222:$AH$971))</f>
        <v/>
      </c>
      <c r="BC863" s="282" t="str">
        <f t="shared" si="320"/>
        <v/>
      </c>
      <c r="BD863" s="282" t="s">
        <v>29</v>
      </c>
      <c r="BE863" s="282" t="str">
        <f t="shared" si="321"/>
        <v/>
      </c>
      <c r="BF863" s="282" t="str">
        <f t="shared" si="322"/>
        <v/>
      </c>
      <c r="BH863" s="522" t="str">
        <f>IF(AJ863="C",MAX($BH$221:BH862)+0.001,"")</f>
        <v/>
      </c>
      <c r="BI863" s="522"/>
      <c r="BJ863" s="522"/>
      <c r="BK863" s="282">
        <v>1.6419999999999999</v>
      </c>
      <c r="BL863" s="282" t="str">
        <f t="shared" si="323"/>
        <v/>
      </c>
      <c r="BM863" s="282" t="str">
        <f t="shared" si="324"/>
        <v/>
      </c>
      <c r="BN863" s="282" t="s">
        <v>30</v>
      </c>
      <c r="BO863" s="282" t="str">
        <f t="shared" si="325"/>
        <v/>
      </c>
      <c r="BP863" s="282" t="str">
        <f t="shared" si="326"/>
        <v/>
      </c>
      <c r="BT863" s="522" t="str">
        <f>IF(AL863="A",MAX($BT$221:BV862)+0.001,"")</f>
        <v/>
      </c>
      <c r="BU863" s="522"/>
      <c r="BV863" s="522"/>
      <c r="BW863" s="282">
        <v>1.6419999999999999</v>
      </c>
      <c r="BY863" s="454" t="s">
        <v>28</v>
      </c>
      <c r="BZ863" s="282" t="str">
        <f t="shared" ref="BZ863:BZ926" si="328">IF(AL863="a",AK863,"")</f>
        <v/>
      </c>
      <c r="CB863" s="282">
        <f t="shared" ref="CB863:CB926" si="329">IF(BZ863=$CB$220,1,0)</f>
        <v>0</v>
      </c>
      <c r="CC863" s="282">
        <f t="shared" ref="CC863:CC926" si="330">IF(BZ863=$CC$220,1,0)</f>
        <v>0</v>
      </c>
      <c r="CD863" s="282">
        <f t="shared" ref="CD863:CD926" si="331">IF(BZ863=$CD$220,1,0)</f>
        <v>0</v>
      </c>
      <c r="CE863" s="282">
        <f t="shared" ref="CE863:CE926" si="332">IF(BZ863=$CE$220,1,0)</f>
        <v>0</v>
      </c>
      <c r="CF863" s="282">
        <f t="shared" ref="CF863:CF926" si="333">IF(BZ863=$CF$220,1,0)</f>
        <v>0</v>
      </c>
      <c r="CG863" s="282">
        <f t="shared" ref="CG863:CG926" si="334">IF(BZ863=$CG$220,1,0)</f>
        <v>0</v>
      </c>
      <c r="CH863" s="282">
        <f t="shared" ref="CH863:CH926" si="335">IF(BZ863=$CH$220,1,0)</f>
        <v>0</v>
      </c>
      <c r="CI863" s="282">
        <f t="shared" ref="CI863:CI926" si="336">IF(BZ863=$CI$220,1,0)</f>
        <v>0</v>
      </c>
      <c r="CJ863" s="282">
        <f t="shared" ref="CJ863:CJ926" si="337">IF(BZ863=$CJ$220,1,0)</f>
        <v>0</v>
      </c>
      <c r="CK863" s="282">
        <f t="shared" ref="CK863:CK926" si="338">IF(BZ863=$CK$220,1,0)</f>
        <v>0</v>
      </c>
      <c r="CL863" s="282">
        <f t="shared" ref="CL863:CL926" si="339">IF(BZ863=$CL$220,1,0)</f>
        <v>0</v>
      </c>
      <c r="CM863" s="282">
        <f t="shared" ref="CM863:CM926" si="340">IF(BZ863=$CM$220,1,0)</f>
        <v>0</v>
      </c>
    </row>
    <row r="864" spans="4:91" ht="15" x14ac:dyDescent="0.25">
      <c r="D864" s="455" t="str">
        <f>IF(DATA13!$C$51="","",U864&amp;":"&amp;V864)</f>
        <v/>
      </c>
      <c r="E864" s="523" t="str">
        <f>IF(DATA13!$D$51="","",W864&amp;":"&amp;X864)</f>
        <v/>
      </c>
      <c r="F864" s="523"/>
      <c r="G864" s="523"/>
      <c r="H864" s="524" t="e">
        <f t="shared" si="315"/>
        <v>#VALUE!</v>
      </c>
      <c r="I864" s="524"/>
      <c r="J864" s="524"/>
      <c r="K864" s="522" t="e">
        <f t="shared" si="319"/>
        <v>#VALUE!</v>
      </c>
      <c r="L864" s="522"/>
      <c r="M864" s="522"/>
      <c r="N864" s="525" t="e">
        <f t="shared" si="316"/>
        <v>#VALUE!</v>
      </c>
      <c r="O864" s="525"/>
      <c r="P864" s="525"/>
      <c r="Q864" s="523" t="e">
        <f t="shared" si="317"/>
        <v>#VALUE!</v>
      </c>
      <c r="R864" s="523"/>
      <c r="S864" s="523"/>
      <c r="T864" s="283">
        <v>43</v>
      </c>
      <c r="U864" s="456">
        <f>IF(HOUR(DATA13!$C$51)&lt;=6,HOUR(DATA13!$C$51)+12,HOUR(DATA13!$C$51))</f>
        <v>12</v>
      </c>
      <c r="V864" s="457" t="str">
        <f>IF(MINUTE(DATA13!$C$51)&lt;10,"0"&amp;MINUTE(DATA13!$C$51),MINUTE(DATA13!$C$51))</f>
        <v>00</v>
      </c>
      <c r="W864" s="456">
        <f>IF(HOUR(DATA13!$D$51)&lt;=6,HOUR(DATA13!$D$51)+12,HOUR(DATA13!$D$51))</f>
        <v>12</v>
      </c>
      <c r="X864" s="457" t="str">
        <f>IF(MINUTE(DATA13!$D$51)&lt;10,"0"&amp;MINUTE(DATA13!$D$51),MINUTE(DATA13!$D$51))</f>
        <v>00</v>
      </c>
      <c r="Y864" s="526" t="b">
        <f t="shared" si="313"/>
        <v>0</v>
      </c>
      <c r="Z864" s="526"/>
      <c r="AA864" s="520" t="b">
        <f t="shared" si="314"/>
        <v>0</v>
      </c>
      <c r="AB864" s="520"/>
      <c r="AC864" s="521" t="str">
        <f t="shared" si="318"/>
        <v/>
      </c>
      <c r="AD864" s="521"/>
      <c r="AE864" s="520" t="b">
        <f t="shared" si="312"/>
        <v>0</v>
      </c>
      <c r="AF864" s="520"/>
      <c r="AH864" s="422">
        <f>DATA13!$G$51</f>
        <v>0</v>
      </c>
      <c r="AI864" s="422">
        <f>DATA13!$L$51</f>
        <v>0</v>
      </c>
      <c r="AJ864" s="458">
        <f>DATA13!$Q$51</f>
        <v>0</v>
      </c>
      <c r="AK864" s="422">
        <f>DATA13!$V$51</f>
        <v>0</v>
      </c>
      <c r="AL864" s="422">
        <f>DATA13!$AA$51</f>
        <v>0</v>
      </c>
      <c r="AN864" s="522" t="str">
        <f>IF(AJ864="A",MAX($AN$221:AP863)+0.001,"")</f>
        <v/>
      </c>
      <c r="AO864" s="522"/>
      <c r="AP864" s="522"/>
      <c r="AQ864" s="282">
        <v>1.6429999999999998</v>
      </c>
      <c r="AR864" s="282" t="str">
        <f>IF($AQ$864&gt;$AN$973,"",LOOKUP($AQ$864,$AN$222:$AP$971,$AH$222:$AH$971))</f>
        <v/>
      </c>
      <c r="AS864" s="282" t="str">
        <f>IF($AQ$864&gt;$AN$973,"",LOOKUP($AQ$864,$AN$222:$AP$971,$AI$222:$AI$971))</f>
        <v/>
      </c>
      <c r="AT864" s="282" t="s">
        <v>28</v>
      </c>
      <c r="AU864" s="282" t="str">
        <f>IF($AQ$864&gt;$AN$973,"",LOOKUP($AQ$864,$AN$222:$AP$971,$AK$222:$AK$971))</f>
        <v/>
      </c>
      <c r="AV864" s="282" t="str">
        <f>IF($AQ$864&gt;$AN$973,"",LOOKUP($AQ$864,$AN$222:$AP$971,$AL$222:$AL$971))</f>
        <v/>
      </c>
      <c r="AX864" s="522" t="str">
        <f>IF(AJ864="B",MAX($AX$221:AX863)+0.001,"")</f>
        <v/>
      </c>
      <c r="AY864" s="522"/>
      <c r="AZ864" s="522"/>
      <c r="BA864" s="282">
        <v>1.6429999999999998</v>
      </c>
      <c r="BB864" s="282" t="str">
        <f t="shared" si="327"/>
        <v/>
      </c>
      <c r="BC864" s="282" t="str">
        <f t="shared" si="320"/>
        <v/>
      </c>
      <c r="BD864" s="282" t="s">
        <v>29</v>
      </c>
      <c r="BE864" s="282" t="str">
        <f t="shared" si="321"/>
        <v/>
      </c>
      <c r="BF864" s="282" t="str">
        <f t="shared" si="322"/>
        <v/>
      </c>
      <c r="BH864" s="522" t="str">
        <f>IF(AJ864="C",MAX($BH$221:BH863)+0.001,"")</f>
        <v/>
      </c>
      <c r="BI864" s="522"/>
      <c r="BJ864" s="522"/>
      <c r="BK864" s="282">
        <v>1.6429999999999998</v>
      </c>
      <c r="BL864" s="282" t="str">
        <f t="shared" si="323"/>
        <v/>
      </c>
      <c r="BM864" s="282" t="str">
        <f t="shared" si="324"/>
        <v/>
      </c>
      <c r="BN864" s="282" t="s">
        <v>30</v>
      </c>
      <c r="BO864" s="282" t="str">
        <f t="shared" si="325"/>
        <v/>
      </c>
      <c r="BP864" s="282" t="str">
        <f t="shared" si="326"/>
        <v/>
      </c>
      <c r="BT864" s="522" t="str">
        <f>IF(AL864="A",MAX($BT$221:BV863)+0.001,"")</f>
        <v/>
      </c>
      <c r="BU864" s="522"/>
      <c r="BV864" s="522"/>
      <c r="BW864" s="282">
        <v>1.6429999999999998</v>
      </c>
      <c r="BY864" s="454" t="s">
        <v>28</v>
      </c>
      <c r="BZ864" s="282" t="str">
        <f t="shared" si="328"/>
        <v/>
      </c>
      <c r="CB864" s="282">
        <f t="shared" si="329"/>
        <v>0</v>
      </c>
      <c r="CC864" s="282">
        <f t="shared" si="330"/>
        <v>0</v>
      </c>
      <c r="CD864" s="282">
        <f t="shared" si="331"/>
        <v>0</v>
      </c>
      <c r="CE864" s="282">
        <f t="shared" si="332"/>
        <v>0</v>
      </c>
      <c r="CF864" s="282">
        <f t="shared" si="333"/>
        <v>0</v>
      </c>
      <c r="CG864" s="282">
        <f t="shared" si="334"/>
        <v>0</v>
      </c>
      <c r="CH864" s="282">
        <f t="shared" si="335"/>
        <v>0</v>
      </c>
      <c r="CI864" s="282">
        <f t="shared" si="336"/>
        <v>0</v>
      </c>
      <c r="CJ864" s="282">
        <f t="shared" si="337"/>
        <v>0</v>
      </c>
      <c r="CK864" s="282">
        <f t="shared" si="338"/>
        <v>0</v>
      </c>
      <c r="CL864" s="282">
        <f t="shared" si="339"/>
        <v>0</v>
      </c>
      <c r="CM864" s="282">
        <f t="shared" si="340"/>
        <v>0</v>
      </c>
    </row>
    <row r="865" spans="1:91" ht="15" x14ac:dyDescent="0.25">
      <c r="D865" s="455" t="str">
        <f>IF(DATA13!$C$52="","",U865&amp;":"&amp;V865)</f>
        <v/>
      </c>
      <c r="E865" s="523" t="str">
        <f>IF(DATA13!$D$52="","",W865&amp;":"&amp;X865)</f>
        <v/>
      </c>
      <c r="F865" s="523"/>
      <c r="G865" s="523"/>
      <c r="H865" s="524" t="e">
        <f t="shared" si="315"/>
        <v>#VALUE!</v>
      </c>
      <c r="I865" s="524"/>
      <c r="J865" s="524"/>
      <c r="K865" s="522" t="e">
        <f t="shared" si="319"/>
        <v>#VALUE!</v>
      </c>
      <c r="L865" s="522"/>
      <c r="M865" s="522"/>
      <c r="N865" s="525" t="e">
        <f t="shared" si="316"/>
        <v>#VALUE!</v>
      </c>
      <c r="O865" s="525"/>
      <c r="P865" s="525"/>
      <c r="Q865" s="523" t="e">
        <f t="shared" si="317"/>
        <v>#VALUE!</v>
      </c>
      <c r="R865" s="523"/>
      <c r="S865" s="523"/>
      <c r="T865" s="283">
        <v>44</v>
      </c>
      <c r="U865" s="456">
        <f>IF(HOUR(DATA13!$C$52)&lt;=6,HOUR(DATA13!$C$52)+12,HOUR(DATA13!$C$52))</f>
        <v>12</v>
      </c>
      <c r="V865" s="457" t="str">
        <f>IF(MINUTE(DATA13!$C$52)&lt;10,"0"&amp;MINUTE(DATA13!$C$52),MINUTE(DATA13!$C$52))</f>
        <v>00</v>
      </c>
      <c r="W865" s="456">
        <f>IF(HOUR(DATA13!$D$52)&lt;=6,HOUR(DATA13!$D$52)+12,HOUR(DATA13!$D$52))</f>
        <v>12</v>
      </c>
      <c r="X865" s="457" t="str">
        <f>IF(MINUTE(DATA13!$D$52)&lt;10,"0"&amp;MINUTE(DATA13!$D$52),MINUTE(DATA13!$D$52))</f>
        <v>00</v>
      </c>
      <c r="Y865" s="526" t="b">
        <f t="shared" si="313"/>
        <v>0</v>
      </c>
      <c r="Z865" s="526"/>
      <c r="AA865" s="520" t="b">
        <f t="shared" si="314"/>
        <v>0</v>
      </c>
      <c r="AB865" s="520"/>
      <c r="AC865" s="521" t="str">
        <f t="shared" si="318"/>
        <v/>
      </c>
      <c r="AD865" s="521"/>
      <c r="AE865" s="520" t="b">
        <f t="shared" si="312"/>
        <v>0</v>
      </c>
      <c r="AF865" s="520"/>
      <c r="AH865" s="422">
        <f>DATA13!$G$52</f>
        <v>0</v>
      </c>
      <c r="AI865" s="422">
        <f>DATA13!$L$52</f>
        <v>0</v>
      </c>
      <c r="AJ865" s="458">
        <f>DATA13!$Q$52</f>
        <v>0</v>
      </c>
      <c r="AK865" s="422">
        <f>DATA13!$V$52</f>
        <v>0</v>
      </c>
      <c r="AL865" s="422">
        <f>DATA13!$AA$52</f>
        <v>0</v>
      </c>
      <c r="AN865" s="522" t="str">
        <f>IF(AJ865="A",MAX($AN$221:AP864)+0.001,"")</f>
        <v/>
      </c>
      <c r="AO865" s="522"/>
      <c r="AP865" s="522"/>
      <c r="AQ865" s="282">
        <v>1.6439999999999999</v>
      </c>
      <c r="AR865" s="282" t="str">
        <f>IF($AQ$865&gt;$AN$973,"",LOOKUP($AQ$865,$AN$222:$AP$971,$AH$222:$AH$971))</f>
        <v/>
      </c>
      <c r="AS865" s="282" t="str">
        <f>IF($AQ$865&gt;$AN$973,"",LOOKUP($AQ$865,$AN$222:$AP$971,$AI$222:$AI$971))</f>
        <v/>
      </c>
      <c r="AT865" s="282" t="s">
        <v>28</v>
      </c>
      <c r="AU865" s="282" t="str">
        <f>IF($AQ$865&gt;$AN$973,"",LOOKUP($AQ$865,$AN$222:$AP$971,$AK$222:$AK$971))</f>
        <v/>
      </c>
      <c r="AV865" s="282" t="str">
        <f>IF($AQ$865&gt;$AN$973,"",LOOKUP($AQ$865,$AN$222:$AP$971,$AL$222:$AL$971))</f>
        <v/>
      </c>
      <c r="AX865" s="522" t="str">
        <f>IF(AJ865="B",MAX($AX$221:AX864)+0.001,"")</f>
        <v/>
      </c>
      <c r="AY865" s="522"/>
      <c r="AZ865" s="522"/>
      <c r="BA865" s="282">
        <v>1.6439999999999999</v>
      </c>
      <c r="BB865" s="282" t="str">
        <f t="shared" si="327"/>
        <v/>
      </c>
      <c r="BC865" s="282" t="str">
        <f t="shared" si="320"/>
        <v/>
      </c>
      <c r="BD865" s="282" t="s">
        <v>29</v>
      </c>
      <c r="BE865" s="282" t="str">
        <f t="shared" si="321"/>
        <v/>
      </c>
      <c r="BF865" s="282" t="str">
        <f t="shared" si="322"/>
        <v/>
      </c>
      <c r="BH865" s="522" t="str">
        <f>IF(AJ865="C",MAX($BH$221:BH864)+0.001,"")</f>
        <v/>
      </c>
      <c r="BI865" s="522"/>
      <c r="BJ865" s="522"/>
      <c r="BK865" s="282">
        <v>1.6439999999999999</v>
      </c>
      <c r="BL865" s="282" t="str">
        <f t="shared" si="323"/>
        <v/>
      </c>
      <c r="BM865" s="282" t="str">
        <f t="shared" si="324"/>
        <v/>
      </c>
      <c r="BN865" s="282" t="s">
        <v>30</v>
      </c>
      <c r="BO865" s="282" t="str">
        <f t="shared" si="325"/>
        <v/>
      </c>
      <c r="BP865" s="282" t="str">
        <f t="shared" si="326"/>
        <v/>
      </c>
      <c r="BT865" s="522" t="str">
        <f>IF(AL865="A",MAX($BT$221:BV864)+0.001,"")</f>
        <v/>
      </c>
      <c r="BU865" s="522"/>
      <c r="BV865" s="522"/>
      <c r="BW865" s="282">
        <v>1.6439999999999999</v>
      </c>
      <c r="BY865" s="454" t="s">
        <v>28</v>
      </c>
      <c r="BZ865" s="282" t="str">
        <f t="shared" si="328"/>
        <v/>
      </c>
      <c r="CB865" s="282">
        <f t="shared" si="329"/>
        <v>0</v>
      </c>
      <c r="CC865" s="282">
        <f t="shared" si="330"/>
        <v>0</v>
      </c>
      <c r="CD865" s="282">
        <f t="shared" si="331"/>
        <v>0</v>
      </c>
      <c r="CE865" s="282">
        <f t="shared" si="332"/>
        <v>0</v>
      </c>
      <c r="CF865" s="282">
        <f t="shared" si="333"/>
        <v>0</v>
      </c>
      <c r="CG865" s="282">
        <f t="shared" si="334"/>
        <v>0</v>
      </c>
      <c r="CH865" s="282">
        <f t="shared" si="335"/>
        <v>0</v>
      </c>
      <c r="CI865" s="282">
        <f t="shared" si="336"/>
        <v>0</v>
      </c>
      <c r="CJ865" s="282">
        <f t="shared" si="337"/>
        <v>0</v>
      </c>
      <c r="CK865" s="282">
        <f t="shared" si="338"/>
        <v>0</v>
      </c>
      <c r="CL865" s="282">
        <f t="shared" si="339"/>
        <v>0</v>
      </c>
      <c r="CM865" s="282">
        <f t="shared" si="340"/>
        <v>0</v>
      </c>
    </row>
    <row r="866" spans="1:91" ht="15" x14ac:dyDescent="0.25">
      <c r="D866" s="455" t="str">
        <f>IF(DATA13!$C$53="","",U866&amp;":"&amp;V866)</f>
        <v/>
      </c>
      <c r="E866" s="523" t="str">
        <f>IF(DATA13!$D$53="","",W866&amp;":"&amp;X866)</f>
        <v/>
      </c>
      <c r="F866" s="523"/>
      <c r="G866" s="523"/>
      <c r="H866" s="524" t="e">
        <f t="shared" si="315"/>
        <v>#VALUE!</v>
      </c>
      <c r="I866" s="524"/>
      <c r="J866" s="524"/>
      <c r="K866" s="522" t="e">
        <f t="shared" si="319"/>
        <v>#VALUE!</v>
      </c>
      <c r="L866" s="522"/>
      <c r="M866" s="522"/>
      <c r="N866" s="525" t="e">
        <f t="shared" si="316"/>
        <v>#VALUE!</v>
      </c>
      <c r="O866" s="525"/>
      <c r="P866" s="525"/>
      <c r="Q866" s="523" t="e">
        <f t="shared" si="317"/>
        <v>#VALUE!</v>
      </c>
      <c r="R866" s="523"/>
      <c r="S866" s="523"/>
      <c r="T866" s="283">
        <v>45</v>
      </c>
      <c r="U866" s="456">
        <f>IF(HOUR(DATA13!$C$53)&lt;=6,HOUR(DATA13!$C$53)+12,HOUR(DATA13!$C$53))</f>
        <v>12</v>
      </c>
      <c r="V866" s="457" t="str">
        <f>IF(MINUTE(DATA13!$C$53)&lt;10,"0"&amp;MINUTE(DATA13!$C$53),MINUTE(DATA13!$C$53))</f>
        <v>00</v>
      </c>
      <c r="W866" s="456">
        <f>IF(HOUR(DATA13!$D$53)&lt;=6,HOUR(DATA13!$D$53)+12,HOUR(DATA13!$D$53))</f>
        <v>12</v>
      </c>
      <c r="X866" s="457" t="str">
        <f>IF(MINUTE(DATA13!$D$53)&lt;10,"0"&amp;MINUTE(DATA13!$D$53),MINUTE(DATA13!$D$53))</f>
        <v>00</v>
      </c>
      <c r="Y866" s="526" t="b">
        <f t="shared" si="313"/>
        <v>0</v>
      </c>
      <c r="Z866" s="526"/>
      <c r="AA866" s="520" t="b">
        <f t="shared" si="314"/>
        <v>0</v>
      </c>
      <c r="AB866" s="520"/>
      <c r="AC866" s="521" t="str">
        <f t="shared" si="318"/>
        <v/>
      </c>
      <c r="AD866" s="521"/>
      <c r="AE866" s="520" t="b">
        <f t="shared" si="312"/>
        <v>0</v>
      </c>
      <c r="AF866" s="520"/>
      <c r="AH866" s="422">
        <f>DATA13!$G$53</f>
        <v>0</v>
      </c>
      <c r="AI866" s="422">
        <f>DATA13!$L$53</f>
        <v>0</v>
      </c>
      <c r="AJ866" s="458">
        <f>DATA13!$Q$53</f>
        <v>0</v>
      </c>
      <c r="AK866" s="422">
        <f>DATA13!$V$53</f>
        <v>0</v>
      </c>
      <c r="AL866" s="422">
        <f>DATA13!$AA$53</f>
        <v>0</v>
      </c>
      <c r="AN866" s="522" t="str">
        <f>IF(AJ866="A",MAX($AN$221:AP865)+0.001,"")</f>
        <v/>
      </c>
      <c r="AO866" s="522"/>
      <c r="AP866" s="522"/>
      <c r="AQ866" s="282">
        <v>1.645</v>
      </c>
      <c r="AR866" s="282" t="str">
        <f>IF($AQ$866&gt;$AN$973,"",LOOKUP($AQ$866,$AN$222:$AP$971,$AH$222:$AH$971))</f>
        <v/>
      </c>
      <c r="AS866" s="282" t="str">
        <f>IF($AQ$866&gt;$AN$973,"",LOOKUP($AQ$866,$AN$222:$AP$971,$AI$222:$AI$971))</f>
        <v/>
      </c>
      <c r="AT866" s="282" t="s">
        <v>28</v>
      </c>
      <c r="AU866" s="282" t="str">
        <f>IF($AQ$866&gt;$AN$973,"",LOOKUP($AQ$866,$AN$222:$AP$971,$AK$222:$AK$971))</f>
        <v/>
      </c>
      <c r="AV866" s="282" t="str">
        <f>IF($AQ$866&gt;$AN$973,"",LOOKUP($AQ$866,$AN$222:$AP$971,$AL$222:$AL$971))</f>
        <v/>
      </c>
      <c r="AX866" s="522" t="str">
        <f>IF(AJ866="B",MAX($AX$221:AX865)+0.001,"")</f>
        <v/>
      </c>
      <c r="AY866" s="522"/>
      <c r="AZ866" s="522"/>
      <c r="BA866" s="282">
        <v>1.645</v>
      </c>
      <c r="BB866" s="282" t="str">
        <f t="shared" si="327"/>
        <v/>
      </c>
      <c r="BC866" s="282" t="str">
        <f t="shared" si="320"/>
        <v/>
      </c>
      <c r="BD866" s="282" t="s">
        <v>29</v>
      </c>
      <c r="BE866" s="282" t="str">
        <f t="shared" si="321"/>
        <v/>
      </c>
      <c r="BF866" s="282" t="str">
        <f t="shared" si="322"/>
        <v/>
      </c>
      <c r="BH866" s="522" t="str">
        <f>IF(AJ866="C",MAX($BH$221:BH865)+0.001,"")</f>
        <v/>
      </c>
      <c r="BI866" s="522"/>
      <c r="BJ866" s="522"/>
      <c r="BK866" s="282">
        <v>1.645</v>
      </c>
      <c r="BL866" s="282" t="str">
        <f t="shared" si="323"/>
        <v/>
      </c>
      <c r="BM866" s="282" t="str">
        <f t="shared" si="324"/>
        <v/>
      </c>
      <c r="BN866" s="282" t="s">
        <v>30</v>
      </c>
      <c r="BO866" s="282" t="str">
        <f t="shared" si="325"/>
        <v/>
      </c>
      <c r="BP866" s="282" t="str">
        <f t="shared" si="326"/>
        <v/>
      </c>
      <c r="BT866" s="522" t="str">
        <f>IF(AL866="A",MAX($BT$221:BV865)+0.001,"")</f>
        <v/>
      </c>
      <c r="BU866" s="522"/>
      <c r="BV866" s="522"/>
      <c r="BW866" s="282">
        <v>1.645</v>
      </c>
      <c r="BY866" s="454" t="s">
        <v>28</v>
      </c>
      <c r="BZ866" s="282" t="str">
        <f t="shared" si="328"/>
        <v/>
      </c>
      <c r="CB866" s="282">
        <f t="shared" si="329"/>
        <v>0</v>
      </c>
      <c r="CC866" s="282">
        <f t="shared" si="330"/>
        <v>0</v>
      </c>
      <c r="CD866" s="282">
        <f t="shared" si="331"/>
        <v>0</v>
      </c>
      <c r="CE866" s="282">
        <f t="shared" si="332"/>
        <v>0</v>
      </c>
      <c r="CF866" s="282">
        <f t="shared" si="333"/>
        <v>0</v>
      </c>
      <c r="CG866" s="282">
        <f t="shared" si="334"/>
        <v>0</v>
      </c>
      <c r="CH866" s="282">
        <f t="shared" si="335"/>
        <v>0</v>
      </c>
      <c r="CI866" s="282">
        <f t="shared" si="336"/>
        <v>0</v>
      </c>
      <c r="CJ866" s="282">
        <f t="shared" si="337"/>
        <v>0</v>
      </c>
      <c r="CK866" s="282">
        <f t="shared" si="338"/>
        <v>0</v>
      </c>
      <c r="CL866" s="282">
        <f t="shared" si="339"/>
        <v>0</v>
      </c>
      <c r="CM866" s="282">
        <f t="shared" si="340"/>
        <v>0</v>
      </c>
    </row>
    <row r="867" spans="1:91" ht="15" x14ac:dyDescent="0.25">
      <c r="D867" s="455" t="str">
        <f>IF(DATA13!$C$54="","",U867&amp;":"&amp;V867)</f>
        <v/>
      </c>
      <c r="E867" s="523" t="str">
        <f>IF(DATA13!$D$54="","",W867&amp;":"&amp;X867)</f>
        <v/>
      </c>
      <c r="F867" s="523"/>
      <c r="G867" s="523"/>
      <c r="H867" s="524" t="e">
        <f t="shared" si="315"/>
        <v>#VALUE!</v>
      </c>
      <c r="I867" s="524"/>
      <c r="J867" s="524"/>
      <c r="K867" s="522" t="e">
        <f t="shared" si="319"/>
        <v>#VALUE!</v>
      </c>
      <c r="L867" s="522"/>
      <c r="M867" s="522"/>
      <c r="N867" s="525" t="e">
        <f t="shared" si="316"/>
        <v>#VALUE!</v>
      </c>
      <c r="O867" s="525"/>
      <c r="P867" s="525"/>
      <c r="Q867" s="523" t="e">
        <f t="shared" si="317"/>
        <v>#VALUE!</v>
      </c>
      <c r="R867" s="523"/>
      <c r="S867" s="523"/>
      <c r="T867" s="283">
        <v>46</v>
      </c>
      <c r="U867" s="456">
        <f>IF(HOUR(DATA13!$C$54)&lt;=6,HOUR(DATA13!$C$54)+12,HOUR(DATA13!$C$54))</f>
        <v>12</v>
      </c>
      <c r="V867" s="457" t="str">
        <f>IF(MINUTE(DATA13!$C$54)&lt;10,"0"&amp;MINUTE(DATA13!$C$54),MINUTE(DATA13!$C$54))</f>
        <v>00</v>
      </c>
      <c r="W867" s="456">
        <f>IF(HOUR(DATA13!$D$54)&lt;=6,HOUR(DATA13!$D$54)+12,HOUR(DATA13!$D$54))</f>
        <v>12</v>
      </c>
      <c r="X867" s="457" t="str">
        <f>IF(MINUTE(DATA13!$D$54)&lt;10,"0"&amp;MINUTE(DATA13!$D$54),MINUTE(DATA13!$D$54))</f>
        <v>00</v>
      </c>
      <c r="Y867" s="526" t="b">
        <f t="shared" si="313"/>
        <v>0</v>
      </c>
      <c r="Z867" s="526"/>
      <c r="AA867" s="520" t="b">
        <f t="shared" si="314"/>
        <v>0</v>
      </c>
      <c r="AB867" s="520"/>
      <c r="AC867" s="521" t="str">
        <f t="shared" si="318"/>
        <v/>
      </c>
      <c r="AD867" s="521"/>
      <c r="AE867" s="520" t="b">
        <f t="shared" si="312"/>
        <v>0</v>
      </c>
      <c r="AF867" s="520"/>
      <c r="AH867" s="422">
        <f>DATA13!$G$54</f>
        <v>0</v>
      </c>
      <c r="AI867" s="422">
        <f>DATA13!$L$54</f>
        <v>0</v>
      </c>
      <c r="AJ867" s="458">
        <f>DATA13!$Q$54</f>
        <v>0</v>
      </c>
      <c r="AK867" s="422">
        <f>DATA13!$V$54</f>
        <v>0</v>
      </c>
      <c r="AL867" s="422">
        <f>DATA13!$AA$54</f>
        <v>0</v>
      </c>
      <c r="AN867" s="522" t="str">
        <f>IF(AJ867="A",MAX($AN$221:AP866)+0.001,"")</f>
        <v/>
      </c>
      <c r="AO867" s="522"/>
      <c r="AP867" s="522"/>
      <c r="AQ867" s="282">
        <v>1.6459999999999999</v>
      </c>
      <c r="AR867" s="282" t="str">
        <f>IF($AQ$867&gt;$AN$973,"",LOOKUP($AQ$867,$AN$222:$AP$971,$AH$222:$AH$971))</f>
        <v/>
      </c>
      <c r="AS867" s="282" t="str">
        <f>IF($AQ$867&gt;$AN$973,"",LOOKUP($AQ$867,$AN$222:$AP$971,$AI$222:$AI$971))</f>
        <v/>
      </c>
      <c r="AT867" s="282" t="s">
        <v>28</v>
      </c>
      <c r="AU867" s="282" t="str">
        <f>IF($AQ$867&gt;$AN$973,"",LOOKUP($AQ$867,$AN$222:$AP$971,$AK$222:$AK$971))</f>
        <v/>
      </c>
      <c r="AV867" s="282" t="str">
        <f>IF($AQ$867&gt;$AN$973,"",LOOKUP($AQ$867,$AN$222:$AP$971,$AL$222:$AL$971))</f>
        <v/>
      </c>
      <c r="AX867" s="522" t="str">
        <f>IF(AJ867="B",MAX($AX$221:AX866)+0.001,"")</f>
        <v/>
      </c>
      <c r="AY867" s="522"/>
      <c r="AZ867" s="522"/>
      <c r="BA867" s="282">
        <v>1.6459999999999999</v>
      </c>
      <c r="BB867" s="282" t="str">
        <f t="shared" si="327"/>
        <v/>
      </c>
      <c r="BC867" s="282" t="str">
        <f t="shared" si="320"/>
        <v/>
      </c>
      <c r="BD867" s="282" t="s">
        <v>29</v>
      </c>
      <c r="BE867" s="282" t="str">
        <f t="shared" si="321"/>
        <v/>
      </c>
      <c r="BF867" s="282" t="str">
        <f t="shared" si="322"/>
        <v/>
      </c>
      <c r="BH867" s="522" t="str">
        <f>IF(AJ867="C",MAX($BH$221:BH866)+0.001,"")</f>
        <v/>
      </c>
      <c r="BI867" s="522"/>
      <c r="BJ867" s="522"/>
      <c r="BK867" s="282">
        <v>1.6459999999999999</v>
      </c>
      <c r="BL867" s="282" t="str">
        <f t="shared" si="323"/>
        <v/>
      </c>
      <c r="BM867" s="282" t="str">
        <f t="shared" si="324"/>
        <v/>
      </c>
      <c r="BN867" s="282" t="s">
        <v>30</v>
      </c>
      <c r="BO867" s="282" t="str">
        <f t="shared" si="325"/>
        <v/>
      </c>
      <c r="BP867" s="282" t="str">
        <f t="shared" si="326"/>
        <v/>
      </c>
      <c r="BT867" s="522" t="str">
        <f>IF(AL867="A",MAX($BT$221:BV866)+0.001,"")</f>
        <v/>
      </c>
      <c r="BU867" s="522"/>
      <c r="BV867" s="522"/>
      <c r="BW867" s="282">
        <v>1.6459999999999999</v>
      </c>
      <c r="BY867" s="454" t="s">
        <v>28</v>
      </c>
      <c r="BZ867" s="282" t="str">
        <f t="shared" si="328"/>
        <v/>
      </c>
      <c r="CB867" s="282">
        <f t="shared" si="329"/>
        <v>0</v>
      </c>
      <c r="CC867" s="282">
        <f t="shared" si="330"/>
        <v>0</v>
      </c>
      <c r="CD867" s="282">
        <f t="shared" si="331"/>
        <v>0</v>
      </c>
      <c r="CE867" s="282">
        <f t="shared" si="332"/>
        <v>0</v>
      </c>
      <c r="CF867" s="282">
        <f t="shared" si="333"/>
        <v>0</v>
      </c>
      <c r="CG867" s="282">
        <f t="shared" si="334"/>
        <v>0</v>
      </c>
      <c r="CH867" s="282">
        <f t="shared" si="335"/>
        <v>0</v>
      </c>
      <c r="CI867" s="282">
        <f t="shared" si="336"/>
        <v>0</v>
      </c>
      <c r="CJ867" s="282">
        <f t="shared" si="337"/>
        <v>0</v>
      </c>
      <c r="CK867" s="282">
        <f t="shared" si="338"/>
        <v>0</v>
      </c>
      <c r="CL867" s="282">
        <f t="shared" si="339"/>
        <v>0</v>
      </c>
      <c r="CM867" s="282">
        <f t="shared" si="340"/>
        <v>0</v>
      </c>
    </row>
    <row r="868" spans="1:91" ht="15" x14ac:dyDescent="0.25">
      <c r="D868" s="455" t="str">
        <f>IF(DATA13!$C$55="","",U868&amp;":"&amp;V868)</f>
        <v/>
      </c>
      <c r="E868" s="523" t="str">
        <f>IF(DATA13!$D$55="","",W868&amp;":"&amp;X868)</f>
        <v/>
      </c>
      <c r="F868" s="523"/>
      <c r="G868" s="523"/>
      <c r="H868" s="524" t="e">
        <f t="shared" si="315"/>
        <v>#VALUE!</v>
      </c>
      <c r="I868" s="524"/>
      <c r="J868" s="524"/>
      <c r="K868" s="522" t="e">
        <f t="shared" si="319"/>
        <v>#VALUE!</v>
      </c>
      <c r="L868" s="522"/>
      <c r="M868" s="522"/>
      <c r="N868" s="525" t="e">
        <f t="shared" si="316"/>
        <v>#VALUE!</v>
      </c>
      <c r="O868" s="525"/>
      <c r="P868" s="525"/>
      <c r="Q868" s="523" t="e">
        <f t="shared" si="317"/>
        <v>#VALUE!</v>
      </c>
      <c r="R868" s="523"/>
      <c r="S868" s="523"/>
      <c r="T868" s="283">
        <v>47</v>
      </c>
      <c r="U868" s="456">
        <f>IF(HOUR(DATA13!$C$55)&lt;=6,HOUR(DATA13!$C$55)+12,HOUR(DATA13!$C$55))</f>
        <v>12</v>
      </c>
      <c r="V868" s="457" t="str">
        <f>IF(MINUTE(DATA13!$C$55)&lt;10,"0"&amp;MINUTE(DATA13!$C$55),MINUTE(DATA13!$C$55))</f>
        <v>00</v>
      </c>
      <c r="W868" s="456">
        <f>IF(HOUR(DATA13!$D$55)&lt;=6,HOUR(DATA13!$D$55)+12,HOUR(DATA13!$D$55))</f>
        <v>12</v>
      </c>
      <c r="X868" s="457" t="str">
        <f>IF(MINUTE(DATA13!$D$55)&lt;10,"0"&amp;MINUTE(DATA13!$D$55),MINUTE(DATA13!$D$55))</f>
        <v>00</v>
      </c>
      <c r="Y868" s="526" t="b">
        <f t="shared" si="313"/>
        <v>0</v>
      </c>
      <c r="Z868" s="526"/>
      <c r="AA868" s="520" t="b">
        <f t="shared" si="314"/>
        <v>0</v>
      </c>
      <c r="AB868" s="520"/>
      <c r="AC868" s="521" t="str">
        <f t="shared" si="318"/>
        <v/>
      </c>
      <c r="AD868" s="521"/>
      <c r="AE868" s="520" t="b">
        <f t="shared" si="312"/>
        <v>0</v>
      </c>
      <c r="AF868" s="520"/>
      <c r="AH868" s="422">
        <f>DATA13!$G$55</f>
        <v>0</v>
      </c>
      <c r="AI868" s="422">
        <f>DATA13!$L$55</f>
        <v>0</v>
      </c>
      <c r="AJ868" s="458">
        <f>DATA13!$Q$55</f>
        <v>0</v>
      </c>
      <c r="AK868" s="422">
        <f>DATA13!$V$55</f>
        <v>0</v>
      </c>
      <c r="AL868" s="422">
        <f>DATA13!$AA$55</f>
        <v>0</v>
      </c>
      <c r="AN868" s="522" t="str">
        <f>IF(AJ868="A",MAX($AN$221:AP867)+0.001,"")</f>
        <v/>
      </c>
      <c r="AO868" s="522"/>
      <c r="AP868" s="522"/>
      <c r="AQ868" s="282">
        <v>1.6469999999999998</v>
      </c>
      <c r="AR868" s="282" t="str">
        <f>IF($AQ$868&gt;$AN$973,"",LOOKUP($AQ$868,$AN$222:$AP$971,$AH$222:$AH$971))</f>
        <v/>
      </c>
      <c r="AS868" s="282" t="str">
        <f>IF($AQ$868&gt;$AN$973,"",LOOKUP($AQ$868,$AN$222:$AP$971,$AI$222:$AI$971))</f>
        <v/>
      </c>
      <c r="AT868" s="282" t="s">
        <v>28</v>
      </c>
      <c r="AU868" s="282" t="str">
        <f>IF($AQ$868&gt;$AN$973,"",LOOKUP($AQ$868,$AN$222:$AP$971,$AK$222:$AK$971))</f>
        <v/>
      </c>
      <c r="AV868" s="282" t="str">
        <f>IF($AQ$868&gt;$AN$973,"",LOOKUP($AQ$868,$AN$222:$AP$971,$AL$222:$AL$971))</f>
        <v/>
      </c>
      <c r="AX868" s="522" t="str">
        <f>IF(AJ868="B",MAX($AX$221:AX867)+0.001,"")</f>
        <v/>
      </c>
      <c r="AY868" s="522"/>
      <c r="AZ868" s="522"/>
      <c r="BA868" s="282">
        <v>1.6469999999999998</v>
      </c>
      <c r="BB868" s="282" t="str">
        <f t="shared" si="327"/>
        <v/>
      </c>
      <c r="BC868" s="282" t="str">
        <f t="shared" si="320"/>
        <v/>
      </c>
      <c r="BD868" s="282" t="s">
        <v>29</v>
      </c>
      <c r="BE868" s="282" t="str">
        <f t="shared" si="321"/>
        <v/>
      </c>
      <c r="BF868" s="282" t="str">
        <f t="shared" si="322"/>
        <v/>
      </c>
      <c r="BH868" s="522" t="str">
        <f>IF(AJ868="C",MAX($BH$221:BH867)+0.001,"")</f>
        <v/>
      </c>
      <c r="BI868" s="522"/>
      <c r="BJ868" s="522"/>
      <c r="BK868" s="282">
        <v>1.6469999999999998</v>
      </c>
      <c r="BL868" s="282" t="str">
        <f t="shared" si="323"/>
        <v/>
      </c>
      <c r="BM868" s="282" t="str">
        <f t="shared" si="324"/>
        <v/>
      </c>
      <c r="BN868" s="282" t="s">
        <v>30</v>
      </c>
      <c r="BO868" s="282" t="str">
        <f t="shared" si="325"/>
        <v/>
      </c>
      <c r="BP868" s="282" t="str">
        <f t="shared" si="326"/>
        <v/>
      </c>
      <c r="BT868" s="522" t="str">
        <f>IF(AL868="A",MAX($BT$221:BV867)+0.001,"")</f>
        <v/>
      </c>
      <c r="BU868" s="522"/>
      <c r="BV868" s="522"/>
      <c r="BW868" s="282">
        <v>1.6469999999999998</v>
      </c>
      <c r="BY868" s="454" t="s">
        <v>28</v>
      </c>
      <c r="BZ868" s="282" t="str">
        <f t="shared" si="328"/>
        <v/>
      </c>
      <c r="CB868" s="282">
        <f t="shared" si="329"/>
        <v>0</v>
      </c>
      <c r="CC868" s="282">
        <f t="shared" si="330"/>
        <v>0</v>
      </c>
      <c r="CD868" s="282">
        <f t="shared" si="331"/>
        <v>0</v>
      </c>
      <c r="CE868" s="282">
        <f t="shared" si="332"/>
        <v>0</v>
      </c>
      <c r="CF868" s="282">
        <f t="shared" si="333"/>
        <v>0</v>
      </c>
      <c r="CG868" s="282">
        <f t="shared" si="334"/>
        <v>0</v>
      </c>
      <c r="CH868" s="282">
        <f t="shared" si="335"/>
        <v>0</v>
      </c>
      <c r="CI868" s="282">
        <f t="shared" si="336"/>
        <v>0</v>
      </c>
      <c r="CJ868" s="282">
        <f t="shared" si="337"/>
        <v>0</v>
      </c>
      <c r="CK868" s="282">
        <f t="shared" si="338"/>
        <v>0</v>
      </c>
      <c r="CL868" s="282">
        <f t="shared" si="339"/>
        <v>0</v>
      </c>
      <c r="CM868" s="282">
        <f t="shared" si="340"/>
        <v>0</v>
      </c>
    </row>
    <row r="869" spans="1:91" ht="15" x14ac:dyDescent="0.25">
      <c r="D869" s="455" t="str">
        <f>IF(DATA13!$C$56="","",U869&amp;":"&amp;V869)</f>
        <v/>
      </c>
      <c r="E869" s="523" t="str">
        <f>IF(DATA13!$D$56="","",W869&amp;":"&amp;X869)</f>
        <v/>
      </c>
      <c r="F869" s="523"/>
      <c r="G869" s="523"/>
      <c r="H869" s="524" t="e">
        <f t="shared" si="315"/>
        <v>#VALUE!</v>
      </c>
      <c r="I869" s="524"/>
      <c r="J869" s="524"/>
      <c r="K869" s="522" t="e">
        <f t="shared" si="319"/>
        <v>#VALUE!</v>
      </c>
      <c r="L869" s="522"/>
      <c r="M869" s="522"/>
      <c r="N869" s="525" t="e">
        <f t="shared" si="316"/>
        <v>#VALUE!</v>
      </c>
      <c r="O869" s="525"/>
      <c r="P869" s="525"/>
      <c r="Q869" s="523" t="e">
        <f t="shared" si="317"/>
        <v>#VALUE!</v>
      </c>
      <c r="R869" s="523"/>
      <c r="S869" s="523"/>
      <c r="T869" s="283">
        <v>48</v>
      </c>
      <c r="U869" s="456">
        <f>IF(HOUR(DATA13!$C$56)&lt;=6,HOUR(DATA13!$C$56)+12,HOUR(DATA13!$C$56))</f>
        <v>12</v>
      </c>
      <c r="V869" s="457" t="str">
        <f>IF(MINUTE(DATA13!$C$56)&lt;10,"0"&amp;MINUTE(DATA13!$C$56),MINUTE(DATA13!$C$56))</f>
        <v>00</v>
      </c>
      <c r="W869" s="456">
        <f>IF(HOUR(DATA13!$D$56)&lt;=6,HOUR(DATA13!$D$56)+12,HOUR(DATA13!$D$56))</f>
        <v>12</v>
      </c>
      <c r="X869" s="457" t="str">
        <f>IF(MINUTE(DATA13!$D$56)&lt;10,"0"&amp;MINUTE(DATA13!$D$56),MINUTE(DATA13!$D$56))</f>
        <v>00</v>
      </c>
      <c r="Y869" s="526" t="b">
        <f t="shared" si="313"/>
        <v>0</v>
      </c>
      <c r="Z869" s="526"/>
      <c r="AA869" s="520" t="b">
        <f t="shared" si="314"/>
        <v>0</v>
      </c>
      <c r="AB869" s="520"/>
      <c r="AC869" s="521" t="str">
        <f t="shared" si="318"/>
        <v/>
      </c>
      <c r="AD869" s="521"/>
      <c r="AE869" s="520" t="b">
        <f t="shared" si="312"/>
        <v>0</v>
      </c>
      <c r="AF869" s="520"/>
      <c r="AH869" s="422">
        <f>DATA13!$G$56</f>
        <v>0</v>
      </c>
      <c r="AI869" s="422">
        <f>DATA13!$L$56</f>
        <v>0</v>
      </c>
      <c r="AJ869" s="458">
        <f>DATA13!$Q$56</f>
        <v>0</v>
      </c>
      <c r="AK869" s="422">
        <f>DATA13!$V$56</f>
        <v>0</v>
      </c>
      <c r="AL869" s="422">
        <f>DATA13!$AA$56</f>
        <v>0</v>
      </c>
      <c r="AN869" s="522" t="str">
        <f>IF(AJ869="A",MAX($AN$221:AP868)+0.001,"")</f>
        <v/>
      </c>
      <c r="AO869" s="522"/>
      <c r="AP869" s="522"/>
      <c r="AQ869" s="282">
        <v>1.6479999999999999</v>
      </c>
      <c r="AR869" s="282" t="str">
        <f>IF($AQ$869&gt;$AN$973,"",LOOKUP($AQ$869,$AN$222:$AP$971,$AH$222:$AH$971))</f>
        <v/>
      </c>
      <c r="AS869" s="282" t="str">
        <f>IF($AQ$869&gt;$AN$973,"",LOOKUP($AQ$869,$AN$222:$AP$971,$AI$222:$AI$971))</f>
        <v/>
      </c>
      <c r="AT869" s="282" t="s">
        <v>28</v>
      </c>
      <c r="AU869" s="282" t="str">
        <f>IF($AQ$869&gt;$AN$973,"",LOOKUP($AQ$869,$AN$222:$AP$971,$AK$222:$AK$971))</f>
        <v/>
      </c>
      <c r="AV869" s="282" t="str">
        <f>IF($AQ$869&gt;$AN$973,"",LOOKUP($AQ$869,$AN$222:$AP$971,$AL$222:$AL$971))</f>
        <v/>
      </c>
      <c r="AX869" s="522" t="str">
        <f>IF(AJ869="B",MAX($AX$221:AX868)+0.001,"")</f>
        <v/>
      </c>
      <c r="AY869" s="522"/>
      <c r="AZ869" s="522"/>
      <c r="BA869" s="282">
        <v>1.6479999999999999</v>
      </c>
      <c r="BB869" s="282" t="str">
        <f t="shared" si="327"/>
        <v/>
      </c>
      <c r="BC869" s="282" t="str">
        <f t="shared" si="320"/>
        <v/>
      </c>
      <c r="BD869" s="282" t="s">
        <v>29</v>
      </c>
      <c r="BE869" s="282" t="str">
        <f t="shared" si="321"/>
        <v/>
      </c>
      <c r="BF869" s="282" t="str">
        <f t="shared" si="322"/>
        <v/>
      </c>
      <c r="BH869" s="522" t="str">
        <f>IF(AJ869="C",MAX($BH$221:BH868)+0.001,"")</f>
        <v/>
      </c>
      <c r="BI869" s="522"/>
      <c r="BJ869" s="522"/>
      <c r="BK869" s="282">
        <v>1.6479999999999999</v>
      </c>
      <c r="BL869" s="282" t="str">
        <f t="shared" si="323"/>
        <v/>
      </c>
      <c r="BM869" s="282" t="str">
        <f t="shared" si="324"/>
        <v/>
      </c>
      <c r="BN869" s="282" t="s">
        <v>30</v>
      </c>
      <c r="BO869" s="282" t="str">
        <f t="shared" si="325"/>
        <v/>
      </c>
      <c r="BP869" s="282" t="str">
        <f t="shared" si="326"/>
        <v/>
      </c>
      <c r="BT869" s="522" t="str">
        <f>IF(AL869="A",MAX($BT$221:BV868)+0.001,"")</f>
        <v/>
      </c>
      <c r="BU869" s="522"/>
      <c r="BV869" s="522"/>
      <c r="BW869" s="282">
        <v>1.6479999999999999</v>
      </c>
      <c r="BY869" s="454" t="s">
        <v>28</v>
      </c>
      <c r="BZ869" s="282" t="str">
        <f t="shared" si="328"/>
        <v/>
      </c>
      <c r="CB869" s="282">
        <f t="shared" si="329"/>
        <v>0</v>
      </c>
      <c r="CC869" s="282">
        <f t="shared" si="330"/>
        <v>0</v>
      </c>
      <c r="CD869" s="282">
        <f t="shared" si="331"/>
        <v>0</v>
      </c>
      <c r="CE869" s="282">
        <f t="shared" si="332"/>
        <v>0</v>
      </c>
      <c r="CF869" s="282">
        <f t="shared" si="333"/>
        <v>0</v>
      </c>
      <c r="CG869" s="282">
        <f t="shared" si="334"/>
        <v>0</v>
      </c>
      <c r="CH869" s="282">
        <f t="shared" si="335"/>
        <v>0</v>
      </c>
      <c r="CI869" s="282">
        <f t="shared" si="336"/>
        <v>0</v>
      </c>
      <c r="CJ869" s="282">
        <f t="shared" si="337"/>
        <v>0</v>
      </c>
      <c r="CK869" s="282">
        <f t="shared" si="338"/>
        <v>0</v>
      </c>
      <c r="CL869" s="282">
        <f t="shared" si="339"/>
        <v>0</v>
      </c>
      <c r="CM869" s="282">
        <f t="shared" si="340"/>
        <v>0</v>
      </c>
    </row>
    <row r="870" spans="1:91" ht="15" x14ac:dyDescent="0.25">
      <c r="D870" s="455" t="str">
        <f>IF(DATA13!$C$57="","",U870&amp;":"&amp;V870)</f>
        <v/>
      </c>
      <c r="E870" s="523" t="str">
        <f>IF(DATA13!$D$57="","",W870&amp;":"&amp;X870)</f>
        <v/>
      </c>
      <c r="F870" s="523"/>
      <c r="G870" s="523"/>
      <c r="H870" s="524" t="e">
        <f t="shared" si="315"/>
        <v>#VALUE!</v>
      </c>
      <c r="I870" s="524"/>
      <c r="J870" s="524"/>
      <c r="K870" s="522" t="e">
        <f t="shared" si="319"/>
        <v>#VALUE!</v>
      </c>
      <c r="L870" s="522"/>
      <c r="M870" s="522"/>
      <c r="N870" s="525" t="e">
        <f t="shared" si="316"/>
        <v>#VALUE!</v>
      </c>
      <c r="O870" s="525"/>
      <c r="P870" s="525"/>
      <c r="Q870" s="523" t="e">
        <f t="shared" si="317"/>
        <v>#VALUE!</v>
      </c>
      <c r="R870" s="523"/>
      <c r="S870" s="523"/>
      <c r="T870" s="283">
        <v>49</v>
      </c>
      <c r="U870" s="456">
        <f>IF(HOUR(DATA13!$C$57)&lt;=6,HOUR(DATA13!$C$57)+12,HOUR(DATA13!$C$57))</f>
        <v>12</v>
      </c>
      <c r="V870" s="457" t="str">
        <f>IF(MINUTE(DATA13!$C$57)&lt;10,"0"&amp;MINUTE(DATA13!$C$57),MINUTE(DATA13!$C$57))</f>
        <v>00</v>
      </c>
      <c r="W870" s="456">
        <f>IF(HOUR(DATA13!$D$57)&lt;=6,HOUR(DATA13!$D$57)+12,HOUR(DATA13!$D$57))</f>
        <v>12</v>
      </c>
      <c r="X870" s="457" t="str">
        <f>IF(MINUTE(DATA13!$D$57)&lt;10,"0"&amp;MINUTE(DATA13!$D$57),MINUTE(DATA13!$D$57))</f>
        <v>00</v>
      </c>
      <c r="Y870" s="526" t="b">
        <f t="shared" si="313"/>
        <v>0</v>
      </c>
      <c r="Z870" s="526"/>
      <c r="AA870" s="520" t="b">
        <f t="shared" si="314"/>
        <v>0</v>
      </c>
      <c r="AB870" s="520"/>
      <c r="AC870" s="521" t="str">
        <f t="shared" si="318"/>
        <v/>
      </c>
      <c r="AD870" s="521"/>
      <c r="AE870" s="520" t="b">
        <f t="shared" si="312"/>
        <v>0</v>
      </c>
      <c r="AF870" s="520"/>
      <c r="AH870" s="422">
        <f>DATA13!$G$57</f>
        <v>0</v>
      </c>
      <c r="AI870" s="422">
        <f>DATA13!$L$57</f>
        <v>0</v>
      </c>
      <c r="AJ870" s="458">
        <f>DATA13!$Q$57</f>
        <v>0</v>
      </c>
      <c r="AK870" s="422">
        <f>DATA13!$V$57</f>
        <v>0</v>
      </c>
      <c r="AL870" s="422">
        <f>DATA13!$AA$57</f>
        <v>0</v>
      </c>
      <c r="AN870" s="522" t="str">
        <f>IF(AJ870="A",MAX($AN$221:AP869)+0.001,"")</f>
        <v/>
      </c>
      <c r="AO870" s="522"/>
      <c r="AP870" s="522"/>
      <c r="AQ870" s="282">
        <v>1.649</v>
      </c>
      <c r="AR870" s="282" t="str">
        <f>IF($AQ$870&gt;$AN$973,"",LOOKUP($AQ$870,$AN$222:$AP$971,$AH$222:$AH$971))</f>
        <v/>
      </c>
      <c r="AS870" s="282" t="str">
        <f>IF($AQ$870&gt;$AN$973,"",LOOKUP($AQ$870,$AN$222:$AP$971,$AI$222:$AI$971))</f>
        <v/>
      </c>
      <c r="AT870" s="282" t="s">
        <v>28</v>
      </c>
      <c r="AU870" s="282" t="str">
        <f>IF($AQ$870&gt;$AN$973,"",LOOKUP($AQ$870,$AN$222:$AP$971,$AK$222:$AK$971))</f>
        <v/>
      </c>
      <c r="AV870" s="282" t="str">
        <f>IF($AQ$870&gt;$AN$973,"",LOOKUP($AQ$870,$AN$222:$AP$971,$AL$222:$AL$971))</f>
        <v/>
      </c>
      <c r="AX870" s="522" t="str">
        <f>IF(AJ870="B",MAX($AX$221:AX869)+0.001,"")</f>
        <v/>
      </c>
      <c r="AY870" s="522"/>
      <c r="AZ870" s="522"/>
      <c r="BA870" s="282">
        <v>1.649</v>
      </c>
      <c r="BB870" s="282" t="str">
        <f t="shared" si="327"/>
        <v/>
      </c>
      <c r="BC870" s="282" t="str">
        <f t="shared" si="320"/>
        <v/>
      </c>
      <c r="BD870" s="282" t="s">
        <v>29</v>
      </c>
      <c r="BE870" s="282" t="str">
        <f t="shared" si="321"/>
        <v/>
      </c>
      <c r="BF870" s="282" t="str">
        <f t="shared" si="322"/>
        <v/>
      </c>
      <c r="BH870" s="522" t="str">
        <f>IF(AJ870="C",MAX($BH$221:BH869)+0.001,"")</f>
        <v/>
      </c>
      <c r="BI870" s="522"/>
      <c r="BJ870" s="522"/>
      <c r="BK870" s="282">
        <v>1.649</v>
      </c>
      <c r="BL870" s="282" t="str">
        <f t="shared" si="323"/>
        <v/>
      </c>
      <c r="BM870" s="282" t="str">
        <f t="shared" si="324"/>
        <v/>
      </c>
      <c r="BN870" s="282" t="s">
        <v>30</v>
      </c>
      <c r="BO870" s="282" t="str">
        <f t="shared" si="325"/>
        <v/>
      </c>
      <c r="BP870" s="282" t="str">
        <f t="shared" si="326"/>
        <v/>
      </c>
      <c r="BT870" s="522" t="str">
        <f>IF(AL870="A",MAX($BT$221:BV869)+0.001,"")</f>
        <v/>
      </c>
      <c r="BU870" s="522"/>
      <c r="BV870" s="522"/>
      <c r="BW870" s="282">
        <v>1.649</v>
      </c>
      <c r="BY870" s="454" t="s">
        <v>28</v>
      </c>
      <c r="BZ870" s="282" t="str">
        <f t="shared" si="328"/>
        <v/>
      </c>
      <c r="CB870" s="282">
        <f t="shared" si="329"/>
        <v>0</v>
      </c>
      <c r="CC870" s="282">
        <f t="shared" si="330"/>
        <v>0</v>
      </c>
      <c r="CD870" s="282">
        <f t="shared" si="331"/>
        <v>0</v>
      </c>
      <c r="CE870" s="282">
        <f t="shared" si="332"/>
        <v>0</v>
      </c>
      <c r="CF870" s="282">
        <f t="shared" si="333"/>
        <v>0</v>
      </c>
      <c r="CG870" s="282">
        <f t="shared" si="334"/>
        <v>0</v>
      </c>
      <c r="CH870" s="282">
        <f t="shared" si="335"/>
        <v>0</v>
      </c>
      <c r="CI870" s="282">
        <f t="shared" si="336"/>
        <v>0</v>
      </c>
      <c r="CJ870" s="282">
        <f t="shared" si="337"/>
        <v>0</v>
      </c>
      <c r="CK870" s="282">
        <f t="shared" si="338"/>
        <v>0</v>
      </c>
      <c r="CL870" s="282">
        <f t="shared" si="339"/>
        <v>0</v>
      </c>
      <c r="CM870" s="282">
        <f t="shared" si="340"/>
        <v>0</v>
      </c>
    </row>
    <row r="871" spans="1:91" ht="15" x14ac:dyDescent="0.25">
      <c r="D871" s="455" t="str">
        <f>IF(DATA13!$C$58="","",U872&amp;":"&amp;V872)</f>
        <v/>
      </c>
      <c r="E871" s="523" t="str">
        <f>IF(DATA13!$D$58="","",W872&amp;":"&amp;X872)</f>
        <v/>
      </c>
      <c r="F871" s="523"/>
      <c r="G871" s="523"/>
      <c r="H871" s="528" t="e">
        <f t="shared" si="315"/>
        <v>#VALUE!</v>
      </c>
      <c r="I871" s="528"/>
      <c r="J871" s="528"/>
      <c r="K871" s="529" t="e">
        <f t="shared" si="319"/>
        <v>#VALUE!</v>
      </c>
      <c r="L871" s="529"/>
      <c r="M871" s="529"/>
      <c r="N871" s="530" t="e">
        <f t="shared" si="316"/>
        <v>#VALUE!</v>
      </c>
      <c r="O871" s="530"/>
      <c r="P871" s="530"/>
      <c r="Q871" s="531" t="e">
        <f t="shared" si="317"/>
        <v>#VALUE!</v>
      </c>
      <c r="R871" s="531"/>
      <c r="S871" s="531"/>
      <c r="T871" s="283">
        <v>50</v>
      </c>
      <c r="U871" s="456">
        <f>IF(HOUR(DATA13!$C$58)&lt;=6,HOUR(DATA13!$C$58)+12,HOUR(DATA13!$C$58))</f>
        <v>12</v>
      </c>
      <c r="V871" s="457" t="str">
        <f>IF(MINUTE(DATA13!$C$57)&lt;10,"0"&amp;MINUTE(DATA13!$C$57),MINUTE(DATA13!$C$57))</f>
        <v>00</v>
      </c>
      <c r="W871" s="456">
        <f>IF(HOUR(DATA13!$D$57)&lt;=6,HOUR(DATA13!$D$57)+12,HOUR(DATA13!$D$57))</f>
        <v>12</v>
      </c>
      <c r="X871" s="457" t="str">
        <f>IF(MINUTE(DATA13!$D$57)&lt;10,"0"&amp;MINUTE(DATA13!$D$57),MINUTE(DATA13!$D$57))</f>
        <v>00</v>
      </c>
      <c r="Y871" s="526" t="b">
        <f t="shared" si="313"/>
        <v>0</v>
      </c>
      <c r="Z871" s="526"/>
      <c r="AA871" s="520" t="b">
        <f t="shared" si="314"/>
        <v>0</v>
      </c>
      <c r="AB871" s="520"/>
      <c r="AC871" s="521" t="str">
        <f t="shared" si="318"/>
        <v/>
      </c>
      <c r="AD871" s="521"/>
      <c r="AE871" s="520" t="b">
        <f t="shared" si="312"/>
        <v>0</v>
      </c>
      <c r="AF871" s="520"/>
      <c r="AH871" s="422">
        <f>DATA13!$G$58</f>
        <v>0</v>
      </c>
      <c r="AI871" s="422">
        <f>DATA13!$L$58</f>
        <v>0</v>
      </c>
      <c r="AJ871" s="458">
        <f>DATA13!$Q$58</f>
        <v>0</v>
      </c>
      <c r="AK871" s="422">
        <f>DATA13!$V$58</f>
        <v>0</v>
      </c>
      <c r="AL871" s="422">
        <f>DATA13!$AA$58</f>
        <v>0</v>
      </c>
      <c r="AN871" s="522" t="str">
        <f>IF(AJ871="A",MAX($AN$221:AP870)+0.001,"")</f>
        <v/>
      </c>
      <c r="AO871" s="522"/>
      <c r="AP871" s="522"/>
      <c r="AQ871" s="282">
        <v>1.65</v>
      </c>
      <c r="AR871" s="282" t="str">
        <f>IF($AQ$871&gt;$AN$973,"",LOOKUP($AQ$871,$AN$222:$AP$971,$AH$222:$AH$971))</f>
        <v/>
      </c>
      <c r="AS871" s="282" t="str">
        <f>IF($AQ$871&gt;$AN$973,"",LOOKUP($AQ$871,$AN$222:$AP$971,$AI$222:$AI$971))</f>
        <v/>
      </c>
      <c r="AT871" s="282" t="s">
        <v>28</v>
      </c>
      <c r="AU871" s="282" t="str">
        <f>IF($AQ$871&gt;$AN$973,"",LOOKUP($AQ$871,$AN$222:$AP$971,$AK$222:$AK$971))</f>
        <v/>
      </c>
      <c r="AV871" s="282" t="str">
        <f>IF($AQ$871&gt;$AN$973,"",LOOKUP($AQ$871,$AN$222:$AP$971,$AL$222:$AL$971))</f>
        <v/>
      </c>
      <c r="AX871" s="522" t="str">
        <f>IF(AJ871="B",MAX($AX$221:AX870)+0.001,"")</f>
        <v/>
      </c>
      <c r="AY871" s="522"/>
      <c r="AZ871" s="522"/>
      <c r="BA871" s="282">
        <v>1.65</v>
      </c>
      <c r="BB871" s="282" t="str">
        <f t="shared" si="327"/>
        <v/>
      </c>
      <c r="BC871" s="282" t="str">
        <f t="shared" si="320"/>
        <v/>
      </c>
      <c r="BD871" s="282" t="s">
        <v>29</v>
      </c>
      <c r="BE871" s="282" t="str">
        <f t="shared" si="321"/>
        <v/>
      </c>
      <c r="BF871" s="282" t="str">
        <f t="shared" si="322"/>
        <v/>
      </c>
      <c r="BH871" s="522" t="str">
        <f>IF(AJ871="C",MAX($BH$221:BH870)+0.001,"")</f>
        <v/>
      </c>
      <c r="BI871" s="522"/>
      <c r="BJ871" s="522"/>
      <c r="BK871" s="282">
        <v>1.65</v>
      </c>
      <c r="BL871" s="282" t="str">
        <f t="shared" si="323"/>
        <v/>
      </c>
      <c r="BM871" s="282" t="str">
        <f t="shared" si="324"/>
        <v/>
      </c>
      <c r="BN871" s="282" t="s">
        <v>30</v>
      </c>
      <c r="BO871" s="282" t="str">
        <f t="shared" si="325"/>
        <v/>
      </c>
      <c r="BP871" s="282" t="str">
        <f t="shared" si="326"/>
        <v/>
      </c>
      <c r="BT871" s="522" t="str">
        <f>IF(AL871="A",MAX($BT$221:BV870)+0.001,"")</f>
        <v/>
      </c>
      <c r="BU871" s="522"/>
      <c r="BV871" s="522"/>
      <c r="BW871" s="282">
        <v>1.65</v>
      </c>
      <c r="BY871" s="454" t="s">
        <v>28</v>
      </c>
      <c r="BZ871" s="282" t="str">
        <f t="shared" si="328"/>
        <v/>
      </c>
      <c r="CB871" s="282">
        <f t="shared" si="329"/>
        <v>0</v>
      </c>
      <c r="CC871" s="282">
        <f t="shared" si="330"/>
        <v>0</v>
      </c>
      <c r="CD871" s="282">
        <f t="shared" si="331"/>
        <v>0</v>
      </c>
      <c r="CE871" s="282">
        <f t="shared" si="332"/>
        <v>0</v>
      </c>
      <c r="CF871" s="282">
        <f t="shared" si="333"/>
        <v>0</v>
      </c>
      <c r="CG871" s="282">
        <f t="shared" si="334"/>
        <v>0</v>
      </c>
      <c r="CH871" s="282">
        <f t="shared" si="335"/>
        <v>0</v>
      </c>
      <c r="CI871" s="282">
        <f t="shared" si="336"/>
        <v>0</v>
      </c>
      <c r="CJ871" s="282">
        <f t="shared" si="337"/>
        <v>0</v>
      </c>
      <c r="CK871" s="282">
        <f t="shared" si="338"/>
        <v>0</v>
      </c>
      <c r="CL871" s="282">
        <f t="shared" si="339"/>
        <v>0</v>
      </c>
      <c r="CM871" s="282">
        <f t="shared" si="340"/>
        <v>0</v>
      </c>
    </row>
    <row r="872" spans="1:91" ht="15" x14ac:dyDescent="0.25">
      <c r="A872" s="522" t="s">
        <v>161</v>
      </c>
      <c r="B872" s="522"/>
      <c r="D872" s="455" t="str">
        <f>IF(DATA14!$C$9="","",U872&amp;":"&amp;V872)</f>
        <v/>
      </c>
      <c r="E872" s="523" t="str">
        <f>IF(DATA14!$D$9="","",W872&amp;":"&amp;X872)</f>
        <v/>
      </c>
      <c r="F872" s="523"/>
      <c r="G872" s="523"/>
      <c r="H872" s="524" t="e">
        <f t="shared" si="315"/>
        <v>#VALUE!</v>
      </c>
      <c r="I872" s="524"/>
      <c r="J872" s="524"/>
      <c r="K872" s="522" t="e">
        <f t="shared" si="319"/>
        <v>#VALUE!</v>
      </c>
      <c r="L872" s="522"/>
      <c r="M872" s="522"/>
      <c r="N872" s="525" t="e">
        <f t="shared" si="316"/>
        <v>#VALUE!</v>
      </c>
      <c r="O872" s="525"/>
      <c r="P872" s="525"/>
      <c r="Q872" s="523" t="e">
        <f t="shared" si="317"/>
        <v>#VALUE!</v>
      </c>
      <c r="R872" s="523"/>
      <c r="S872" s="523"/>
      <c r="T872" s="283">
        <v>1</v>
      </c>
      <c r="U872" s="456">
        <f>IF(HOUR(DATA14!$C$9)&lt;=6,HOUR(DATA14!$C$9)+12,HOUR(DATA14!$C$9))</f>
        <v>12</v>
      </c>
      <c r="V872" s="457" t="str">
        <f>IF(MINUTE(DATA14!$C$9)&lt;10,"0"&amp;MINUTE(DATA14!$C$9),MINUTE(DATA14!$C$9))</f>
        <v>00</v>
      </c>
      <c r="W872" s="456">
        <f>IF(HOUR(DATA14!$D$9)&lt;=6,HOUR(DATA14!$D$9)+12,HOUR(DATA14!$D$9))</f>
        <v>12</v>
      </c>
      <c r="X872" s="457" t="str">
        <f>IF(MINUTE(DATA14!$D$9)&lt;10,"0"&amp;MINUTE(DATA14!$D$9),MINUTE(DATA14!$D$9))</f>
        <v>00</v>
      </c>
      <c r="Y872" s="526" t="b">
        <f t="shared" si="313"/>
        <v>0</v>
      </c>
      <c r="Z872" s="526"/>
      <c r="AA872" s="520" t="b">
        <f t="shared" si="314"/>
        <v>0</v>
      </c>
      <c r="AB872" s="520"/>
      <c r="AC872" s="521" t="str">
        <f t="shared" si="318"/>
        <v/>
      </c>
      <c r="AD872" s="521"/>
      <c r="AE872" s="520" t="b">
        <f t="shared" si="312"/>
        <v>0</v>
      </c>
      <c r="AF872" s="520"/>
      <c r="AH872" s="422">
        <f>DATA14!$G$9</f>
        <v>0</v>
      </c>
      <c r="AI872" s="422">
        <f>DATA14!$L$9</f>
        <v>0</v>
      </c>
      <c r="AJ872" s="458">
        <f>DATA14!$Q$9</f>
        <v>0</v>
      </c>
      <c r="AK872" s="422">
        <f>DATA14!$V$9</f>
        <v>0</v>
      </c>
      <c r="AL872" s="422">
        <f>DATA14!$AA$9</f>
        <v>0</v>
      </c>
      <c r="AN872" s="522" t="str">
        <f>IF(AJ872="A",MAX($AN$221:AP871)+0.001,"")</f>
        <v/>
      </c>
      <c r="AO872" s="522"/>
      <c r="AP872" s="522"/>
      <c r="AQ872" s="282">
        <v>1.6509999999999998</v>
      </c>
      <c r="AR872" s="282" t="str">
        <f>IF($AQ$872&gt;$AN$973,"",LOOKUP($AQ$872,$AN$222:$AP$971,$AH$222:$AH$971))</f>
        <v/>
      </c>
      <c r="AS872" s="282" t="str">
        <f>IF($AQ$872&gt;$AN$973,"",LOOKUP($AQ$872,$AN$222:$AP$971,$AI$222:$AI$971))</f>
        <v/>
      </c>
      <c r="AT872" s="282" t="s">
        <v>28</v>
      </c>
      <c r="AU872" s="282" t="str">
        <f>IF($AQ$872&gt;$AN$973,"",LOOKUP($AQ$872,$AN$222:$AP$971,$AK$222:$AK$971))</f>
        <v/>
      </c>
      <c r="AV872" s="282" t="str">
        <f>IF($AQ$872&gt;$AN$973,"",LOOKUP($AQ$872,$AN$222:$AP$971,$AL$222:$AL$971))</f>
        <v/>
      </c>
      <c r="AX872" s="522" t="str">
        <f>IF(AJ872="B",MAX($AX$221:AX871)+0.001,"")</f>
        <v/>
      </c>
      <c r="AY872" s="522"/>
      <c r="AZ872" s="522"/>
      <c r="BA872" s="282">
        <v>1.6509999999999998</v>
      </c>
      <c r="BB872" s="282" t="str">
        <f t="shared" si="327"/>
        <v/>
      </c>
      <c r="BC872" s="282" t="str">
        <f t="shared" si="320"/>
        <v/>
      </c>
      <c r="BD872" s="282" t="s">
        <v>29</v>
      </c>
      <c r="BE872" s="282" t="str">
        <f t="shared" si="321"/>
        <v/>
      </c>
      <c r="BF872" s="282" t="str">
        <f t="shared" si="322"/>
        <v/>
      </c>
      <c r="BH872" s="522" t="str">
        <f>IF(AJ872="C",MAX($BH$221:BH871)+0.001,"")</f>
        <v/>
      </c>
      <c r="BI872" s="522"/>
      <c r="BJ872" s="522"/>
      <c r="BK872" s="282">
        <v>1.6509999999999998</v>
      </c>
      <c r="BL872" s="282" t="str">
        <f t="shared" si="323"/>
        <v/>
      </c>
      <c r="BM872" s="282" t="str">
        <f t="shared" si="324"/>
        <v/>
      </c>
      <c r="BN872" s="282" t="s">
        <v>30</v>
      </c>
      <c r="BO872" s="282" t="str">
        <f t="shared" si="325"/>
        <v/>
      </c>
      <c r="BP872" s="282" t="str">
        <f t="shared" si="326"/>
        <v/>
      </c>
      <c r="BT872" s="522" t="str">
        <f>IF(AL872="A",MAX($BT$221:BV871)+0.001,"")</f>
        <v/>
      </c>
      <c r="BU872" s="522"/>
      <c r="BV872" s="522"/>
      <c r="BW872" s="282">
        <v>1.6509999999999998</v>
      </c>
      <c r="BY872" s="454" t="s">
        <v>28</v>
      </c>
      <c r="BZ872" s="282" t="str">
        <f t="shared" si="328"/>
        <v/>
      </c>
      <c r="CB872" s="282">
        <f t="shared" si="329"/>
        <v>0</v>
      </c>
      <c r="CC872" s="282">
        <f t="shared" si="330"/>
        <v>0</v>
      </c>
      <c r="CD872" s="282">
        <f t="shared" si="331"/>
        <v>0</v>
      </c>
      <c r="CE872" s="282">
        <f t="shared" si="332"/>
        <v>0</v>
      </c>
      <c r="CF872" s="282">
        <f t="shared" si="333"/>
        <v>0</v>
      </c>
      <c r="CG872" s="282">
        <f t="shared" si="334"/>
        <v>0</v>
      </c>
      <c r="CH872" s="282">
        <f t="shared" si="335"/>
        <v>0</v>
      </c>
      <c r="CI872" s="282">
        <f t="shared" si="336"/>
        <v>0</v>
      </c>
      <c r="CJ872" s="282">
        <f t="shared" si="337"/>
        <v>0</v>
      </c>
      <c r="CK872" s="282">
        <f t="shared" si="338"/>
        <v>0</v>
      </c>
      <c r="CL872" s="282">
        <f t="shared" si="339"/>
        <v>0</v>
      </c>
      <c r="CM872" s="282">
        <f t="shared" si="340"/>
        <v>0</v>
      </c>
    </row>
    <row r="873" spans="1:91" ht="15" x14ac:dyDescent="0.25">
      <c r="D873" s="455" t="str">
        <f>IF(DATA14!$C$10="","",U873&amp;":"&amp;V873)</f>
        <v/>
      </c>
      <c r="E873" s="523" t="str">
        <f>IF(DATA14!$D$10="","",W873&amp;":"&amp;X873)</f>
        <v/>
      </c>
      <c r="F873" s="523"/>
      <c r="G873" s="523"/>
      <c r="H873" s="524" t="e">
        <f t="shared" si="315"/>
        <v>#VALUE!</v>
      </c>
      <c r="I873" s="524"/>
      <c r="J873" s="524"/>
      <c r="K873" s="522" t="e">
        <f t="shared" si="319"/>
        <v>#VALUE!</v>
      </c>
      <c r="L873" s="522"/>
      <c r="M873" s="522"/>
      <c r="N873" s="525" t="e">
        <f t="shared" si="316"/>
        <v>#VALUE!</v>
      </c>
      <c r="O873" s="525"/>
      <c r="P873" s="525"/>
      <c r="Q873" s="523" t="e">
        <f t="shared" si="317"/>
        <v>#VALUE!</v>
      </c>
      <c r="R873" s="523"/>
      <c r="S873" s="523"/>
      <c r="T873" s="283">
        <v>2</v>
      </c>
      <c r="U873" s="456">
        <f>IF(HOUR(DATA14!$C$10)&lt;=6,HOUR(DATA14!$C$10)+12,HOUR(DATA14!$C$10))</f>
        <v>12</v>
      </c>
      <c r="V873" s="457" t="str">
        <f>IF(MINUTE(DATA14!$C$10)&lt;10,"0"&amp;MINUTE(DATA14!$C$10),MINUTE(DATA14!$C$10))</f>
        <v>00</v>
      </c>
      <c r="W873" s="456">
        <f>IF(HOUR(DATA14!$D$10)&lt;=6,HOUR(DATA14!$D$10)+12,HOUR(DATA14!$D$10))</f>
        <v>12</v>
      </c>
      <c r="X873" s="457" t="str">
        <f>IF(MINUTE(DATA14!$D$10)&lt;10,"0"&amp;MINUTE(DATA14!$D$10),MINUTE(DATA14!$D$10))</f>
        <v>00</v>
      </c>
      <c r="Y873" s="526" t="b">
        <f t="shared" si="313"/>
        <v>0</v>
      </c>
      <c r="Z873" s="526"/>
      <c r="AA873" s="520" t="b">
        <f t="shared" si="314"/>
        <v>0</v>
      </c>
      <c r="AB873" s="520"/>
      <c r="AC873" s="521" t="str">
        <f t="shared" si="318"/>
        <v/>
      </c>
      <c r="AD873" s="521"/>
      <c r="AE873" s="520" t="b">
        <f t="shared" si="312"/>
        <v>0</v>
      </c>
      <c r="AF873" s="520"/>
      <c r="AH873" s="422">
        <f>DATA14!$G$10</f>
        <v>0</v>
      </c>
      <c r="AI873" s="422">
        <f>DATA14!$L$10</f>
        <v>0</v>
      </c>
      <c r="AJ873" s="458">
        <f>DATA14!$Q$10</f>
        <v>0</v>
      </c>
      <c r="AK873" s="422">
        <f>DATA14!$V$10</f>
        <v>0</v>
      </c>
      <c r="AL873" s="422">
        <f>DATA14!$AA$10</f>
        <v>0</v>
      </c>
      <c r="AN873" s="522" t="str">
        <f>IF(AJ873="A",MAX($AN$221:AP872)+0.001,"")</f>
        <v/>
      </c>
      <c r="AO873" s="522"/>
      <c r="AP873" s="522"/>
      <c r="AQ873" s="282">
        <v>1.6519999999999999</v>
      </c>
      <c r="AR873" s="282" t="str">
        <f>IF($AQ$873&gt;$AN$973,"",LOOKUP($AQ$873,$AN$222:$AP$971,$AH$222:$AH$971))</f>
        <v/>
      </c>
      <c r="AS873" s="282" t="str">
        <f>IF($AQ$873&gt;$AN$973,"",LOOKUP($AQ$873,$AN$222:$AP$971,$AI$222:$AI$971))</f>
        <v/>
      </c>
      <c r="AT873" s="282" t="s">
        <v>28</v>
      </c>
      <c r="AU873" s="282" t="str">
        <f>IF($AQ$873&gt;$AN$973,"",LOOKUP($AQ$873,$AN$222:$AP$971,$AK$222:$AK$971))</f>
        <v/>
      </c>
      <c r="AV873" s="282" t="str">
        <f>IF($AQ$873&gt;$AN$973,"",LOOKUP($AQ$873,$AN$222:$AP$971,$AL$222:$AL$971))</f>
        <v/>
      </c>
      <c r="AX873" s="522" t="str">
        <f>IF(AJ873="B",MAX($AX$221:AX872)+0.001,"")</f>
        <v/>
      </c>
      <c r="AY873" s="522"/>
      <c r="AZ873" s="522"/>
      <c r="BA873" s="282">
        <v>1.6519999999999999</v>
      </c>
      <c r="BB873" s="282" t="str">
        <f t="shared" si="327"/>
        <v/>
      </c>
      <c r="BC873" s="282" t="str">
        <f t="shared" si="320"/>
        <v/>
      </c>
      <c r="BD873" s="282" t="s">
        <v>29</v>
      </c>
      <c r="BE873" s="282" t="str">
        <f t="shared" si="321"/>
        <v/>
      </c>
      <c r="BF873" s="282" t="str">
        <f t="shared" si="322"/>
        <v/>
      </c>
      <c r="BH873" s="522" t="str">
        <f>IF(AJ873="C",MAX($BH$221:BH872)+0.001,"")</f>
        <v/>
      </c>
      <c r="BI873" s="522"/>
      <c r="BJ873" s="522"/>
      <c r="BK873" s="282">
        <v>1.6519999999999999</v>
      </c>
      <c r="BL873" s="282" t="str">
        <f t="shared" si="323"/>
        <v/>
      </c>
      <c r="BM873" s="282" t="str">
        <f t="shared" si="324"/>
        <v/>
      </c>
      <c r="BN873" s="282" t="s">
        <v>30</v>
      </c>
      <c r="BO873" s="282" t="str">
        <f t="shared" si="325"/>
        <v/>
      </c>
      <c r="BP873" s="282" t="str">
        <f t="shared" si="326"/>
        <v/>
      </c>
      <c r="BT873" s="522" t="str">
        <f>IF(AL873="A",MAX($BT$221:BV872)+0.001,"")</f>
        <v/>
      </c>
      <c r="BU873" s="522"/>
      <c r="BV873" s="522"/>
      <c r="BW873" s="282">
        <v>1.6519999999999999</v>
      </c>
      <c r="BY873" s="454" t="s">
        <v>28</v>
      </c>
      <c r="BZ873" s="282" t="str">
        <f t="shared" si="328"/>
        <v/>
      </c>
      <c r="CB873" s="282">
        <f t="shared" si="329"/>
        <v>0</v>
      </c>
      <c r="CC873" s="282">
        <f t="shared" si="330"/>
        <v>0</v>
      </c>
      <c r="CD873" s="282">
        <f t="shared" si="331"/>
        <v>0</v>
      </c>
      <c r="CE873" s="282">
        <f t="shared" si="332"/>
        <v>0</v>
      </c>
      <c r="CF873" s="282">
        <f t="shared" si="333"/>
        <v>0</v>
      </c>
      <c r="CG873" s="282">
        <f t="shared" si="334"/>
        <v>0</v>
      </c>
      <c r="CH873" s="282">
        <f t="shared" si="335"/>
        <v>0</v>
      </c>
      <c r="CI873" s="282">
        <f t="shared" si="336"/>
        <v>0</v>
      </c>
      <c r="CJ873" s="282">
        <f t="shared" si="337"/>
        <v>0</v>
      </c>
      <c r="CK873" s="282">
        <f t="shared" si="338"/>
        <v>0</v>
      </c>
      <c r="CL873" s="282">
        <f t="shared" si="339"/>
        <v>0</v>
      </c>
      <c r="CM873" s="282">
        <f t="shared" si="340"/>
        <v>0</v>
      </c>
    </row>
    <row r="874" spans="1:91" ht="15" x14ac:dyDescent="0.25">
      <c r="D874" s="455" t="str">
        <f>IF(DATA14!$C$11="","",U874&amp;":"&amp;V874)</f>
        <v/>
      </c>
      <c r="E874" s="523" t="str">
        <f>IF(DATA14!$D$11="","",W874&amp;":"&amp;X874)</f>
        <v/>
      </c>
      <c r="F874" s="523"/>
      <c r="G874" s="523"/>
      <c r="H874" s="524" t="e">
        <f t="shared" si="315"/>
        <v>#VALUE!</v>
      </c>
      <c r="I874" s="524"/>
      <c r="J874" s="524"/>
      <c r="K874" s="522" t="e">
        <f t="shared" si="319"/>
        <v>#VALUE!</v>
      </c>
      <c r="L874" s="522"/>
      <c r="M874" s="522"/>
      <c r="N874" s="525" t="e">
        <f t="shared" si="316"/>
        <v>#VALUE!</v>
      </c>
      <c r="O874" s="525"/>
      <c r="P874" s="525"/>
      <c r="Q874" s="523" t="e">
        <f t="shared" si="317"/>
        <v>#VALUE!</v>
      </c>
      <c r="R874" s="523"/>
      <c r="S874" s="523"/>
      <c r="T874" s="283">
        <v>3</v>
      </c>
      <c r="U874" s="456">
        <f>IF(HOUR(DATA14!$C$11)&lt;=6,HOUR(DATA14!$C$11)+12,HOUR(DATA14!$C$11))</f>
        <v>12</v>
      </c>
      <c r="V874" s="457" t="str">
        <f>IF(MINUTE(DATA14!$C$11)&lt;10,"0"&amp;MINUTE(DATA14!$C$11),MINUTE(DATA14!$C$11))</f>
        <v>00</v>
      </c>
      <c r="W874" s="456">
        <f>IF(HOUR(DATA14!$D$11)&lt;=6,HOUR(DATA14!$D$11)+12,HOUR(DATA14!$D$11))</f>
        <v>12</v>
      </c>
      <c r="X874" s="457" t="str">
        <f>IF(MINUTE(DATA14!$D$11)&lt;10,"0"&amp;MINUTE(DATA14!$D$11),MINUTE(DATA14!$D$11))</f>
        <v>00</v>
      </c>
      <c r="Y874" s="526" t="b">
        <f t="shared" si="313"/>
        <v>0</v>
      </c>
      <c r="Z874" s="526"/>
      <c r="AA874" s="520" t="b">
        <f t="shared" si="314"/>
        <v>0</v>
      </c>
      <c r="AB874" s="520"/>
      <c r="AC874" s="521" t="str">
        <f t="shared" si="318"/>
        <v/>
      </c>
      <c r="AD874" s="521"/>
      <c r="AE874" s="520" t="b">
        <f t="shared" si="312"/>
        <v>0</v>
      </c>
      <c r="AF874" s="520"/>
      <c r="AH874" s="422">
        <f>DATA14!$G$11</f>
        <v>0</v>
      </c>
      <c r="AI874" s="422">
        <f>DATA14!$L$11</f>
        <v>0</v>
      </c>
      <c r="AJ874" s="458">
        <f>DATA14!$Q$11</f>
        <v>0</v>
      </c>
      <c r="AK874" s="422">
        <f>DATA14!$V$11</f>
        <v>0</v>
      </c>
      <c r="AL874" s="422">
        <f>DATA14!$AA$11</f>
        <v>0</v>
      </c>
      <c r="AN874" s="522" t="str">
        <f>IF(AJ874="A",MAX($AN$221:AP873)+0.001,"")</f>
        <v/>
      </c>
      <c r="AO874" s="522"/>
      <c r="AP874" s="522"/>
      <c r="AQ874" s="282">
        <v>1.653</v>
      </c>
      <c r="AR874" s="282" t="str">
        <f>IF($AQ$874&gt;$AN$973,"",LOOKUP($AQ$874,$AN$222:$AP$971,$AH$222:$AH$971))</f>
        <v/>
      </c>
      <c r="AS874" s="282" t="str">
        <f>IF($AQ$874&gt;$AN$973,"",LOOKUP($AQ$874,$AN$222:$AP$971,$AI$222:$AI$971))</f>
        <v/>
      </c>
      <c r="AT874" s="282" t="s">
        <v>28</v>
      </c>
      <c r="AU874" s="282" t="str">
        <f>IF($AQ$874&gt;$AN$973,"",LOOKUP($AQ$874,$AN$222:$AP$971,$AK$222:$AK$971))</f>
        <v/>
      </c>
      <c r="AV874" s="282" t="str">
        <f>IF($AQ$874&gt;$AN$973,"",LOOKUP($AQ$874,$AN$222:$AP$971,$AL$222:$AL$971))</f>
        <v/>
      </c>
      <c r="AX874" s="522" t="str">
        <f>IF(AJ874="B",MAX($AX$221:AX873)+0.001,"")</f>
        <v/>
      </c>
      <c r="AY874" s="522"/>
      <c r="AZ874" s="522"/>
      <c r="BA874" s="282">
        <v>1.653</v>
      </c>
      <c r="BB874" s="282" t="str">
        <f t="shared" si="327"/>
        <v/>
      </c>
      <c r="BC874" s="282" t="str">
        <f t="shared" si="320"/>
        <v/>
      </c>
      <c r="BD874" s="282" t="s">
        <v>29</v>
      </c>
      <c r="BE874" s="282" t="str">
        <f t="shared" si="321"/>
        <v/>
      </c>
      <c r="BF874" s="282" t="str">
        <f t="shared" si="322"/>
        <v/>
      </c>
      <c r="BH874" s="522" t="str">
        <f>IF(AJ874="C",MAX($BH$221:BH873)+0.001,"")</f>
        <v/>
      </c>
      <c r="BI874" s="522"/>
      <c r="BJ874" s="522"/>
      <c r="BK874" s="282">
        <v>1.653</v>
      </c>
      <c r="BL874" s="282" t="str">
        <f t="shared" si="323"/>
        <v/>
      </c>
      <c r="BM874" s="282" t="str">
        <f t="shared" si="324"/>
        <v/>
      </c>
      <c r="BN874" s="282" t="s">
        <v>30</v>
      </c>
      <c r="BO874" s="282" t="str">
        <f t="shared" si="325"/>
        <v/>
      </c>
      <c r="BP874" s="282" t="str">
        <f t="shared" si="326"/>
        <v/>
      </c>
      <c r="BT874" s="522" t="str">
        <f>IF(AL874="A",MAX($BT$221:BV873)+0.001,"")</f>
        <v/>
      </c>
      <c r="BU874" s="522"/>
      <c r="BV874" s="522"/>
      <c r="BW874" s="282">
        <v>1.653</v>
      </c>
      <c r="BY874" s="454" t="s">
        <v>28</v>
      </c>
      <c r="BZ874" s="282" t="str">
        <f t="shared" si="328"/>
        <v/>
      </c>
      <c r="CB874" s="282">
        <f t="shared" si="329"/>
        <v>0</v>
      </c>
      <c r="CC874" s="282">
        <f t="shared" si="330"/>
        <v>0</v>
      </c>
      <c r="CD874" s="282">
        <f t="shared" si="331"/>
        <v>0</v>
      </c>
      <c r="CE874" s="282">
        <f t="shared" si="332"/>
        <v>0</v>
      </c>
      <c r="CF874" s="282">
        <f t="shared" si="333"/>
        <v>0</v>
      </c>
      <c r="CG874" s="282">
        <f t="shared" si="334"/>
        <v>0</v>
      </c>
      <c r="CH874" s="282">
        <f t="shared" si="335"/>
        <v>0</v>
      </c>
      <c r="CI874" s="282">
        <f t="shared" si="336"/>
        <v>0</v>
      </c>
      <c r="CJ874" s="282">
        <f t="shared" si="337"/>
        <v>0</v>
      </c>
      <c r="CK874" s="282">
        <f t="shared" si="338"/>
        <v>0</v>
      </c>
      <c r="CL874" s="282">
        <f t="shared" si="339"/>
        <v>0</v>
      </c>
      <c r="CM874" s="282">
        <f t="shared" si="340"/>
        <v>0</v>
      </c>
    </row>
    <row r="875" spans="1:91" ht="15" x14ac:dyDescent="0.25">
      <c r="D875" s="455" t="str">
        <f>IF(DATA14!$C$12="","",U875&amp;":"&amp;V875)</f>
        <v/>
      </c>
      <c r="E875" s="523" t="str">
        <f>IF(DATA14!$D$12="","",W875&amp;":"&amp;X875)</f>
        <v/>
      </c>
      <c r="F875" s="523"/>
      <c r="G875" s="523"/>
      <c r="H875" s="524" t="e">
        <f t="shared" si="315"/>
        <v>#VALUE!</v>
      </c>
      <c r="I875" s="524"/>
      <c r="J875" s="524"/>
      <c r="K875" s="522" t="e">
        <f t="shared" si="319"/>
        <v>#VALUE!</v>
      </c>
      <c r="L875" s="522"/>
      <c r="M875" s="522"/>
      <c r="N875" s="525" t="e">
        <f t="shared" si="316"/>
        <v>#VALUE!</v>
      </c>
      <c r="O875" s="525"/>
      <c r="P875" s="525"/>
      <c r="Q875" s="523" t="e">
        <f t="shared" si="317"/>
        <v>#VALUE!</v>
      </c>
      <c r="R875" s="523"/>
      <c r="S875" s="523"/>
      <c r="T875" s="283">
        <v>4</v>
      </c>
      <c r="U875" s="456">
        <f>IF(HOUR(DATA14!$C$12)&lt;=6,HOUR(DATA14!$C$12)+12,HOUR(DATA14!$C$12))</f>
        <v>12</v>
      </c>
      <c r="V875" s="457" t="str">
        <f>IF(MINUTE(DATA14!$C$12)&lt;10,"0"&amp;MINUTE(DATA14!$C$12),MINUTE(DATA14!$C$12))</f>
        <v>00</v>
      </c>
      <c r="W875" s="456">
        <f>IF(HOUR(DATA14!$D$12)&lt;=6,HOUR(DATA14!$D$12)+12,HOUR(DATA14!$D$12))</f>
        <v>12</v>
      </c>
      <c r="X875" s="457" t="str">
        <f>IF(MINUTE(DATA14!$D$12)&lt;10,"0"&amp;MINUTE(DATA14!$D$12),MINUTE(DATA14!$D$12))</f>
        <v>00</v>
      </c>
      <c r="Y875" s="526" t="b">
        <f t="shared" si="313"/>
        <v>0</v>
      </c>
      <c r="Z875" s="526"/>
      <c r="AA875" s="520" t="b">
        <f t="shared" si="314"/>
        <v>0</v>
      </c>
      <c r="AB875" s="520"/>
      <c r="AC875" s="521" t="str">
        <f t="shared" si="318"/>
        <v/>
      </c>
      <c r="AD875" s="521"/>
      <c r="AE875" s="520" t="b">
        <f t="shared" si="312"/>
        <v>0</v>
      </c>
      <c r="AF875" s="520"/>
      <c r="AH875" s="422">
        <f>DATA14!$G$12</f>
        <v>0</v>
      </c>
      <c r="AI875" s="422">
        <f>DATA14!$L$12</f>
        <v>0</v>
      </c>
      <c r="AJ875" s="458">
        <f>DATA14!$Q$12</f>
        <v>0</v>
      </c>
      <c r="AK875" s="422">
        <f>DATA14!$V$12</f>
        <v>0</v>
      </c>
      <c r="AL875" s="422">
        <f>DATA14!$AA$12</f>
        <v>0</v>
      </c>
      <c r="AN875" s="522" t="str">
        <f>IF(AJ875="A",MAX($AN$221:AP874)+0.001,"")</f>
        <v/>
      </c>
      <c r="AO875" s="522"/>
      <c r="AP875" s="522"/>
      <c r="AQ875" s="282">
        <v>1.6539999999999999</v>
      </c>
      <c r="AR875" s="282" t="str">
        <f>IF($AQ$875&gt;$AN$973,"",LOOKUP($AQ$875,$AN$222:$AP$971,$AH$222:$AH$971))</f>
        <v/>
      </c>
      <c r="AS875" s="282" t="str">
        <f>IF($AQ$875&gt;$AN$973,"",LOOKUP($AQ$875,$AN$222:$AP$971,$AI$222:$AI$971))</f>
        <v/>
      </c>
      <c r="AT875" s="282" t="s">
        <v>28</v>
      </c>
      <c r="AU875" s="282" t="str">
        <f>IF($AQ$875&gt;$AN$973,"",LOOKUP($AQ$875,$AN$222:$AP$971,$AK$222:$AK$971))</f>
        <v/>
      </c>
      <c r="AV875" s="282" t="str">
        <f>IF($AQ$875&gt;$AN$973,"",LOOKUP($AQ$875,$AN$222:$AP$971,$AL$222:$AL$971))</f>
        <v/>
      </c>
      <c r="AX875" s="522" t="str">
        <f>IF(AJ875="B",MAX($AX$221:AX874)+0.001,"")</f>
        <v/>
      </c>
      <c r="AY875" s="522"/>
      <c r="AZ875" s="522"/>
      <c r="BA875" s="282">
        <v>1.6539999999999999</v>
      </c>
      <c r="BB875" s="282" t="str">
        <f t="shared" si="327"/>
        <v/>
      </c>
      <c r="BC875" s="282" t="str">
        <f t="shared" si="320"/>
        <v/>
      </c>
      <c r="BD875" s="282" t="s">
        <v>29</v>
      </c>
      <c r="BE875" s="282" t="str">
        <f t="shared" si="321"/>
        <v/>
      </c>
      <c r="BF875" s="282" t="str">
        <f t="shared" si="322"/>
        <v/>
      </c>
      <c r="BH875" s="522" t="str">
        <f>IF(AJ875="C",MAX($BH$221:BH874)+0.001,"")</f>
        <v/>
      </c>
      <c r="BI875" s="522"/>
      <c r="BJ875" s="522"/>
      <c r="BK875" s="282">
        <v>1.6539999999999999</v>
      </c>
      <c r="BL875" s="282" t="str">
        <f t="shared" si="323"/>
        <v/>
      </c>
      <c r="BM875" s="282" t="str">
        <f t="shared" si="324"/>
        <v/>
      </c>
      <c r="BN875" s="282" t="s">
        <v>30</v>
      </c>
      <c r="BO875" s="282" t="str">
        <f t="shared" si="325"/>
        <v/>
      </c>
      <c r="BP875" s="282" t="str">
        <f t="shared" si="326"/>
        <v/>
      </c>
      <c r="BT875" s="522" t="str">
        <f>IF(AL875="A",MAX($BT$221:BV874)+0.001,"")</f>
        <v/>
      </c>
      <c r="BU875" s="522"/>
      <c r="BV875" s="522"/>
      <c r="BW875" s="282">
        <v>1.6539999999999999</v>
      </c>
      <c r="BY875" s="454" t="s">
        <v>28</v>
      </c>
      <c r="BZ875" s="282" t="str">
        <f t="shared" si="328"/>
        <v/>
      </c>
      <c r="CB875" s="282">
        <f t="shared" si="329"/>
        <v>0</v>
      </c>
      <c r="CC875" s="282">
        <f t="shared" si="330"/>
        <v>0</v>
      </c>
      <c r="CD875" s="282">
        <f t="shared" si="331"/>
        <v>0</v>
      </c>
      <c r="CE875" s="282">
        <f t="shared" si="332"/>
        <v>0</v>
      </c>
      <c r="CF875" s="282">
        <f t="shared" si="333"/>
        <v>0</v>
      </c>
      <c r="CG875" s="282">
        <f t="shared" si="334"/>
        <v>0</v>
      </c>
      <c r="CH875" s="282">
        <f t="shared" si="335"/>
        <v>0</v>
      </c>
      <c r="CI875" s="282">
        <f t="shared" si="336"/>
        <v>0</v>
      </c>
      <c r="CJ875" s="282">
        <f t="shared" si="337"/>
        <v>0</v>
      </c>
      <c r="CK875" s="282">
        <f t="shared" si="338"/>
        <v>0</v>
      </c>
      <c r="CL875" s="282">
        <f t="shared" si="339"/>
        <v>0</v>
      </c>
      <c r="CM875" s="282">
        <f t="shared" si="340"/>
        <v>0</v>
      </c>
    </row>
    <row r="876" spans="1:91" ht="15" x14ac:dyDescent="0.25">
      <c r="D876" s="455" t="str">
        <f>IF(DATA14!$C$13="","",U876&amp;":"&amp;V876)</f>
        <v/>
      </c>
      <c r="E876" s="523" t="str">
        <f>IF(DATA14!$D$13="","",W876&amp;":"&amp;X876)</f>
        <v/>
      </c>
      <c r="F876" s="523"/>
      <c r="G876" s="523"/>
      <c r="H876" s="524" t="e">
        <f t="shared" si="315"/>
        <v>#VALUE!</v>
      </c>
      <c r="I876" s="524"/>
      <c r="J876" s="524"/>
      <c r="K876" s="522" t="e">
        <f t="shared" si="319"/>
        <v>#VALUE!</v>
      </c>
      <c r="L876" s="522"/>
      <c r="M876" s="522"/>
      <c r="N876" s="525" t="e">
        <f t="shared" si="316"/>
        <v>#VALUE!</v>
      </c>
      <c r="O876" s="525"/>
      <c r="P876" s="525"/>
      <c r="Q876" s="523" t="e">
        <f t="shared" si="317"/>
        <v>#VALUE!</v>
      </c>
      <c r="R876" s="523"/>
      <c r="S876" s="523"/>
      <c r="T876" s="283">
        <v>5</v>
      </c>
      <c r="U876" s="456">
        <f>IF(HOUR(DATA14!$C$13)&lt;=6,HOUR(DATA14!$C$13)+12,HOUR(DATA14!$C$13))</f>
        <v>12</v>
      </c>
      <c r="V876" s="457" t="str">
        <f>IF(MINUTE(DATA14!$C$13)&lt;10,"0"&amp;MINUTE(DATA14!$C$13),MINUTE(DATA14!$C$13))</f>
        <v>00</v>
      </c>
      <c r="W876" s="456">
        <f>IF(HOUR(DATA14!$D$13)&lt;=6,HOUR(DATA14!$D$13)+12,HOUR(DATA14!$D$13))</f>
        <v>12</v>
      </c>
      <c r="X876" s="457" t="str">
        <f>IF(MINUTE(DATA14!$D$13)&lt;10,"0"&amp;MINUTE(DATA14!$D$13),MINUTE(DATA14!$D$13))</f>
        <v>00</v>
      </c>
      <c r="Y876" s="526" t="b">
        <f t="shared" si="313"/>
        <v>0</v>
      </c>
      <c r="Z876" s="526"/>
      <c r="AA876" s="520" t="b">
        <f t="shared" si="314"/>
        <v>0</v>
      </c>
      <c r="AB876" s="520"/>
      <c r="AC876" s="521" t="str">
        <f t="shared" si="318"/>
        <v/>
      </c>
      <c r="AD876" s="521"/>
      <c r="AE876" s="520" t="b">
        <f t="shared" si="312"/>
        <v>0</v>
      </c>
      <c r="AF876" s="520"/>
      <c r="AH876" s="422">
        <f>DATA14!$G$13</f>
        <v>0</v>
      </c>
      <c r="AI876" s="422">
        <f>DATA14!$L$13</f>
        <v>0</v>
      </c>
      <c r="AJ876" s="458">
        <f>DATA14!$Q$13</f>
        <v>0</v>
      </c>
      <c r="AK876" s="422">
        <f>DATA14!$V$13</f>
        <v>0</v>
      </c>
      <c r="AL876" s="422">
        <f>DATA14!$AA$13</f>
        <v>0</v>
      </c>
      <c r="AN876" s="522" t="str">
        <f>IF(AJ876="A",MAX($AN$221:AP875)+0.001,"")</f>
        <v/>
      </c>
      <c r="AO876" s="522"/>
      <c r="AP876" s="522"/>
      <c r="AQ876" s="282">
        <v>1.655</v>
      </c>
      <c r="AR876" s="282" t="str">
        <f>IF($AQ$876&gt;$AN$973,"",LOOKUP($AQ$876,$AN$222:$AP$971,$AH$222:$AH$971))</f>
        <v/>
      </c>
      <c r="AS876" s="282" t="str">
        <f>IF($AQ$876&gt;$AN$973,"",LOOKUP($AQ$876,$AN$222:$AP$971,$AI$222:$AI$971))</f>
        <v/>
      </c>
      <c r="AT876" s="282" t="s">
        <v>28</v>
      </c>
      <c r="AU876" s="282" t="str">
        <f>IF($AQ$876&gt;$AN$973,"",LOOKUP($AQ$876,$AN$222:$AP$971,$AK$222:$AK$971))</f>
        <v/>
      </c>
      <c r="AV876" s="282" t="str">
        <f>IF($AQ$876&gt;$AN$973,"",LOOKUP($AQ$876,$AN$222:$AP$971,$AL$222:$AL$971))</f>
        <v/>
      </c>
      <c r="AX876" s="522" t="str">
        <f>IF(AJ876="B",MAX($AX$221:AX875)+0.001,"")</f>
        <v/>
      </c>
      <c r="AY876" s="522"/>
      <c r="AZ876" s="522"/>
      <c r="BA876" s="282">
        <v>1.655</v>
      </c>
      <c r="BB876" s="282" t="str">
        <f t="shared" si="327"/>
        <v/>
      </c>
      <c r="BC876" s="282" t="str">
        <f t="shared" si="320"/>
        <v/>
      </c>
      <c r="BD876" s="282" t="s">
        <v>29</v>
      </c>
      <c r="BE876" s="282" t="str">
        <f t="shared" si="321"/>
        <v/>
      </c>
      <c r="BF876" s="282" t="str">
        <f t="shared" si="322"/>
        <v/>
      </c>
      <c r="BH876" s="522" t="str">
        <f>IF(AJ876="C",MAX($BH$221:BH875)+0.001,"")</f>
        <v/>
      </c>
      <c r="BI876" s="522"/>
      <c r="BJ876" s="522"/>
      <c r="BK876" s="282">
        <v>1.655</v>
      </c>
      <c r="BL876" s="282" t="str">
        <f t="shared" si="323"/>
        <v/>
      </c>
      <c r="BM876" s="282" t="str">
        <f t="shared" si="324"/>
        <v/>
      </c>
      <c r="BN876" s="282" t="s">
        <v>30</v>
      </c>
      <c r="BO876" s="282" t="str">
        <f t="shared" si="325"/>
        <v/>
      </c>
      <c r="BP876" s="282" t="str">
        <f t="shared" si="326"/>
        <v/>
      </c>
      <c r="BT876" s="522" t="str">
        <f>IF(AL876="A",MAX($BT$221:BV875)+0.001,"")</f>
        <v/>
      </c>
      <c r="BU876" s="522"/>
      <c r="BV876" s="522"/>
      <c r="BW876" s="282">
        <v>1.655</v>
      </c>
      <c r="BY876" s="454" t="s">
        <v>28</v>
      </c>
      <c r="BZ876" s="282" t="str">
        <f t="shared" si="328"/>
        <v/>
      </c>
      <c r="CB876" s="282">
        <f t="shared" si="329"/>
        <v>0</v>
      </c>
      <c r="CC876" s="282">
        <f t="shared" si="330"/>
        <v>0</v>
      </c>
      <c r="CD876" s="282">
        <f t="shared" si="331"/>
        <v>0</v>
      </c>
      <c r="CE876" s="282">
        <f t="shared" si="332"/>
        <v>0</v>
      </c>
      <c r="CF876" s="282">
        <f t="shared" si="333"/>
        <v>0</v>
      </c>
      <c r="CG876" s="282">
        <f t="shared" si="334"/>
        <v>0</v>
      </c>
      <c r="CH876" s="282">
        <f t="shared" si="335"/>
        <v>0</v>
      </c>
      <c r="CI876" s="282">
        <f t="shared" si="336"/>
        <v>0</v>
      </c>
      <c r="CJ876" s="282">
        <f t="shared" si="337"/>
        <v>0</v>
      </c>
      <c r="CK876" s="282">
        <f t="shared" si="338"/>
        <v>0</v>
      </c>
      <c r="CL876" s="282">
        <f t="shared" si="339"/>
        <v>0</v>
      </c>
      <c r="CM876" s="282">
        <f t="shared" si="340"/>
        <v>0</v>
      </c>
    </row>
    <row r="877" spans="1:91" ht="15" x14ac:dyDescent="0.25">
      <c r="D877" s="455" t="str">
        <f>IF(DATA14!$C$14="","",U877&amp;":"&amp;V877)</f>
        <v/>
      </c>
      <c r="E877" s="523" t="str">
        <f>IF(DATA14!$D$14="","",W877&amp;":"&amp;X877)</f>
        <v/>
      </c>
      <c r="F877" s="523"/>
      <c r="G877" s="523"/>
      <c r="H877" s="524" t="e">
        <f t="shared" si="315"/>
        <v>#VALUE!</v>
      </c>
      <c r="I877" s="524"/>
      <c r="J877" s="524"/>
      <c r="K877" s="522" t="e">
        <f t="shared" si="319"/>
        <v>#VALUE!</v>
      </c>
      <c r="L877" s="522"/>
      <c r="M877" s="522"/>
      <c r="N877" s="525" t="e">
        <f t="shared" si="316"/>
        <v>#VALUE!</v>
      </c>
      <c r="O877" s="525"/>
      <c r="P877" s="525"/>
      <c r="Q877" s="523" t="e">
        <f t="shared" si="317"/>
        <v>#VALUE!</v>
      </c>
      <c r="R877" s="523"/>
      <c r="S877" s="523"/>
      <c r="T877" s="283">
        <v>6</v>
      </c>
      <c r="U877" s="456">
        <f>IF(HOUR(DATA14!$C$14)&lt;=6,HOUR(DATA14!$C$14)+12,HOUR(DATA14!$C$14))</f>
        <v>12</v>
      </c>
      <c r="V877" s="457" t="str">
        <f>IF(MINUTE(DATA14!$C$14)&lt;10,"0"&amp;MINUTE(DATA14!$C$14),MINUTE(DATA14!$C$14))</f>
        <v>00</v>
      </c>
      <c r="W877" s="456">
        <f>IF(HOUR(DATA14!$D$14)&lt;=6,HOUR(DATA14!$D$14)+12,HOUR(DATA14!$D$14))</f>
        <v>12</v>
      </c>
      <c r="X877" s="457" t="str">
        <f>IF(MINUTE(DATA14!$D$14)&lt;10,"0"&amp;MINUTE(DATA14!$D$14),MINUTE(DATA14!$D$14))</f>
        <v>00</v>
      </c>
      <c r="Y877" s="526" t="b">
        <f t="shared" si="313"/>
        <v>0</v>
      </c>
      <c r="Z877" s="526"/>
      <c r="AA877" s="520" t="b">
        <f t="shared" si="314"/>
        <v>0</v>
      </c>
      <c r="AB877" s="520"/>
      <c r="AC877" s="521" t="str">
        <f t="shared" si="318"/>
        <v/>
      </c>
      <c r="AD877" s="521"/>
      <c r="AE877" s="520" t="b">
        <f t="shared" si="312"/>
        <v>0</v>
      </c>
      <c r="AF877" s="520"/>
      <c r="AH877" s="422">
        <f>DATA14!$G$14</f>
        <v>0</v>
      </c>
      <c r="AI877" s="422">
        <f>DATA14!$L$14</f>
        <v>0</v>
      </c>
      <c r="AJ877" s="458">
        <f>DATA14!$Q$14</f>
        <v>0</v>
      </c>
      <c r="AK877" s="422">
        <f>DATA14!$V$14</f>
        <v>0</v>
      </c>
      <c r="AL877" s="422">
        <f>DATA14!$AA$14</f>
        <v>0</v>
      </c>
      <c r="AN877" s="522" t="str">
        <f>IF(AJ877="A",MAX($AN$221:AP876)+0.001,"")</f>
        <v/>
      </c>
      <c r="AO877" s="522"/>
      <c r="AP877" s="522"/>
      <c r="AQ877" s="282">
        <v>1.6559999999999999</v>
      </c>
      <c r="AR877" s="282" t="str">
        <f>IF($AQ$877&gt;$AN$973,"",LOOKUP($AQ$877,$AN$222:$AP$971,$AH$222:$AH$971))</f>
        <v/>
      </c>
      <c r="AS877" s="282" t="str">
        <f>IF($AQ$877&gt;$AN$973,"",LOOKUP($AQ$877,$AN$222:$AP$971,$AI$222:$AI$971))</f>
        <v/>
      </c>
      <c r="AT877" s="282" t="s">
        <v>28</v>
      </c>
      <c r="AU877" s="282" t="str">
        <f>IF($AQ$877&gt;$AN$973,"",LOOKUP($AQ$877,$AN$222:$AP$971,$AK$222:$AK$971))</f>
        <v/>
      </c>
      <c r="AV877" s="282" t="str">
        <f>IF($AQ$877&gt;$AN$973,"",LOOKUP($AQ$877,$AN$222:$AP$971,$AL$222:$AL$971))</f>
        <v/>
      </c>
      <c r="AX877" s="522" t="str">
        <f>IF(AJ877="B",MAX($AX$221:AX876)+0.001,"")</f>
        <v/>
      </c>
      <c r="AY877" s="522"/>
      <c r="AZ877" s="522"/>
      <c r="BA877" s="282">
        <v>1.6559999999999999</v>
      </c>
      <c r="BB877" s="282" t="str">
        <f t="shared" si="327"/>
        <v/>
      </c>
      <c r="BC877" s="282" t="str">
        <f t="shared" si="320"/>
        <v/>
      </c>
      <c r="BD877" s="282" t="s">
        <v>29</v>
      </c>
      <c r="BE877" s="282" t="str">
        <f t="shared" si="321"/>
        <v/>
      </c>
      <c r="BF877" s="282" t="str">
        <f t="shared" si="322"/>
        <v/>
      </c>
      <c r="BH877" s="522" t="str">
        <f>IF(AJ877="C",MAX($BH$221:BH876)+0.001,"")</f>
        <v/>
      </c>
      <c r="BI877" s="522"/>
      <c r="BJ877" s="522"/>
      <c r="BK877" s="282">
        <v>1.6559999999999999</v>
      </c>
      <c r="BL877" s="282" t="str">
        <f t="shared" si="323"/>
        <v/>
      </c>
      <c r="BM877" s="282" t="str">
        <f t="shared" si="324"/>
        <v/>
      </c>
      <c r="BN877" s="282" t="s">
        <v>30</v>
      </c>
      <c r="BO877" s="282" t="str">
        <f t="shared" si="325"/>
        <v/>
      </c>
      <c r="BP877" s="282" t="str">
        <f t="shared" si="326"/>
        <v/>
      </c>
      <c r="BT877" s="522" t="str">
        <f>IF(AL877="A",MAX($BT$221:BV876)+0.001,"")</f>
        <v/>
      </c>
      <c r="BU877" s="522"/>
      <c r="BV877" s="522"/>
      <c r="BW877" s="282">
        <v>1.6559999999999999</v>
      </c>
      <c r="BY877" s="454" t="s">
        <v>28</v>
      </c>
      <c r="BZ877" s="282" t="str">
        <f t="shared" si="328"/>
        <v/>
      </c>
      <c r="CB877" s="282">
        <f t="shared" si="329"/>
        <v>0</v>
      </c>
      <c r="CC877" s="282">
        <f t="shared" si="330"/>
        <v>0</v>
      </c>
      <c r="CD877" s="282">
        <f t="shared" si="331"/>
        <v>0</v>
      </c>
      <c r="CE877" s="282">
        <f t="shared" si="332"/>
        <v>0</v>
      </c>
      <c r="CF877" s="282">
        <f t="shared" si="333"/>
        <v>0</v>
      </c>
      <c r="CG877" s="282">
        <f t="shared" si="334"/>
        <v>0</v>
      </c>
      <c r="CH877" s="282">
        <f t="shared" si="335"/>
        <v>0</v>
      </c>
      <c r="CI877" s="282">
        <f t="shared" si="336"/>
        <v>0</v>
      </c>
      <c r="CJ877" s="282">
        <f t="shared" si="337"/>
        <v>0</v>
      </c>
      <c r="CK877" s="282">
        <f t="shared" si="338"/>
        <v>0</v>
      </c>
      <c r="CL877" s="282">
        <f t="shared" si="339"/>
        <v>0</v>
      </c>
      <c r="CM877" s="282">
        <f t="shared" si="340"/>
        <v>0</v>
      </c>
    </row>
    <row r="878" spans="1:91" ht="15" x14ac:dyDescent="0.25">
      <c r="D878" s="455" t="str">
        <f>IF(DATA14!$C$15="","",U878&amp;":"&amp;V878)</f>
        <v/>
      </c>
      <c r="E878" s="523" t="str">
        <f>IF(DATA14!$D$15="","",W878&amp;":"&amp;X878)</f>
        <v/>
      </c>
      <c r="F878" s="523"/>
      <c r="G878" s="523"/>
      <c r="H878" s="524" t="e">
        <f t="shared" si="315"/>
        <v>#VALUE!</v>
      </c>
      <c r="I878" s="524"/>
      <c r="J878" s="524"/>
      <c r="K878" s="522" t="e">
        <f t="shared" si="319"/>
        <v>#VALUE!</v>
      </c>
      <c r="L878" s="522"/>
      <c r="M878" s="522"/>
      <c r="N878" s="525" t="e">
        <f t="shared" si="316"/>
        <v>#VALUE!</v>
      </c>
      <c r="O878" s="525"/>
      <c r="P878" s="525"/>
      <c r="Q878" s="523" t="e">
        <f t="shared" si="317"/>
        <v>#VALUE!</v>
      </c>
      <c r="R878" s="523"/>
      <c r="S878" s="523"/>
      <c r="T878" s="283">
        <v>7</v>
      </c>
      <c r="U878" s="456">
        <f>IF(HOUR(DATA14!$C$15)&lt;=6,HOUR(DATA14!$C$15)+12,HOUR(DATA14!$C$15))</f>
        <v>12</v>
      </c>
      <c r="V878" s="457" t="str">
        <f>IF(MINUTE(DATA14!$C$15)&lt;10,"0"&amp;MINUTE(DATA14!$C$15),MINUTE(DATA14!$C$15))</f>
        <v>00</v>
      </c>
      <c r="W878" s="456">
        <f>IF(HOUR(DATA14!$D$15)&lt;=6,HOUR(DATA14!$D$15)+12,HOUR(DATA14!$D$15))</f>
        <v>12</v>
      </c>
      <c r="X878" s="457" t="str">
        <f>IF(MINUTE(DATA14!$D$15)&lt;10,"0"&amp;MINUTE(DATA14!$D$15),MINUTE(DATA14!$D$15))</f>
        <v>00</v>
      </c>
      <c r="Y878" s="526" t="b">
        <f t="shared" si="313"/>
        <v>0</v>
      </c>
      <c r="Z878" s="526"/>
      <c r="AA878" s="520" t="b">
        <f t="shared" si="314"/>
        <v>0</v>
      </c>
      <c r="AB878" s="520"/>
      <c r="AC878" s="521" t="str">
        <f t="shared" si="318"/>
        <v/>
      </c>
      <c r="AD878" s="521"/>
      <c r="AE878" s="520" t="b">
        <f t="shared" si="312"/>
        <v>0</v>
      </c>
      <c r="AF878" s="520"/>
      <c r="AH878" s="422">
        <f>DATA14!$G$15</f>
        <v>0</v>
      </c>
      <c r="AI878" s="422">
        <f>DATA14!$L$15</f>
        <v>0</v>
      </c>
      <c r="AJ878" s="458">
        <f>DATA14!$Q$15</f>
        <v>0</v>
      </c>
      <c r="AK878" s="422">
        <f>DATA14!$V$15</f>
        <v>0</v>
      </c>
      <c r="AL878" s="422">
        <f>DATA14!$AA$15</f>
        <v>0</v>
      </c>
      <c r="AN878" s="522" t="str">
        <f>IF(AJ878="A",MAX($AN$221:AP877)+0.001,"")</f>
        <v/>
      </c>
      <c r="AO878" s="522"/>
      <c r="AP878" s="522"/>
      <c r="AQ878" s="282">
        <v>1.657</v>
      </c>
      <c r="AR878" s="282" t="str">
        <f>IF($AQ$878&gt;$AN$973,"",LOOKUP($AQ$878,$AN$222:$AP$971,$AH$222:$AH$971))</f>
        <v/>
      </c>
      <c r="AS878" s="282" t="str">
        <f>IF($AQ$878&gt;$AN$973,"",LOOKUP($AQ$878,$AN$222:$AP$971,$AI$222:$AI$971))</f>
        <v/>
      </c>
      <c r="AT878" s="282" t="s">
        <v>28</v>
      </c>
      <c r="AU878" s="282" t="str">
        <f>IF($AQ$878&gt;$AN$973,"",LOOKUP($AQ$878,$AN$222:$AP$971,$AK$222:$AK$971))</f>
        <v/>
      </c>
      <c r="AV878" s="282" t="str">
        <f>IF($AQ$878&gt;$AN$973,"",LOOKUP($AQ$878,$AN$222:$AP$971,$AL$222:$AL$971))</f>
        <v/>
      </c>
      <c r="AX878" s="522" t="str">
        <f>IF(AJ878="B",MAX($AX$221:AX877)+0.001,"")</f>
        <v/>
      </c>
      <c r="AY878" s="522"/>
      <c r="AZ878" s="522"/>
      <c r="BA878" s="282">
        <v>1.657</v>
      </c>
      <c r="BB878" s="282" t="str">
        <f t="shared" si="327"/>
        <v/>
      </c>
      <c r="BC878" s="282" t="str">
        <f t="shared" si="320"/>
        <v/>
      </c>
      <c r="BD878" s="282" t="s">
        <v>29</v>
      </c>
      <c r="BE878" s="282" t="str">
        <f t="shared" si="321"/>
        <v/>
      </c>
      <c r="BF878" s="282" t="str">
        <f t="shared" si="322"/>
        <v/>
      </c>
      <c r="BH878" s="522" t="str">
        <f>IF(AJ878="C",MAX($BH$221:BH877)+0.001,"")</f>
        <v/>
      </c>
      <c r="BI878" s="522"/>
      <c r="BJ878" s="522"/>
      <c r="BK878" s="282">
        <v>1.657</v>
      </c>
      <c r="BL878" s="282" t="str">
        <f t="shared" si="323"/>
        <v/>
      </c>
      <c r="BM878" s="282" t="str">
        <f t="shared" si="324"/>
        <v/>
      </c>
      <c r="BN878" s="282" t="s">
        <v>30</v>
      </c>
      <c r="BO878" s="282" t="str">
        <f t="shared" si="325"/>
        <v/>
      </c>
      <c r="BP878" s="282" t="str">
        <f t="shared" si="326"/>
        <v/>
      </c>
      <c r="BT878" s="522" t="str">
        <f>IF(AL878="A",MAX($BT$221:BV877)+0.001,"")</f>
        <v/>
      </c>
      <c r="BU878" s="522"/>
      <c r="BV878" s="522"/>
      <c r="BW878" s="282">
        <v>1.657</v>
      </c>
      <c r="BY878" s="454" t="s">
        <v>28</v>
      </c>
      <c r="BZ878" s="282" t="str">
        <f t="shared" si="328"/>
        <v/>
      </c>
      <c r="CB878" s="282">
        <f t="shared" si="329"/>
        <v>0</v>
      </c>
      <c r="CC878" s="282">
        <f t="shared" si="330"/>
        <v>0</v>
      </c>
      <c r="CD878" s="282">
        <f t="shared" si="331"/>
        <v>0</v>
      </c>
      <c r="CE878" s="282">
        <f t="shared" si="332"/>
        <v>0</v>
      </c>
      <c r="CF878" s="282">
        <f t="shared" si="333"/>
        <v>0</v>
      </c>
      <c r="CG878" s="282">
        <f t="shared" si="334"/>
        <v>0</v>
      </c>
      <c r="CH878" s="282">
        <f t="shared" si="335"/>
        <v>0</v>
      </c>
      <c r="CI878" s="282">
        <f t="shared" si="336"/>
        <v>0</v>
      </c>
      <c r="CJ878" s="282">
        <f t="shared" si="337"/>
        <v>0</v>
      </c>
      <c r="CK878" s="282">
        <f t="shared" si="338"/>
        <v>0</v>
      </c>
      <c r="CL878" s="282">
        <f t="shared" si="339"/>
        <v>0</v>
      </c>
      <c r="CM878" s="282">
        <f t="shared" si="340"/>
        <v>0</v>
      </c>
    </row>
    <row r="879" spans="1:91" ht="15" x14ac:dyDescent="0.25">
      <c r="D879" s="455" t="str">
        <f>IF(DATA14!$C$16="","",U879&amp;":"&amp;V879)</f>
        <v/>
      </c>
      <c r="E879" s="523" t="str">
        <f>IF(DATA14!$D$16="","",W879&amp;":"&amp;X879)</f>
        <v/>
      </c>
      <c r="F879" s="523"/>
      <c r="G879" s="523"/>
      <c r="H879" s="524" t="e">
        <f t="shared" si="315"/>
        <v>#VALUE!</v>
      </c>
      <c r="I879" s="524"/>
      <c r="J879" s="524"/>
      <c r="K879" s="522" t="e">
        <f t="shared" si="319"/>
        <v>#VALUE!</v>
      </c>
      <c r="L879" s="522"/>
      <c r="M879" s="522"/>
      <c r="N879" s="525" t="e">
        <f t="shared" si="316"/>
        <v>#VALUE!</v>
      </c>
      <c r="O879" s="525"/>
      <c r="P879" s="525"/>
      <c r="Q879" s="523" t="e">
        <f t="shared" si="317"/>
        <v>#VALUE!</v>
      </c>
      <c r="R879" s="523"/>
      <c r="S879" s="523"/>
      <c r="T879" s="283">
        <v>8</v>
      </c>
      <c r="U879" s="456">
        <f>IF(HOUR(DATA14!$C$16)&lt;=6,HOUR(DATA14!$C$16)+12,HOUR(DATA14!$C$16))</f>
        <v>12</v>
      </c>
      <c r="V879" s="457" t="str">
        <f>IF(MINUTE(DATA14!$C$16)&lt;10,"0"&amp;MINUTE(DATA14!$C$16),MINUTE(DATA14!$C$16))</f>
        <v>00</v>
      </c>
      <c r="W879" s="456">
        <f>IF(HOUR(DATA14!$D$16)&lt;=6,HOUR(DATA14!$D$16)+12,HOUR(DATA14!$D$16))</f>
        <v>12</v>
      </c>
      <c r="X879" s="457" t="str">
        <f>IF(MINUTE(DATA14!$D$16)&lt;10,"0"&amp;MINUTE(DATA14!$D$16),MINUTE(DATA14!$D$16))</f>
        <v>00</v>
      </c>
      <c r="Y879" s="526" t="b">
        <f t="shared" si="313"/>
        <v>0</v>
      </c>
      <c r="Z879" s="526"/>
      <c r="AA879" s="520" t="b">
        <f t="shared" si="314"/>
        <v>0</v>
      </c>
      <c r="AB879" s="520"/>
      <c r="AC879" s="521" t="str">
        <f t="shared" si="318"/>
        <v/>
      </c>
      <c r="AD879" s="521"/>
      <c r="AE879" s="520" t="b">
        <f t="shared" si="312"/>
        <v>0</v>
      </c>
      <c r="AF879" s="520"/>
      <c r="AH879" s="422">
        <f>DATA14!$G$16</f>
        <v>0</v>
      </c>
      <c r="AI879" s="422">
        <f>DATA14!$L$16</f>
        <v>0</v>
      </c>
      <c r="AJ879" s="458">
        <f>DATA14!$Q$16</f>
        <v>0</v>
      </c>
      <c r="AK879" s="422">
        <f>DATA14!$V$16</f>
        <v>0</v>
      </c>
      <c r="AL879" s="422">
        <f>DATA14!$AA$16</f>
        <v>0</v>
      </c>
      <c r="AN879" s="522" t="str">
        <f>IF(AJ879="A",MAX($AN$221:AP878)+0.001,"")</f>
        <v/>
      </c>
      <c r="AO879" s="522"/>
      <c r="AP879" s="522"/>
      <c r="AQ879" s="282">
        <v>1.6579999999999999</v>
      </c>
      <c r="AR879" s="282" t="str">
        <f>IF($AQ$879&gt;$AN$973,"",LOOKUP($AQ$879,$AN$222:$AP$971,$AH$222:$AH$971))</f>
        <v/>
      </c>
      <c r="AS879" s="282" t="str">
        <f>IF($AQ$879&gt;$AN$973,"",LOOKUP($AQ$879,$AN$222:$AP$971,$AI$222:$AI$971))</f>
        <v/>
      </c>
      <c r="AT879" s="282" t="s">
        <v>28</v>
      </c>
      <c r="AU879" s="282" t="str">
        <f>IF($AQ$879&gt;$AN$973,"",LOOKUP($AQ$879,$AN$222:$AP$971,$AK$222:$AK$971))</f>
        <v/>
      </c>
      <c r="AV879" s="282" t="str">
        <f>IF($AQ$879&gt;$AN$973,"",LOOKUP($AQ$879,$AN$222:$AP$971,$AL$222:$AL$971))</f>
        <v/>
      </c>
      <c r="AX879" s="522" t="str">
        <f>IF(AJ879="B",MAX($AX$221:AX878)+0.001,"")</f>
        <v/>
      </c>
      <c r="AY879" s="522"/>
      <c r="AZ879" s="522"/>
      <c r="BA879" s="282">
        <v>1.6579999999999999</v>
      </c>
      <c r="BB879" s="282" t="str">
        <f t="shared" si="327"/>
        <v/>
      </c>
      <c r="BC879" s="282" t="str">
        <f t="shared" si="320"/>
        <v/>
      </c>
      <c r="BD879" s="282" t="s">
        <v>29</v>
      </c>
      <c r="BE879" s="282" t="str">
        <f t="shared" si="321"/>
        <v/>
      </c>
      <c r="BF879" s="282" t="str">
        <f t="shared" si="322"/>
        <v/>
      </c>
      <c r="BH879" s="522" t="str">
        <f>IF(AJ879="C",MAX($BH$221:BH878)+0.001,"")</f>
        <v/>
      </c>
      <c r="BI879" s="522"/>
      <c r="BJ879" s="522"/>
      <c r="BK879" s="282">
        <v>1.6579999999999999</v>
      </c>
      <c r="BL879" s="282" t="str">
        <f t="shared" si="323"/>
        <v/>
      </c>
      <c r="BM879" s="282" t="str">
        <f t="shared" si="324"/>
        <v/>
      </c>
      <c r="BN879" s="282" t="s">
        <v>30</v>
      </c>
      <c r="BO879" s="282" t="str">
        <f t="shared" si="325"/>
        <v/>
      </c>
      <c r="BP879" s="282" t="str">
        <f t="shared" si="326"/>
        <v/>
      </c>
      <c r="BT879" s="522" t="str">
        <f>IF(AL879="A",MAX($BT$221:BV878)+0.001,"")</f>
        <v/>
      </c>
      <c r="BU879" s="522"/>
      <c r="BV879" s="522"/>
      <c r="BW879" s="282">
        <v>1.6579999999999999</v>
      </c>
      <c r="BY879" s="454" t="s">
        <v>28</v>
      </c>
      <c r="BZ879" s="282" t="str">
        <f t="shared" si="328"/>
        <v/>
      </c>
      <c r="CB879" s="282">
        <f t="shared" si="329"/>
        <v>0</v>
      </c>
      <c r="CC879" s="282">
        <f t="shared" si="330"/>
        <v>0</v>
      </c>
      <c r="CD879" s="282">
        <f t="shared" si="331"/>
        <v>0</v>
      </c>
      <c r="CE879" s="282">
        <f t="shared" si="332"/>
        <v>0</v>
      </c>
      <c r="CF879" s="282">
        <f t="shared" si="333"/>
        <v>0</v>
      </c>
      <c r="CG879" s="282">
        <f t="shared" si="334"/>
        <v>0</v>
      </c>
      <c r="CH879" s="282">
        <f t="shared" si="335"/>
        <v>0</v>
      </c>
      <c r="CI879" s="282">
        <f t="shared" si="336"/>
        <v>0</v>
      </c>
      <c r="CJ879" s="282">
        <f t="shared" si="337"/>
        <v>0</v>
      </c>
      <c r="CK879" s="282">
        <f t="shared" si="338"/>
        <v>0</v>
      </c>
      <c r="CL879" s="282">
        <f t="shared" si="339"/>
        <v>0</v>
      </c>
      <c r="CM879" s="282">
        <f t="shared" si="340"/>
        <v>0</v>
      </c>
    </row>
    <row r="880" spans="1:91" ht="15" x14ac:dyDescent="0.25">
      <c r="D880" s="455" t="str">
        <f>IF(DATA14!$C$17="","",U880&amp;":"&amp;V880)</f>
        <v/>
      </c>
      <c r="E880" s="523" t="str">
        <f>IF(DATA14!$D$17="","",W880&amp;":"&amp;X880)</f>
        <v/>
      </c>
      <c r="F880" s="523"/>
      <c r="G880" s="523"/>
      <c r="H880" s="524" t="e">
        <f t="shared" si="315"/>
        <v>#VALUE!</v>
      </c>
      <c r="I880" s="524"/>
      <c r="J880" s="524"/>
      <c r="K880" s="522" t="e">
        <f t="shared" si="319"/>
        <v>#VALUE!</v>
      </c>
      <c r="L880" s="522"/>
      <c r="M880" s="522"/>
      <c r="N880" s="525" t="e">
        <f t="shared" si="316"/>
        <v>#VALUE!</v>
      </c>
      <c r="O880" s="525"/>
      <c r="P880" s="525"/>
      <c r="Q880" s="523" t="e">
        <f t="shared" si="317"/>
        <v>#VALUE!</v>
      </c>
      <c r="R880" s="523"/>
      <c r="S880" s="523"/>
      <c r="T880" s="283">
        <v>9</v>
      </c>
      <c r="U880" s="456">
        <f>IF(HOUR(DATA14!$C$17)&lt;=6,HOUR(DATA14!$C$17)+12,HOUR(DATA14!$C$17))</f>
        <v>12</v>
      </c>
      <c r="V880" s="457" t="str">
        <f>IF(MINUTE(DATA14!$C$17)&lt;10,"0"&amp;MINUTE(DATA14!$C$17),MINUTE(DATA14!$C$17))</f>
        <v>00</v>
      </c>
      <c r="W880" s="456">
        <f>IF(HOUR(DATA14!$D$17)&lt;=6,HOUR(DATA14!$D$17)+12,HOUR(DATA14!$D$17))</f>
        <v>12</v>
      </c>
      <c r="X880" s="457" t="str">
        <f>IF(MINUTE(DATA14!$D$17)&lt;10,"0"&amp;MINUTE(DATA14!$D$17),MINUTE(DATA14!$D$17))</f>
        <v>00</v>
      </c>
      <c r="Y880" s="526" t="b">
        <f t="shared" si="313"/>
        <v>0</v>
      </c>
      <c r="Z880" s="526"/>
      <c r="AA880" s="520" t="b">
        <f t="shared" si="314"/>
        <v>0</v>
      </c>
      <c r="AB880" s="520"/>
      <c r="AC880" s="521" t="str">
        <f t="shared" si="318"/>
        <v/>
      </c>
      <c r="AD880" s="521"/>
      <c r="AE880" s="520" t="b">
        <f t="shared" si="312"/>
        <v>0</v>
      </c>
      <c r="AF880" s="520"/>
      <c r="AH880" s="422">
        <f>DATA14!$G$17</f>
        <v>0</v>
      </c>
      <c r="AI880" s="422">
        <f>DATA14!$L$17</f>
        <v>0</v>
      </c>
      <c r="AJ880" s="458">
        <f>DATA14!$Q$17</f>
        <v>0</v>
      </c>
      <c r="AK880" s="422">
        <f>DATA14!$V$17</f>
        <v>0</v>
      </c>
      <c r="AL880" s="422">
        <f>DATA14!$AA$17</f>
        <v>0</v>
      </c>
      <c r="AN880" s="522" t="str">
        <f>IF(AJ880="A",MAX($AN$221:AP879)+0.001,"")</f>
        <v/>
      </c>
      <c r="AO880" s="522"/>
      <c r="AP880" s="522"/>
      <c r="AQ880" s="282">
        <v>1.6589999999999998</v>
      </c>
      <c r="AR880" s="282" t="str">
        <f>IF($AQ$880&gt;$AN$973,"",LOOKUP($AQ$880,$AN$222:$AP$971,$AH$222:$AH$971))</f>
        <v/>
      </c>
      <c r="AS880" s="282" t="str">
        <f>IF($AQ$880&gt;$AN$973,"",LOOKUP($AQ$880,$AN$222:$AP$971,$AI$222:$AI$971))</f>
        <v/>
      </c>
      <c r="AT880" s="282" t="s">
        <v>28</v>
      </c>
      <c r="AU880" s="282" t="str">
        <f>IF($AQ$880&gt;$AN$973,"",LOOKUP($AQ$880,$AN$222:$AP$971,$AK$222:$AK$971))</f>
        <v/>
      </c>
      <c r="AV880" s="282" t="str">
        <f>IF($AQ$880&gt;$AN$973,"",LOOKUP($AQ$880,$AN$222:$AP$971,$AL$222:$AL$971))</f>
        <v/>
      </c>
      <c r="AX880" s="522" t="str">
        <f>IF(AJ880="B",MAX($AX$221:AX879)+0.001,"")</f>
        <v/>
      </c>
      <c r="AY880" s="522"/>
      <c r="AZ880" s="522"/>
      <c r="BA880" s="282">
        <v>1.6589999999999998</v>
      </c>
      <c r="BB880" s="282" t="str">
        <f t="shared" si="327"/>
        <v/>
      </c>
      <c r="BC880" s="282" t="str">
        <f t="shared" si="320"/>
        <v/>
      </c>
      <c r="BD880" s="282" t="s">
        <v>29</v>
      </c>
      <c r="BE880" s="282" t="str">
        <f t="shared" si="321"/>
        <v/>
      </c>
      <c r="BF880" s="282" t="str">
        <f t="shared" si="322"/>
        <v/>
      </c>
      <c r="BH880" s="522" t="str">
        <f>IF(AJ880="C",MAX($BH$221:BH879)+0.001,"")</f>
        <v/>
      </c>
      <c r="BI880" s="522"/>
      <c r="BJ880" s="522"/>
      <c r="BK880" s="282">
        <v>1.6589999999999998</v>
      </c>
      <c r="BL880" s="282" t="str">
        <f t="shared" si="323"/>
        <v/>
      </c>
      <c r="BM880" s="282" t="str">
        <f t="shared" si="324"/>
        <v/>
      </c>
      <c r="BN880" s="282" t="s">
        <v>30</v>
      </c>
      <c r="BO880" s="282" t="str">
        <f t="shared" si="325"/>
        <v/>
      </c>
      <c r="BP880" s="282" t="str">
        <f t="shared" si="326"/>
        <v/>
      </c>
      <c r="BT880" s="522" t="str">
        <f>IF(AL880="A",MAX($BT$221:BV879)+0.001,"")</f>
        <v/>
      </c>
      <c r="BU880" s="522"/>
      <c r="BV880" s="522"/>
      <c r="BW880" s="282">
        <v>1.6589999999999998</v>
      </c>
      <c r="BY880" s="454" t="s">
        <v>28</v>
      </c>
      <c r="BZ880" s="282" t="str">
        <f t="shared" si="328"/>
        <v/>
      </c>
      <c r="CB880" s="282">
        <f t="shared" si="329"/>
        <v>0</v>
      </c>
      <c r="CC880" s="282">
        <f t="shared" si="330"/>
        <v>0</v>
      </c>
      <c r="CD880" s="282">
        <f t="shared" si="331"/>
        <v>0</v>
      </c>
      <c r="CE880" s="282">
        <f t="shared" si="332"/>
        <v>0</v>
      </c>
      <c r="CF880" s="282">
        <f t="shared" si="333"/>
        <v>0</v>
      </c>
      <c r="CG880" s="282">
        <f t="shared" si="334"/>
        <v>0</v>
      </c>
      <c r="CH880" s="282">
        <f t="shared" si="335"/>
        <v>0</v>
      </c>
      <c r="CI880" s="282">
        <f t="shared" si="336"/>
        <v>0</v>
      </c>
      <c r="CJ880" s="282">
        <f t="shared" si="337"/>
        <v>0</v>
      </c>
      <c r="CK880" s="282">
        <f t="shared" si="338"/>
        <v>0</v>
      </c>
      <c r="CL880" s="282">
        <f t="shared" si="339"/>
        <v>0</v>
      </c>
      <c r="CM880" s="282">
        <f t="shared" si="340"/>
        <v>0</v>
      </c>
    </row>
    <row r="881" spans="4:91" ht="15" x14ac:dyDescent="0.25">
      <c r="D881" s="455" t="str">
        <f>IF(DATA14!$C$18="","",U881&amp;":"&amp;V881)</f>
        <v/>
      </c>
      <c r="E881" s="523" t="str">
        <f>IF(DATA14!$D$18="","",W881&amp;":"&amp;X881)</f>
        <v/>
      </c>
      <c r="F881" s="523"/>
      <c r="G881" s="523"/>
      <c r="H881" s="524" t="e">
        <f t="shared" si="315"/>
        <v>#VALUE!</v>
      </c>
      <c r="I881" s="524"/>
      <c r="J881" s="524"/>
      <c r="K881" s="522" t="e">
        <f t="shared" si="319"/>
        <v>#VALUE!</v>
      </c>
      <c r="L881" s="522"/>
      <c r="M881" s="522"/>
      <c r="N881" s="525" t="e">
        <f t="shared" si="316"/>
        <v>#VALUE!</v>
      </c>
      <c r="O881" s="525"/>
      <c r="P881" s="525"/>
      <c r="Q881" s="523" t="e">
        <f t="shared" si="317"/>
        <v>#VALUE!</v>
      </c>
      <c r="R881" s="523"/>
      <c r="S881" s="523"/>
      <c r="T881" s="283">
        <v>10</v>
      </c>
      <c r="U881" s="456">
        <f>IF(HOUR(DATA14!$C$18)&lt;=6,HOUR(DATA14!$C$18)+12,HOUR(DATA14!$C$18))</f>
        <v>12</v>
      </c>
      <c r="V881" s="457" t="str">
        <f>IF(MINUTE(DATA14!$C$18)&lt;10,"0"&amp;MINUTE(DATA14!$C$18),MINUTE(DATA14!$C$18))</f>
        <v>00</v>
      </c>
      <c r="W881" s="456">
        <f>IF(HOUR(DATA14!$D$18)&lt;=6,HOUR(DATA14!$D$18)+12,HOUR(DATA14!$D$18))</f>
        <v>12</v>
      </c>
      <c r="X881" s="457" t="str">
        <f>IF(MINUTE(DATA14!$D$18)&lt;10,"0"&amp;MINUTE(DATA14!$D$18),MINUTE(DATA14!$D$18))</f>
        <v>00</v>
      </c>
      <c r="Y881" s="526" t="b">
        <f t="shared" si="313"/>
        <v>0</v>
      </c>
      <c r="Z881" s="526"/>
      <c r="AA881" s="520" t="b">
        <f t="shared" si="314"/>
        <v>0</v>
      </c>
      <c r="AB881" s="520"/>
      <c r="AC881" s="521" t="str">
        <f t="shared" si="318"/>
        <v/>
      </c>
      <c r="AD881" s="521"/>
      <c r="AE881" s="520" t="b">
        <f t="shared" si="312"/>
        <v>0</v>
      </c>
      <c r="AF881" s="520"/>
      <c r="AH881" s="422">
        <f>DATA14!$G$18</f>
        <v>0</v>
      </c>
      <c r="AI881" s="422">
        <f>DATA14!$L$18</f>
        <v>0</v>
      </c>
      <c r="AJ881" s="458">
        <f>DATA14!$Q$18</f>
        <v>0</v>
      </c>
      <c r="AK881" s="422">
        <f>DATA14!$V$18</f>
        <v>0</v>
      </c>
      <c r="AL881" s="422">
        <f>DATA14!$AA$18</f>
        <v>0</v>
      </c>
      <c r="AN881" s="522" t="str">
        <f>IF(AJ881="A",MAX($AN$221:AP880)+0.001,"")</f>
        <v/>
      </c>
      <c r="AO881" s="522"/>
      <c r="AP881" s="522"/>
      <c r="AQ881" s="282">
        <v>1.66</v>
      </c>
      <c r="AR881" s="282" t="str">
        <f>IF($AQ$881&gt;$AN$973,"",LOOKUP($AQ$881,$AN$222:$AP$971,$AH$222:$AH$971))</f>
        <v/>
      </c>
      <c r="AS881" s="282" t="str">
        <f>IF($AQ$881&gt;$AN$973,"",LOOKUP($AQ$881,$AN$222:$AP$971,$AI$222:$AI$971))</f>
        <v/>
      </c>
      <c r="AT881" s="282" t="s">
        <v>28</v>
      </c>
      <c r="AU881" s="282" t="str">
        <f>IF($AQ$881&gt;$AN$973,"",LOOKUP($AQ$881,$AN$222:$AP$971,$AK$222:$AK$971))</f>
        <v/>
      </c>
      <c r="AV881" s="282" t="str">
        <f>IF($AQ$881&gt;$AN$973,"",LOOKUP($AQ$881,$AN$222:$AP$971,$AL$222:$AL$971))</f>
        <v/>
      </c>
      <c r="AX881" s="522" t="str">
        <f>IF(AJ881="B",MAX($AX$221:AX880)+0.001,"")</f>
        <v/>
      </c>
      <c r="AY881" s="522"/>
      <c r="AZ881" s="522"/>
      <c r="BA881" s="282">
        <v>1.66</v>
      </c>
      <c r="BB881" s="282" t="str">
        <f t="shared" si="327"/>
        <v/>
      </c>
      <c r="BC881" s="282" t="str">
        <f t="shared" si="320"/>
        <v/>
      </c>
      <c r="BD881" s="282" t="s">
        <v>29</v>
      </c>
      <c r="BE881" s="282" t="str">
        <f t="shared" si="321"/>
        <v/>
      </c>
      <c r="BF881" s="282" t="str">
        <f t="shared" si="322"/>
        <v/>
      </c>
      <c r="BH881" s="522" t="str">
        <f>IF(AJ881="C",MAX($BH$221:BH880)+0.001,"")</f>
        <v/>
      </c>
      <c r="BI881" s="522"/>
      <c r="BJ881" s="522"/>
      <c r="BK881" s="282">
        <v>1.66</v>
      </c>
      <c r="BL881" s="282" t="str">
        <f t="shared" si="323"/>
        <v/>
      </c>
      <c r="BM881" s="282" t="str">
        <f t="shared" si="324"/>
        <v/>
      </c>
      <c r="BN881" s="282" t="s">
        <v>30</v>
      </c>
      <c r="BO881" s="282" t="str">
        <f t="shared" si="325"/>
        <v/>
      </c>
      <c r="BP881" s="282" t="str">
        <f t="shared" si="326"/>
        <v/>
      </c>
      <c r="BT881" s="522" t="str">
        <f>IF(AL881="A",MAX($BT$221:BV880)+0.001,"")</f>
        <v/>
      </c>
      <c r="BU881" s="522"/>
      <c r="BV881" s="522"/>
      <c r="BW881" s="282">
        <v>1.66</v>
      </c>
      <c r="BY881" s="454" t="s">
        <v>28</v>
      </c>
      <c r="BZ881" s="282" t="str">
        <f t="shared" si="328"/>
        <v/>
      </c>
      <c r="CB881" s="282">
        <f t="shared" si="329"/>
        <v>0</v>
      </c>
      <c r="CC881" s="282">
        <f t="shared" si="330"/>
        <v>0</v>
      </c>
      <c r="CD881" s="282">
        <f t="shared" si="331"/>
        <v>0</v>
      </c>
      <c r="CE881" s="282">
        <f t="shared" si="332"/>
        <v>0</v>
      </c>
      <c r="CF881" s="282">
        <f t="shared" si="333"/>
        <v>0</v>
      </c>
      <c r="CG881" s="282">
        <f t="shared" si="334"/>
        <v>0</v>
      </c>
      <c r="CH881" s="282">
        <f t="shared" si="335"/>
        <v>0</v>
      </c>
      <c r="CI881" s="282">
        <f t="shared" si="336"/>
        <v>0</v>
      </c>
      <c r="CJ881" s="282">
        <f t="shared" si="337"/>
        <v>0</v>
      </c>
      <c r="CK881" s="282">
        <f t="shared" si="338"/>
        <v>0</v>
      </c>
      <c r="CL881" s="282">
        <f t="shared" si="339"/>
        <v>0</v>
      </c>
      <c r="CM881" s="282">
        <f t="shared" si="340"/>
        <v>0</v>
      </c>
    </row>
    <row r="882" spans="4:91" ht="15" x14ac:dyDescent="0.25">
      <c r="D882" s="455" t="str">
        <f>IF(DATA14!$C$19="","",U882&amp;":"&amp;V882)</f>
        <v/>
      </c>
      <c r="E882" s="523" t="str">
        <f>IF(DATA14!$D$19="","",W882&amp;":"&amp;X882)</f>
        <v/>
      </c>
      <c r="F882" s="523"/>
      <c r="G882" s="523"/>
      <c r="H882" s="524" t="e">
        <f t="shared" si="315"/>
        <v>#VALUE!</v>
      </c>
      <c r="I882" s="524"/>
      <c r="J882" s="524"/>
      <c r="K882" s="522" t="e">
        <f t="shared" si="319"/>
        <v>#VALUE!</v>
      </c>
      <c r="L882" s="522"/>
      <c r="M882" s="522"/>
      <c r="N882" s="525" t="e">
        <f t="shared" si="316"/>
        <v>#VALUE!</v>
      </c>
      <c r="O882" s="525"/>
      <c r="P882" s="525"/>
      <c r="Q882" s="523" t="e">
        <f t="shared" si="317"/>
        <v>#VALUE!</v>
      </c>
      <c r="R882" s="523"/>
      <c r="S882" s="523"/>
      <c r="T882" s="283">
        <v>11</v>
      </c>
      <c r="U882" s="456">
        <f>IF(HOUR(DATA14!$C$19)&lt;=6,HOUR(DATA14!$C$19)+12,HOUR(DATA14!$C$19))</f>
        <v>12</v>
      </c>
      <c r="V882" s="457" t="str">
        <f>IF(MINUTE(DATA14!$C$19)&lt;10,"0"&amp;MINUTE(DATA14!$C$19),MINUTE(DATA14!$C$19))</f>
        <v>00</v>
      </c>
      <c r="W882" s="456">
        <f>IF(HOUR(DATA14!$D$19)&lt;=6,HOUR(DATA14!$D$19)+12,HOUR(DATA14!$D$19))</f>
        <v>12</v>
      </c>
      <c r="X882" s="457" t="str">
        <f>IF(MINUTE(DATA14!$D$19)&lt;10,"0"&amp;MINUTE(DATA14!$D$19),MINUTE(DATA14!$D$19))</f>
        <v>00</v>
      </c>
      <c r="Y882" s="526" t="b">
        <f t="shared" si="313"/>
        <v>0</v>
      </c>
      <c r="Z882" s="526"/>
      <c r="AA882" s="520" t="b">
        <f t="shared" si="314"/>
        <v>0</v>
      </c>
      <c r="AB882" s="520"/>
      <c r="AC882" s="521" t="str">
        <f t="shared" si="318"/>
        <v/>
      </c>
      <c r="AD882" s="521"/>
      <c r="AE882" s="520" t="b">
        <f t="shared" si="312"/>
        <v>0</v>
      </c>
      <c r="AF882" s="520"/>
      <c r="AH882" s="422">
        <f>DATA14!$G$19</f>
        <v>0</v>
      </c>
      <c r="AI882" s="422">
        <f>DATA14!$L$19</f>
        <v>0</v>
      </c>
      <c r="AJ882" s="458">
        <f>DATA14!$Q$19</f>
        <v>0</v>
      </c>
      <c r="AK882" s="422">
        <f>DATA14!$V$19</f>
        <v>0</v>
      </c>
      <c r="AL882" s="422">
        <f>DATA14!$AA$19</f>
        <v>0</v>
      </c>
      <c r="AN882" s="522" t="str">
        <f>IF(AJ882="A",MAX($AN$221:AP881)+0.001,"")</f>
        <v/>
      </c>
      <c r="AO882" s="522"/>
      <c r="AP882" s="522"/>
      <c r="AQ882" s="282">
        <v>1.661</v>
      </c>
      <c r="AR882" s="282" t="str">
        <f>IF($AQ$882&gt;$AN$973,"",LOOKUP($AQ$882,$AN$222:$AP$971,$AH$222:$AH$971))</f>
        <v/>
      </c>
      <c r="AS882" s="282" t="str">
        <f>IF($AQ$882&gt;$AN$973,"",LOOKUP($AQ$882,$AN$222:$AP$971,$AI$222:$AI$971))</f>
        <v/>
      </c>
      <c r="AT882" s="282" t="s">
        <v>28</v>
      </c>
      <c r="AU882" s="282" t="str">
        <f>IF($AQ$882&gt;$AN$973,"",LOOKUP($AQ$882,$AN$222:$AP$971,$AK$222:$AK$971))</f>
        <v/>
      </c>
      <c r="AV882" s="282" t="str">
        <f>IF($AQ$882&gt;$AN$973,"",LOOKUP($AQ$882,$AN$222:$AP$971,$AL$222:$AL$971))</f>
        <v/>
      </c>
      <c r="AX882" s="522" t="str">
        <f>IF(AJ882="B",MAX($AX$221:AX881)+0.001,"")</f>
        <v/>
      </c>
      <c r="AY882" s="522"/>
      <c r="AZ882" s="522"/>
      <c r="BA882" s="282">
        <v>1.661</v>
      </c>
      <c r="BB882" s="282" t="str">
        <f t="shared" si="327"/>
        <v/>
      </c>
      <c r="BC882" s="282" t="str">
        <f t="shared" si="320"/>
        <v/>
      </c>
      <c r="BD882" s="282" t="s">
        <v>29</v>
      </c>
      <c r="BE882" s="282" t="str">
        <f t="shared" si="321"/>
        <v/>
      </c>
      <c r="BF882" s="282" t="str">
        <f t="shared" si="322"/>
        <v/>
      </c>
      <c r="BH882" s="522" t="str">
        <f>IF(AJ882="C",MAX($BH$221:BH881)+0.001,"")</f>
        <v/>
      </c>
      <c r="BI882" s="522"/>
      <c r="BJ882" s="522"/>
      <c r="BK882" s="282">
        <v>1.661</v>
      </c>
      <c r="BL882" s="282" t="str">
        <f t="shared" si="323"/>
        <v/>
      </c>
      <c r="BM882" s="282" t="str">
        <f t="shared" si="324"/>
        <v/>
      </c>
      <c r="BN882" s="282" t="s">
        <v>30</v>
      </c>
      <c r="BO882" s="282" t="str">
        <f t="shared" si="325"/>
        <v/>
      </c>
      <c r="BP882" s="282" t="str">
        <f t="shared" si="326"/>
        <v/>
      </c>
      <c r="BT882" s="522" t="str">
        <f>IF(AL882="A",MAX($BT$221:BV881)+0.001,"")</f>
        <v/>
      </c>
      <c r="BU882" s="522"/>
      <c r="BV882" s="522"/>
      <c r="BW882" s="282">
        <v>1.661</v>
      </c>
      <c r="BY882" s="454" t="s">
        <v>28</v>
      </c>
      <c r="BZ882" s="282" t="str">
        <f t="shared" si="328"/>
        <v/>
      </c>
      <c r="CB882" s="282">
        <f t="shared" si="329"/>
        <v>0</v>
      </c>
      <c r="CC882" s="282">
        <f t="shared" si="330"/>
        <v>0</v>
      </c>
      <c r="CD882" s="282">
        <f t="shared" si="331"/>
        <v>0</v>
      </c>
      <c r="CE882" s="282">
        <f t="shared" si="332"/>
        <v>0</v>
      </c>
      <c r="CF882" s="282">
        <f t="shared" si="333"/>
        <v>0</v>
      </c>
      <c r="CG882" s="282">
        <f t="shared" si="334"/>
        <v>0</v>
      </c>
      <c r="CH882" s="282">
        <f t="shared" si="335"/>
        <v>0</v>
      </c>
      <c r="CI882" s="282">
        <f t="shared" si="336"/>
        <v>0</v>
      </c>
      <c r="CJ882" s="282">
        <f t="shared" si="337"/>
        <v>0</v>
      </c>
      <c r="CK882" s="282">
        <f t="shared" si="338"/>
        <v>0</v>
      </c>
      <c r="CL882" s="282">
        <f t="shared" si="339"/>
        <v>0</v>
      </c>
      <c r="CM882" s="282">
        <f t="shared" si="340"/>
        <v>0</v>
      </c>
    </row>
    <row r="883" spans="4:91" ht="15" x14ac:dyDescent="0.25">
      <c r="D883" s="455" t="str">
        <f>IF(DATA14!$C$20="","",U883&amp;":"&amp;V883)</f>
        <v/>
      </c>
      <c r="E883" s="523" t="str">
        <f>IF(DATA14!$D$20="","",W883&amp;":"&amp;X883)</f>
        <v/>
      </c>
      <c r="F883" s="523"/>
      <c r="G883" s="523"/>
      <c r="H883" s="524" t="e">
        <f t="shared" si="315"/>
        <v>#VALUE!</v>
      </c>
      <c r="I883" s="524"/>
      <c r="J883" s="524"/>
      <c r="K883" s="522" t="e">
        <f t="shared" si="319"/>
        <v>#VALUE!</v>
      </c>
      <c r="L883" s="522"/>
      <c r="M883" s="522"/>
      <c r="N883" s="525" t="e">
        <f t="shared" si="316"/>
        <v>#VALUE!</v>
      </c>
      <c r="O883" s="525"/>
      <c r="P883" s="525"/>
      <c r="Q883" s="523" t="e">
        <f t="shared" si="317"/>
        <v>#VALUE!</v>
      </c>
      <c r="R883" s="523"/>
      <c r="S883" s="523"/>
      <c r="T883" s="283">
        <v>12</v>
      </c>
      <c r="U883" s="456">
        <f>IF(HOUR(DATA14!$C$20)&lt;=6,HOUR(DATA14!$C$20)+12,HOUR(DATA14!$C$20))</f>
        <v>12</v>
      </c>
      <c r="V883" s="457" t="str">
        <f>IF(MINUTE(DATA14!$C$20)&lt;10,"0"&amp;MINUTE(DATA14!$C$20),MINUTE(DATA14!$C$20))</f>
        <v>00</v>
      </c>
      <c r="W883" s="456">
        <f>IF(HOUR(DATA14!$D$20)&lt;=6,HOUR(DATA14!$D$20)+12,HOUR(DATA14!$D$20))</f>
        <v>12</v>
      </c>
      <c r="X883" s="457" t="str">
        <f>IF(MINUTE(DATA14!$D$20)&lt;10,"0"&amp;MINUTE(DATA14!$D$20),MINUTE(DATA14!$D$20))</f>
        <v>00</v>
      </c>
      <c r="Y883" s="526" t="b">
        <f t="shared" si="313"/>
        <v>0</v>
      </c>
      <c r="Z883" s="526"/>
      <c r="AA883" s="520" t="b">
        <f t="shared" si="314"/>
        <v>0</v>
      </c>
      <c r="AB883" s="520"/>
      <c r="AC883" s="521" t="str">
        <f t="shared" si="318"/>
        <v/>
      </c>
      <c r="AD883" s="521"/>
      <c r="AE883" s="520" t="b">
        <f t="shared" si="312"/>
        <v>0</v>
      </c>
      <c r="AF883" s="520"/>
      <c r="AH883" s="422">
        <f>DATA14!$G$20</f>
        <v>0</v>
      </c>
      <c r="AI883" s="422">
        <f>DATA14!$L$20</f>
        <v>0</v>
      </c>
      <c r="AJ883" s="458">
        <f>DATA14!$Q$20</f>
        <v>0</v>
      </c>
      <c r="AK883" s="422">
        <f>DATA14!$V$20</f>
        <v>0</v>
      </c>
      <c r="AL883" s="422">
        <f>DATA14!$AA$20</f>
        <v>0</v>
      </c>
      <c r="AN883" s="522" t="str">
        <f>IF(AJ883="A",MAX($AN$221:AP882)+0.001,"")</f>
        <v/>
      </c>
      <c r="AO883" s="522"/>
      <c r="AP883" s="522"/>
      <c r="AQ883" s="282">
        <v>1.6619999999999999</v>
      </c>
      <c r="AR883" s="282" t="str">
        <f>IF($AQ$883&gt;$AN$973,"",LOOKUP($AQ$883,$AN$222:$AP$971,$AH$222:$AH$971))</f>
        <v/>
      </c>
      <c r="AS883" s="282" t="str">
        <f>IF($AQ$883&gt;$AN$973,"",LOOKUP($AQ$883,$AN$222:$AP$971,$AI$222:$AI$971))</f>
        <v/>
      </c>
      <c r="AT883" s="282" t="s">
        <v>28</v>
      </c>
      <c r="AU883" s="282" t="str">
        <f>IF($AQ$883&gt;$AN$973,"",LOOKUP($AQ$883,$AN$222:$AP$971,$AK$222:$AK$971))</f>
        <v/>
      </c>
      <c r="AV883" s="282" t="str">
        <f>IF($AQ$883&gt;$AN$973,"",LOOKUP($AQ$883,$AN$222:$AP$971,$AL$222:$AL$971))</f>
        <v/>
      </c>
      <c r="AX883" s="522" t="str">
        <f>IF(AJ883="B",MAX($AX$221:AX882)+0.001,"")</f>
        <v/>
      </c>
      <c r="AY883" s="522"/>
      <c r="AZ883" s="522"/>
      <c r="BA883" s="282">
        <v>1.6619999999999999</v>
      </c>
      <c r="BB883" s="282" t="str">
        <f t="shared" si="327"/>
        <v/>
      </c>
      <c r="BC883" s="282" t="str">
        <f t="shared" si="320"/>
        <v/>
      </c>
      <c r="BD883" s="282" t="s">
        <v>29</v>
      </c>
      <c r="BE883" s="282" t="str">
        <f t="shared" si="321"/>
        <v/>
      </c>
      <c r="BF883" s="282" t="str">
        <f t="shared" si="322"/>
        <v/>
      </c>
      <c r="BH883" s="522" t="str">
        <f>IF(AJ883="C",MAX($BH$221:BH882)+0.001,"")</f>
        <v/>
      </c>
      <c r="BI883" s="522"/>
      <c r="BJ883" s="522"/>
      <c r="BK883" s="282">
        <v>1.6619999999999999</v>
      </c>
      <c r="BL883" s="282" t="str">
        <f t="shared" si="323"/>
        <v/>
      </c>
      <c r="BM883" s="282" t="str">
        <f t="shared" si="324"/>
        <v/>
      </c>
      <c r="BN883" s="282" t="s">
        <v>30</v>
      </c>
      <c r="BO883" s="282" t="str">
        <f t="shared" si="325"/>
        <v/>
      </c>
      <c r="BP883" s="282" t="str">
        <f t="shared" si="326"/>
        <v/>
      </c>
      <c r="BT883" s="522" t="str">
        <f>IF(AL883="A",MAX($BT$221:BV882)+0.001,"")</f>
        <v/>
      </c>
      <c r="BU883" s="522"/>
      <c r="BV883" s="522"/>
      <c r="BW883" s="282">
        <v>1.6619999999999999</v>
      </c>
      <c r="BY883" s="454" t="s">
        <v>28</v>
      </c>
      <c r="BZ883" s="282" t="str">
        <f t="shared" si="328"/>
        <v/>
      </c>
      <c r="CB883" s="282">
        <f t="shared" si="329"/>
        <v>0</v>
      </c>
      <c r="CC883" s="282">
        <f t="shared" si="330"/>
        <v>0</v>
      </c>
      <c r="CD883" s="282">
        <f t="shared" si="331"/>
        <v>0</v>
      </c>
      <c r="CE883" s="282">
        <f t="shared" si="332"/>
        <v>0</v>
      </c>
      <c r="CF883" s="282">
        <f t="shared" si="333"/>
        <v>0</v>
      </c>
      <c r="CG883" s="282">
        <f t="shared" si="334"/>
        <v>0</v>
      </c>
      <c r="CH883" s="282">
        <f t="shared" si="335"/>
        <v>0</v>
      </c>
      <c r="CI883" s="282">
        <f t="shared" si="336"/>
        <v>0</v>
      </c>
      <c r="CJ883" s="282">
        <f t="shared" si="337"/>
        <v>0</v>
      </c>
      <c r="CK883" s="282">
        <f t="shared" si="338"/>
        <v>0</v>
      </c>
      <c r="CL883" s="282">
        <f t="shared" si="339"/>
        <v>0</v>
      </c>
      <c r="CM883" s="282">
        <f t="shared" si="340"/>
        <v>0</v>
      </c>
    </row>
    <row r="884" spans="4:91" ht="15" x14ac:dyDescent="0.25">
      <c r="D884" s="455" t="str">
        <f>IF(DATA14!$C$21="","",U884&amp;":"&amp;V884)</f>
        <v/>
      </c>
      <c r="E884" s="523" t="str">
        <f>IF(DATA14!$D$21="","",W884&amp;":"&amp;X884)</f>
        <v/>
      </c>
      <c r="F884" s="523"/>
      <c r="G884" s="523"/>
      <c r="H884" s="524" t="e">
        <f t="shared" si="315"/>
        <v>#VALUE!</v>
      </c>
      <c r="I884" s="524"/>
      <c r="J884" s="524"/>
      <c r="K884" s="522" t="e">
        <f t="shared" si="319"/>
        <v>#VALUE!</v>
      </c>
      <c r="L884" s="522"/>
      <c r="M884" s="522"/>
      <c r="N884" s="525" t="e">
        <f t="shared" si="316"/>
        <v>#VALUE!</v>
      </c>
      <c r="O884" s="525"/>
      <c r="P884" s="525"/>
      <c r="Q884" s="523" t="e">
        <f t="shared" si="317"/>
        <v>#VALUE!</v>
      </c>
      <c r="R884" s="523"/>
      <c r="S884" s="523"/>
      <c r="T884" s="283">
        <v>13</v>
      </c>
      <c r="U884" s="456">
        <f>IF(HOUR(DATA14!$C$21)&lt;=6,HOUR(DATA14!$C$21)+12,HOUR(DATA14!$C$21))</f>
        <v>12</v>
      </c>
      <c r="V884" s="457" t="str">
        <f>IF(MINUTE(DATA14!$C$21)&lt;10,"0"&amp;MINUTE(DATA14!$C$21),MINUTE(DATA14!$C$21))</f>
        <v>00</v>
      </c>
      <c r="W884" s="456">
        <f>IF(HOUR(DATA14!$D$21)&lt;=6,HOUR(DATA14!$D$21)+12,HOUR(DATA14!$D$21))</f>
        <v>12</v>
      </c>
      <c r="X884" s="457" t="str">
        <f>IF(MINUTE(DATA14!$D$21)&lt;10,"0"&amp;MINUTE(DATA14!$D$21),MINUTE(DATA14!$D$21))</f>
        <v>00</v>
      </c>
      <c r="Y884" s="526" t="b">
        <f t="shared" si="313"/>
        <v>0</v>
      </c>
      <c r="Z884" s="526"/>
      <c r="AA884" s="520" t="b">
        <f t="shared" si="314"/>
        <v>0</v>
      </c>
      <c r="AB884" s="520"/>
      <c r="AC884" s="521" t="str">
        <f t="shared" si="318"/>
        <v/>
      </c>
      <c r="AD884" s="521"/>
      <c r="AE884" s="520" t="b">
        <f t="shared" si="312"/>
        <v>0</v>
      </c>
      <c r="AF884" s="520"/>
      <c r="AH884" s="422">
        <f>DATA14!$G$21</f>
        <v>0</v>
      </c>
      <c r="AI884" s="422">
        <f>DATA14!$L$21</f>
        <v>0</v>
      </c>
      <c r="AJ884" s="458">
        <f>DATA14!$Q$21</f>
        <v>0</v>
      </c>
      <c r="AK884" s="422">
        <f>DATA14!$V$21</f>
        <v>0</v>
      </c>
      <c r="AL884" s="422">
        <f>DATA14!$AA$21</f>
        <v>0</v>
      </c>
      <c r="AN884" s="522" t="str">
        <f>IF(AJ884="A",MAX($AN$221:AP883)+0.001,"")</f>
        <v/>
      </c>
      <c r="AO884" s="522"/>
      <c r="AP884" s="522"/>
      <c r="AQ884" s="282">
        <v>1.6629999999999998</v>
      </c>
      <c r="AR884" s="282" t="str">
        <f>IF($AQ$884&gt;$AN$973,"",LOOKUP($AQ$884,$AN$222:$AP$971,$AH$222:$AH$971))</f>
        <v/>
      </c>
      <c r="AS884" s="282" t="str">
        <f>IF($AQ$884&gt;$AN$973,"",LOOKUP($AQ$884,$AN$222:$AP$971,$AI$222:$AI$971))</f>
        <v/>
      </c>
      <c r="AT884" s="282" t="s">
        <v>28</v>
      </c>
      <c r="AU884" s="282" t="str">
        <f>IF($AQ$884&gt;$AN$973,"",LOOKUP($AQ$884,$AN$222:$AP$971,$AK$222:$AK$971))</f>
        <v/>
      </c>
      <c r="AV884" s="282" t="str">
        <f>IF($AQ$884&gt;$AN$973,"",LOOKUP($AQ$884,$AN$222:$AP$971,$AL$222:$AL$971))</f>
        <v/>
      </c>
      <c r="AX884" s="522" t="str">
        <f>IF(AJ884="B",MAX($AX$221:AX883)+0.001,"")</f>
        <v/>
      </c>
      <c r="AY884" s="522"/>
      <c r="AZ884" s="522"/>
      <c r="BA884" s="282">
        <v>1.6629999999999998</v>
      </c>
      <c r="BB884" s="282" t="str">
        <f t="shared" si="327"/>
        <v/>
      </c>
      <c r="BC884" s="282" t="str">
        <f t="shared" si="320"/>
        <v/>
      </c>
      <c r="BD884" s="282" t="s">
        <v>29</v>
      </c>
      <c r="BE884" s="282" t="str">
        <f t="shared" si="321"/>
        <v/>
      </c>
      <c r="BF884" s="282" t="str">
        <f t="shared" si="322"/>
        <v/>
      </c>
      <c r="BH884" s="522" t="str">
        <f>IF(AJ884="C",MAX($BH$221:BH883)+0.001,"")</f>
        <v/>
      </c>
      <c r="BI884" s="522"/>
      <c r="BJ884" s="522"/>
      <c r="BK884" s="282">
        <v>1.6629999999999998</v>
      </c>
      <c r="BL884" s="282" t="str">
        <f t="shared" si="323"/>
        <v/>
      </c>
      <c r="BM884" s="282" t="str">
        <f t="shared" si="324"/>
        <v/>
      </c>
      <c r="BN884" s="282" t="s">
        <v>30</v>
      </c>
      <c r="BO884" s="282" t="str">
        <f t="shared" si="325"/>
        <v/>
      </c>
      <c r="BP884" s="282" t="str">
        <f t="shared" si="326"/>
        <v/>
      </c>
      <c r="BT884" s="522" t="str">
        <f>IF(AL884="A",MAX($BT$221:BV883)+0.001,"")</f>
        <v/>
      </c>
      <c r="BU884" s="522"/>
      <c r="BV884" s="522"/>
      <c r="BW884" s="282">
        <v>1.6629999999999998</v>
      </c>
      <c r="BY884" s="454" t="s">
        <v>28</v>
      </c>
      <c r="BZ884" s="282" t="str">
        <f t="shared" si="328"/>
        <v/>
      </c>
      <c r="CB884" s="282">
        <f t="shared" si="329"/>
        <v>0</v>
      </c>
      <c r="CC884" s="282">
        <f t="shared" si="330"/>
        <v>0</v>
      </c>
      <c r="CD884" s="282">
        <f t="shared" si="331"/>
        <v>0</v>
      </c>
      <c r="CE884" s="282">
        <f t="shared" si="332"/>
        <v>0</v>
      </c>
      <c r="CF884" s="282">
        <f t="shared" si="333"/>
        <v>0</v>
      </c>
      <c r="CG884" s="282">
        <f t="shared" si="334"/>
        <v>0</v>
      </c>
      <c r="CH884" s="282">
        <f t="shared" si="335"/>
        <v>0</v>
      </c>
      <c r="CI884" s="282">
        <f t="shared" si="336"/>
        <v>0</v>
      </c>
      <c r="CJ884" s="282">
        <f t="shared" si="337"/>
        <v>0</v>
      </c>
      <c r="CK884" s="282">
        <f t="shared" si="338"/>
        <v>0</v>
      </c>
      <c r="CL884" s="282">
        <f t="shared" si="339"/>
        <v>0</v>
      </c>
      <c r="CM884" s="282">
        <f t="shared" si="340"/>
        <v>0</v>
      </c>
    </row>
    <row r="885" spans="4:91" ht="15" x14ac:dyDescent="0.25">
      <c r="D885" s="455" t="str">
        <f>IF(DATA14!$C$22="","",U885&amp;":"&amp;V885)</f>
        <v/>
      </c>
      <c r="E885" s="523" t="str">
        <f>IF(DATA14!$D$22="","",W885&amp;":"&amp;X885)</f>
        <v/>
      </c>
      <c r="F885" s="523"/>
      <c r="G885" s="523"/>
      <c r="H885" s="524" t="e">
        <f t="shared" si="315"/>
        <v>#VALUE!</v>
      </c>
      <c r="I885" s="524"/>
      <c r="J885" s="524"/>
      <c r="K885" s="522" t="e">
        <f t="shared" si="319"/>
        <v>#VALUE!</v>
      </c>
      <c r="L885" s="522"/>
      <c r="M885" s="522"/>
      <c r="N885" s="525" t="e">
        <f t="shared" si="316"/>
        <v>#VALUE!</v>
      </c>
      <c r="O885" s="525"/>
      <c r="P885" s="525"/>
      <c r="Q885" s="523" t="e">
        <f t="shared" si="317"/>
        <v>#VALUE!</v>
      </c>
      <c r="R885" s="523"/>
      <c r="S885" s="523"/>
      <c r="T885" s="283">
        <v>14</v>
      </c>
      <c r="U885" s="456">
        <f>IF(HOUR(DATA14!$C$22)&lt;=6,HOUR(DATA14!$C$22)+12,HOUR(DATA14!$C$22))</f>
        <v>12</v>
      </c>
      <c r="V885" s="457" t="str">
        <f>IF(MINUTE(DATA14!$C$22)&lt;10,"0"&amp;MINUTE(DATA14!$C$22),MINUTE(DATA14!$C$22))</f>
        <v>00</v>
      </c>
      <c r="W885" s="456">
        <f>IF(HOUR(DATA14!$D$22)&lt;=6,HOUR(DATA14!$D$22)+12,HOUR(DATA14!$D$22))</f>
        <v>12</v>
      </c>
      <c r="X885" s="457" t="str">
        <f>IF(MINUTE(DATA14!$D$22)&lt;10,"0"&amp;MINUTE(DATA14!$D$22),MINUTE(DATA14!$D$22))</f>
        <v>00</v>
      </c>
      <c r="Y885" s="526" t="b">
        <f t="shared" si="313"/>
        <v>0</v>
      </c>
      <c r="Z885" s="526"/>
      <c r="AA885" s="520" t="b">
        <f t="shared" si="314"/>
        <v>0</v>
      </c>
      <c r="AB885" s="520"/>
      <c r="AC885" s="521" t="str">
        <f t="shared" si="318"/>
        <v/>
      </c>
      <c r="AD885" s="521"/>
      <c r="AE885" s="520" t="b">
        <f t="shared" si="312"/>
        <v>0</v>
      </c>
      <c r="AF885" s="520"/>
      <c r="AH885" s="422">
        <f>DATA14!$G$22</f>
        <v>0</v>
      </c>
      <c r="AI885" s="422">
        <f>DATA14!$L$22</f>
        <v>0</v>
      </c>
      <c r="AJ885" s="458">
        <f>DATA14!$Q$22</f>
        <v>0</v>
      </c>
      <c r="AK885" s="422">
        <f>DATA14!$V$22</f>
        <v>0</v>
      </c>
      <c r="AL885" s="422">
        <f>DATA14!$AA$22</f>
        <v>0</v>
      </c>
      <c r="AN885" s="522" t="str">
        <f>IF(AJ885="A",MAX($AN$221:AP884)+0.001,"")</f>
        <v/>
      </c>
      <c r="AO885" s="522"/>
      <c r="AP885" s="522"/>
      <c r="AQ885" s="282">
        <v>1.6639999999999999</v>
      </c>
      <c r="AR885" s="282" t="str">
        <f>IF($AQ$885&gt;$AN$973,"",LOOKUP($AQ$885,$AN$222:$AP$971,$AH$222:$AH$971))</f>
        <v/>
      </c>
      <c r="AS885" s="282" t="str">
        <f>IF($AQ$885&gt;$AN$973,"",LOOKUP($AQ$885,$AN$222:$AP$971,$AI$222:$AI$971))</f>
        <v/>
      </c>
      <c r="AT885" s="282" t="s">
        <v>28</v>
      </c>
      <c r="AU885" s="282" t="str">
        <f>IF($AQ$885&gt;$AN$973,"",LOOKUP($AQ$885,$AN$222:$AP$971,$AK$222:$AK$971))</f>
        <v/>
      </c>
      <c r="AV885" s="282" t="str">
        <f>IF($AQ$885&gt;$AN$973,"",LOOKUP($AQ$885,$AN$222:$AP$971,$AL$222:$AL$971))</f>
        <v/>
      </c>
      <c r="AX885" s="522" t="str">
        <f>IF(AJ885="B",MAX($AX$221:AX884)+0.001,"")</f>
        <v/>
      </c>
      <c r="AY885" s="522"/>
      <c r="AZ885" s="522"/>
      <c r="BA885" s="282">
        <v>1.6639999999999999</v>
      </c>
      <c r="BB885" s="282" t="str">
        <f t="shared" si="327"/>
        <v/>
      </c>
      <c r="BC885" s="282" t="str">
        <f t="shared" si="320"/>
        <v/>
      </c>
      <c r="BD885" s="282" t="s">
        <v>29</v>
      </c>
      <c r="BE885" s="282" t="str">
        <f t="shared" si="321"/>
        <v/>
      </c>
      <c r="BF885" s="282" t="str">
        <f t="shared" si="322"/>
        <v/>
      </c>
      <c r="BH885" s="522" t="str">
        <f>IF(AJ885="C",MAX($BH$221:BH884)+0.001,"")</f>
        <v/>
      </c>
      <c r="BI885" s="522"/>
      <c r="BJ885" s="522"/>
      <c r="BK885" s="282">
        <v>1.6639999999999999</v>
      </c>
      <c r="BL885" s="282" t="str">
        <f t="shared" si="323"/>
        <v/>
      </c>
      <c r="BM885" s="282" t="str">
        <f t="shared" si="324"/>
        <v/>
      </c>
      <c r="BN885" s="282" t="s">
        <v>30</v>
      </c>
      <c r="BO885" s="282" t="str">
        <f t="shared" si="325"/>
        <v/>
      </c>
      <c r="BP885" s="282" t="str">
        <f t="shared" si="326"/>
        <v/>
      </c>
      <c r="BT885" s="522" t="str">
        <f>IF(AL885="A",MAX($BT$221:BV884)+0.001,"")</f>
        <v/>
      </c>
      <c r="BU885" s="522"/>
      <c r="BV885" s="522"/>
      <c r="BW885" s="282">
        <v>1.6639999999999999</v>
      </c>
      <c r="BY885" s="454" t="s">
        <v>28</v>
      </c>
      <c r="BZ885" s="282" t="str">
        <f t="shared" si="328"/>
        <v/>
      </c>
      <c r="CB885" s="282">
        <f t="shared" si="329"/>
        <v>0</v>
      </c>
      <c r="CC885" s="282">
        <f t="shared" si="330"/>
        <v>0</v>
      </c>
      <c r="CD885" s="282">
        <f t="shared" si="331"/>
        <v>0</v>
      </c>
      <c r="CE885" s="282">
        <f t="shared" si="332"/>
        <v>0</v>
      </c>
      <c r="CF885" s="282">
        <f t="shared" si="333"/>
        <v>0</v>
      </c>
      <c r="CG885" s="282">
        <f t="shared" si="334"/>
        <v>0</v>
      </c>
      <c r="CH885" s="282">
        <f t="shared" si="335"/>
        <v>0</v>
      </c>
      <c r="CI885" s="282">
        <f t="shared" si="336"/>
        <v>0</v>
      </c>
      <c r="CJ885" s="282">
        <f t="shared" si="337"/>
        <v>0</v>
      </c>
      <c r="CK885" s="282">
        <f t="shared" si="338"/>
        <v>0</v>
      </c>
      <c r="CL885" s="282">
        <f t="shared" si="339"/>
        <v>0</v>
      </c>
      <c r="CM885" s="282">
        <f t="shared" si="340"/>
        <v>0</v>
      </c>
    </row>
    <row r="886" spans="4:91" ht="15" x14ac:dyDescent="0.25">
      <c r="D886" s="455" t="str">
        <f>IF(DATA14!$C$23="","",U886&amp;":"&amp;V886)</f>
        <v/>
      </c>
      <c r="E886" s="523" t="str">
        <f>IF(DATA14!$D$23="","",W886&amp;":"&amp;X886)</f>
        <v/>
      </c>
      <c r="F886" s="523"/>
      <c r="G886" s="523"/>
      <c r="H886" s="524" t="e">
        <f t="shared" si="315"/>
        <v>#VALUE!</v>
      </c>
      <c r="I886" s="524"/>
      <c r="J886" s="524"/>
      <c r="K886" s="522" t="e">
        <f t="shared" si="319"/>
        <v>#VALUE!</v>
      </c>
      <c r="L886" s="522"/>
      <c r="M886" s="522"/>
      <c r="N886" s="525" t="e">
        <f t="shared" si="316"/>
        <v>#VALUE!</v>
      </c>
      <c r="O886" s="525"/>
      <c r="P886" s="525"/>
      <c r="Q886" s="523" t="e">
        <f t="shared" si="317"/>
        <v>#VALUE!</v>
      </c>
      <c r="R886" s="523"/>
      <c r="S886" s="523"/>
      <c r="T886" s="283">
        <v>15</v>
      </c>
      <c r="U886" s="456">
        <f>IF(HOUR(DATA14!$C$23)&lt;=6,HOUR(DATA14!$C$23)+12,HOUR(DATA14!$C$23))</f>
        <v>12</v>
      </c>
      <c r="V886" s="457" t="str">
        <f>IF(MINUTE(DATA14!$C$23)&lt;10,"0"&amp;MINUTE(DATA14!$C$23),MINUTE(DATA14!$C$23))</f>
        <v>00</v>
      </c>
      <c r="W886" s="456">
        <f>IF(HOUR(DATA14!$D$23)&lt;=6,HOUR(DATA14!$D$23)+12,HOUR(DATA14!$D$23))</f>
        <v>12</v>
      </c>
      <c r="X886" s="457" t="str">
        <f>IF(MINUTE(DATA14!$D$23)&lt;10,"0"&amp;MINUTE(DATA14!$D$23),MINUTE(DATA14!$D$23))</f>
        <v>00</v>
      </c>
      <c r="Y886" s="526" t="b">
        <f t="shared" si="313"/>
        <v>0</v>
      </c>
      <c r="Z886" s="526"/>
      <c r="AA886" s="520" t="b">
        <f t="shared" si="314"/>
        <v>0</v>
      </c>
      <c r="AB886" s="520"/>
      <c r="AC886" s="521" t="str">
        <f t="shared" si="318"/>
        <v/>
      </c>
      <c r="AD886" s="521"/>
      <c r="AE886" s="520" t="b">
        <f t="shared" si="312"/>
        <v>0</v>
      </c>
      <c r="AF886" s="520"/>
      <c r="AH886" s="422">
        <f>DATA14!$G$23</f>
        <v>0</v>
      </c>
      <c r="AI886" s="422">
        <f>DATA14!$L$23</f>
        <v>0</v>
      </c>
      <c r="AJ886" s="458">
        <f>DATA14!$Q$23</f>
        <v>0</v>
      </c>
      <c r="AK886" s="422">
        <f>DATA14!$V$23</f>
        <v>0</v>
      </c>
      <c r="AL886" s="422">
        <f>DATA14!$AA$23</f>
        <v>0</v>
      </c>
      <c r="AN886" s="522" t="str">
        <f>IF(AJ886="A",MAX($AN$221:AP885)+0.001,"")</f>
        <v/>
      </c>
      <c r="AO886" s="522"/>
      <c r="AP886" s="522"/>
      <c r="AQ886" s="282">
        <v>1.665</v>
      </c>
      <c r="AR886" s="282" t="str">
        <f>IF($AQ$886&gt;$AN$973,"",LOOKUP($AQ$886,$AN$222:$AP$971,$AH$222:$AH$971))</f>
        <v/>
      </c>
      <c r="AS886" s="282" t="str">
        <f>IF($AQ$886&gt;$AN$973,"",LOOKUP($AQ$886,$AN$222:$AP$971,$AI$222:$AI$971))</f>
        <v/>
      </c>
      <c r="AT886" s="282" t="s">
        <v>28</v>
      </c>
      <c r="AU886" s="282" t="str">
        <f>IF($AQ$886&gt;$AN$973,"",LOOKUP($AQ$886,$AN$222:$AP$971,$AK$222:$AK$971))</f>
        <v/>
      </c>
      <c r="AV886" s="282" t="str">
        <f>IF($AQ$886&gt;$AN$973,"",LOOKUP($AQ$886,$AN$222:$AP$971,$AL$222:$AL$971))</f>
        <v/>
      </c>
      <c r="AX886" s="522" t="str">
        <f>IF(AJ886="B",MAX($AX$221:AX885)+0.001,"")</f>
        <v/>
      </c>
      <c r="AY886" s="522"/>
      <c r="AZ886" s="522"/>
      <c r="BA886" s="282">
        <v>1.665</v>
      </c>
      <c r="BB886" s="282" t="str">
        <f t="shared" si="327"/>
        <v/>
      </c>
      <c r="BC886" s="282" t="str">
        <f t="shared" si="320"/>
        <v/>
      </c>
      <c r="BD886" s="282" t="s">
        <v>29</v>
      </c>
      <c r="BE886" s="282" t="str">
        <f t="shared" si="321"/>
        <v/>
      </c>
      <c r="BF886" s="282" t="str">
        <f t="shared" si="322"/>
        <v/>
      </c>
      <c r="BH886" s="522" t="str">
        <f>IF(AJ886="C",MAX($BH$221:BH885)+0.001,"")</f>
        <v/>
      </c>
      <c r="BI886" s="522"/>
      <c r="BJ886" s="522"/>
      <c r="BK886" s="282">
        <v>1.665</v>
      </c>
      <c r="BL886" s="282" t="str">
        <f t="shared" si="323"/>
        <v/>
      </c>
      <c r="BM886" s="282" t="str">
        <f t="shared" si="324"/>
        <v/>
      </c>
      <c r="BN886" s="282" t="s">
        <v>30</v>
      </c>
      <c r="BO886" s="282" t="str">
        <f t="shared" si="325"/>
        <v/>
      </c>
      <c r="BP886" s="282" t="str">
        <f t="shared" si="326"/>
        <v/>
      </c>
      <c r="BT886" s="522" t="str">
        <f>IF(AL886="A",MAX($BT$221:BV885)+0.001,"")</f>
        <v/>
      </c>
      <c r="BU886" s="522"/>
      <c r="BV886" s="522"/>
      <c r="BW886" s="282">
        <v>1.665</v>
      </c>
      <c r="BY886" s="454" t="s">
        <v>28</v>
      </c>
      <c r="BZ886" s="282" t="str">
        <f t="shared" si="328"/>
        <v/>
      </c>
      <c r="CB886" s="282">
        <f t="shared" si="329"/>
        <v>0</v>
      </c>
      <c r="CC886" s="282">
        <f t="shared" si="330"/>
        <v>0</v>
      </c>
      <c r="CD886" s="282">
        <f t="shared" si="331"/>
        <v>0</v>
      </c>
      <c r="CE886" s="282">
        <f t="shared" si="332"/>
        <v>0</v>
      </c>
      <c r="CF886" s="282">
        <f t="shared" si="333"/>
        <v>0</v>
      </c>
      <c r="CG886" s="282">
        <f t="shared" si="334"/>
        <v>0</v>
      </c>
      <c r="CH886" s="282">
        <f t="shared" si="335"/>
        <v>0</v>
      </c>
      <c r="CI886" s="282">
        <f t="shared" si="336"/>
        <v>0</v>
      </c>
      <c r="CJ886" s="282">
        <f t="shared" si="337"/>
        <v>0</v>
      </c>
      <c r="CK886" s="282">
        <f t="shared" si="338"/>
        <v>0</v>
      </c>
      <c r="CL886" s="282">
        <f t="shared" si="339"/>
        <v>0</v>
      </c>
      <c r="CM886" s="282">
        <f t="shared" si="340"/>
        <v>0</v>
      </c>
    </row>
    <row r="887" spans="4:91" ht="15" x14ac:dyDescent="0.25">
      <c r="D887" s="455" t="str">
        <f>IF(DATA14!$C$24="","",U887&amp;":"&amp;V887)</f>
        <v/>
      </c>
      <c r="E887" s="523" t="str">
        <f>IF(DATA14!$D$24="","",W887&amp;":"&amp;X887)</f>
        <v/>
      </c>
      <c r="F887" s="523"/>
      <c r="G887" s="523"/>
      <c r="H887" s="524" t="e">
        <f t="shared" si="315"/>
        <v>#VALUE!</v>
      </c>
      <c r="I887" s="524"/>
      <c r="J887" s="524"/>
      <c r="K887" s="522" t="e">
        <f t="shared" si="319"/>
        <v>#VALUE!</v>
      </c>
      <c r="L887" s="522"/>
      <c r="M887" s="522"/>
      <c r="N887" s="525" t="e">
        <f t="shared" si="316"/>
        <v>#VALUE!</v>
      </c>
      <c r="O887" s="525"/>
      <c r="P887" s="525"/>
      <c r="Q887" s="523" t="e">
        <f t="shared" si="317"/>
        <v>#VALUE!</v>
      </c>
      <c r="R887" s="523"/>
      <c r="S887" s="523"/>
      <c r="T887" s="283">
        <v>16</v>
      </c>
      <c r="U887" s="456">
        <f>IF(HOUR(DATA14!$C$24)&lt;=6,HOUR(DATA14!$C$24)+12,HOUR(DATA14!$C$24))</f>
        <v>12</v>
      </c>
      <c r="V887" s="457" t="str">
        <f>IF(MINUTE(DATA14!$C$24)&lt;10,"0"&amp;MINUTE(DATA14!$C$24),MINUTE(DATA14!$C$24))</f>
        <v>00</v>
      </c>
      <c r="W887" s="456">
        <f>IF(HOUR(DATA14!$D$24)&lt;=6,HOUR(DATA14!$D$24)+12,HOUR(DATA14!$D$24))</f>
        <v>12</v>
      </c>
      <c r="X887" s="457" t="str">
        <f>IF(MINUTE(DATA14!$D$24)&lt;10,"0"&amp;MINUTE(DATA14!$D$24),MINUTE(DATA14!$D$24))</f>
        <v>00</v>
      </c>
      <c r="Y887" s="526" t="b">
        <f t="shared" si="313"/>
        <v>0</v>
      </c>
      <c r="Z887" s="526"/>
      <c r="AA887" s="520" t="b">
        <f t="shared" si="314"/>
        <v>0</v>
      </c>
      <c r="AB887" s="520"/>
      <c r="AC887" s="521" t="str">
        <f t="shared" si="318"/>
        <v/>
      </c>
      <c r="AD887" s="521"/>
      <c r="AE887" s="520" t="b">
        <f t="shared" si="312"/>
        <v>0</v>
      </c>
      <c r="AF887" s="520"/>
      <c r="AH887" s="422">
        <f>DATA14!$G$24</f>
        <v>0</v>
      </c>
      <c r="AI887" s="422">
        <f>DATA14!$L$24</f>
        <v>0</v>
      </c>
      <c r="AJ887" s="458">
        <f>DATA14!$Q$24</f>
        <v>0</v>
      </c>
      <c r="AK887" s="422">
        <f>DATA14!$V$24</f>
        <v>0</v>
      </c>
      <c r="AL887" s="422">
        <f>DATA14!$AA$24</f>
        <v>0</v>
      </c>
      <c r="AN887" s="522" t="str">
        <f>IF(AJ887="A",MAX($AN$221:AP886)+0.001,"")</f>
        <v/>
      </c>
      <c r="AO887" s="522"/>
      <c r="AP887" s="522"/>
      <c r="AQ887" s="282">
        <v>1.6659999999999999</v>
      </c>
      <c r="AR887" s="282" t="str">
        <f>IF($AQ$887&gt;$AN$973,"",LOOKUP($AQ$887,$AN$222:$AP$971,$AH$222:$AH$971))</f>
        <v/>
      </c>
      <c r="AS887" s="282" t="str">
        <f>IF($AQ$887&gt;$AN$973,"",LOOKUP($AQ$887,$AN$222:$AP$971,$AI$222:$AI$971))</f>
        <v/>
      </c>
      <c r="AT887" s="282" t="s">
        <v>28</v>
      </c>
      <c r="AU887" s="282" t="str">
        <f>IF($AQ$887&gt;$AN$973,"",LOOKUP($AQ$887,$AN$222:$AP$971,$AK$222:$AK$971))</f>
        <v/>
      </c>
      <c r="AV887" s="282" t="str">
        <f>IF($AQ$887&gt;$AN$973,"",LOOKUP($AQ$887,$AN$222:$AP$971,$AL$222:$AL$971))</f>
        <v/>
      </c>
      <c r="AX887" s="522" t="str">
        <f>IF(AJ887="B",MAX($AX$221:AX886)+0.001,"")</f>
        <v/>
      </c>
      <c r="AY887" s="522"/>
      <c r="AZ887" s="522"/>
      <c r="BA887" s="282">
        <v>1.6659999999999999</v>
      </c>
      <c r="BB887" s="282" t="str">
        <f t="shared" si="327"/>
        <v/>
      </c>
      <c r="BC887" s="282" t="str">
        <f t="shared" si="320"/>
        <v/>
      </c>
      <c r="BD887" s="282" t="s">
        <v>29</v>
      </c>
      <c r="BE887" s="282" t="str">
        <f t="shared" si="321"/>
        <v/>
      </c>
      <c r="BF887" s="282" t="str">
        <f t="shared" si="322"/>
        <v/>
      </c>
      <c r="BH887" s="522" t="str">
        <f>IF(AJ887="C",MAX($BH$221:BH886)+0.001,"")</f>
        <v/>
      </c>
      <c r="BI887" s="522"/>
      <c r="BJ887" s="522"/>
      <c r="BK887" s="282">
        <v>1.6659999999999999</v>
      </c>
      <c r="BL887" s="282" t="str">
        <f t="shared" si="323"/>
        <v/>
      </c>
      <c r="BM887" s="282" t="str">
        <f t="shared" si="324"/>
        <v/>
      </c>
      <c r="BN887" s="282" t="s">
        <v>30</v>
      </c>
      <c r="BO887" s="282" t="str">
        <f t="shared" si="325"/>
        <v/>
      </c>
      <c r="BP887" s="282" t="str">
        <f t="shared" si="326"/>
        <v/>
      </c>
      <c r="BT887" s="522" t="str">
        <f>IF(AL887="A",MAX($BT$221:BV886)+0.001,"")</f>
        <v/>
      </c>
      <c r="BU887" s="522"/>
      <c r="BV887" s="522"/>
      <c r="BW887" s="282">
        <v>1.6659999999999999</v>
      </c>
      <c r="BY887" s="454" t="s">
        <v>28</v>
      </c>
      <c r="BZ887" s="282" t="str">
        <f t="shared" si="328"/>
        <v/>
      </c>
      <c r="CB887" s="282">
        <f t="shared" si="329"/>
        <v>0</v>
      </c>
      <c r="CC887" s="282">
        <f t="shared" si="330"/>
        <v>0</v>
      </c>
      <c r="CD887" s="282">
        <f t="shared" si="331"/>
        <v>0</v>
      </c>
      <c r="CE887" s="282">
        <f t="shared" si="332"/>
        <v>0</v>
      </c>
      <c r="CF887" s="282">
        <f t="shared" si="333"/>
        <v>0</v>
      </c>
      <c r="CG887" s="282">
        <f t="shared" si="334"/>
        <v>0</v>
      </c>
      <c r="CH887" s="282">
        <f t="shared" si="335"/>
        <v>0</v>
      </c>
      <c r="CI887" s="282">
        <f t="shared" si="336"/>
        <v>0</v>
      </c>
      <c r="CJ887" s="282">
        <f t="shared" si="337"/>
        <v>0</v>
      </c>
      <c r="CK887" s="282">
        <f t="shared" si="338"/>
        <v>0</v>
      </c>
      <c r="CL887" s="282">
        <f t="shared" si="339"/>
        <v>0</v>
      </c>
      <c r="CM887" s="282">
        <f t="shared" si="340"/>
        <v>0</v>
      </c>
    </row>
    <row r="888" spans="4:91" ht="15" x14ac:dyDescent="0.25">
      <c r="D888" s="455" t="str">
        <f>IF(DATA14!$C$25="","",U888&amp;":"&amp;V888)</f>
        <v/>
      </c>
      <c r="E888" s="523" t="str">
        <f>IF(DATA14!$D$25="","",W888&amp;":"&amp;X888)</f>
        <v/>
      </c>
      <c r="F888" s="523"/>
      <c r="G888" s="523"/>
      <c r="H888" s="524" t="e">
        <f t="shared" si="315"/>
        <v>#VALUE!</v>
      </c>
      <c r="I888" s="524"/>
      <c r="J888" s="524"/>
      <c r="K888" s="522" t="e">
        <f t="shared" si="319"/>
        <v>#VALUE!</v>
      </c>
      <c r="L888" s="522"/>
      <c r="M888" s="522"/>
      <c r="N888" s="525" t="e">
        <f t="shared" si="316"/>
        <v>#VALUE!</v>
      </c>
      <c r="O888" s="525"/>
      <c r="P888" s="525"/>
      <c r="Q888" s="523" t="e">
        <f t="shared" si="317"/>
        <v>#VALUE!</v>
      </c>
      <c r="R888" s="523"/>
      <c r="S888" s="523"/>
      <c r="T888" s="283">
        <v>17</v>
      </c>
      <c r="U888" s="456">
        <f>IF(HOUR(DATA14!$C$25)&lt;=6,HOUR(DATA14!$C$25)+12,HOUR(DATA14!$C$25))</f>
        <v>12</v>
      </c>
      <c r="V888" s="457" t="str">
        <f>IF(MINUTE(DATA14!$C$25)&lt;10,"0"&amp;MINUTE(DATA14!$C$25),MINUTE(DATA14!$C$25))</f>
        <v>00</v>
      </c>
      <c r="W888" s="456">
        <f>IF(HOUR(DATA14!$D$25)&lt;=6,HOUR(DATA14!$D$25)+12,HOUR(DATA14!$D$25))</f>
        <v>12</v>
      </c>
      <c r="X888" s="457" t="str">
        <f>IF(MINUTE(DATA14!$D$25)&lt;10,"0"&amp;MINUTE(DATA14!$D$25),MINUTE(DATA14!$D$25))</f>
        <v>00</v>
      </c>
      <c r="Y888" s="526" t="b">
        <f t="shared" si="313"/>
        <v>0</v>
      </c>
      <c r="Z888" s="526"/>
      <c r="AA888" s="520" t="b">
        <f t="shared" si="314"/>
        <v>0</v>
      </c>
      <c r="AB888" s="520"/>
      <c r="AC888" s="521" t="str">
        <f t="shared" si="318"/>
        <v/>
      </c>
      <c r="AD888" s="521"/>
      <c r="AE888" s="520" t="b">
        <f t="shared" si="312"/>
        <v>0</v>
      </c>
      <c r="AF888" s="520"/>
      <c r="AH888" s="422">
        <f>DATA14!$G$25</f>
        <v>0</v>
      </c>
      <c r="AI888" s="422">
        <f>DATA14!$L$25</f>
        <v>0</v>
      </c>
      <c r="AJ888" s="458">
        <f>DATA14!$Q$25</f>
        <v>0</v>
      </c>
      <c r="AK888" s="422">
        <f>DATA14!$V$25</f>
        <v>0</v>
      </c>
      <c r="AL888" s="422">
        <f>DATA14!$AA$25</f>
        <v>0</v>
      </c>
      <c r="AN888" s="522" t="str">
        <f>IF(AJ888="A",MAX($AN$221:AP887)+0.001,"")</f>
        <v/>
      </c>
      <c r="AO888" s="522"/>
      <c r="AP888" s="522"/>
      <c r="AQ888" s="282">
        <v>1.6669999999999998</v>
      </c>
      <c r="AR888" s="282" t="str">
        <f>IF($AQ$888&gt;$AN$973,"",LOOKUP($AQ$888,$AN$222:$AP$971,$AH$222:$AH$971))</f>
        <v/>
      </c>
      <c r="AS888" s="282" t="str">
        <f>IF($AQ$888&gt;$AN$973,"",LOOKUP($AQ$888,$AN$222:$AP$971,$AI$222:$AI$971))</f>
        <v/>
      </c>
      <c r="AT888" s="282" t="s">
        <v>28</v>
      </c>
      <c r="AU888" s="282" t="str">
        <f>IF($AQ$888&gt;$AN$973,"",LOOKUP($AQ$888,$AN$222:$AP$971,$AK$222:$AK$971))</f>
        <v/>
      </c>
      <c r="AV888" s="282" t="str">
        <f>IF($AQ$888&gt;$AN$973,"",LOOKUP($AQ$888,$AN$222:$AP$971,$AL$222:$AL$971))</f>
        <v/>
      </c>
      <c r="AX888" s="522" t="str">
        <f>IF(AJ888="B",MAX($AX$221:AX887)+0.001,"")</f>
        <v/>
      </c>
      <c r="AY888" s="522"/>
      <c r="AZ888" s="522"/>
      <c r="BA888" s="282">
        <v>1.6669999999999998</v>
      </c>
      <c r="BB888" s="282" t="str">
        <f t="shared" si="327"/>
        <v/>
      </c>
      <c r="BC888" s="282" t="str">
        <f t="shared" si="320"/>
        <v/>
      </c>
      <c r="BD888" s="282" t="s">
        <v>29</v>
      </c>
      <c r="BE888" s="282" t="str">
        <f t="shared" si="321"/>
        <v/>
      </c>
      <c r="BF888" s="282" t="str">
        <f t="shared" si="322"/>
        <v/>
      </c>
      <c r="BH888" s="522" t="str">
        <f>IF(AJ888="C",MAX($BH$221:BH887)+0.001,"")</f>
        <v/>
      </c>
      <c r="BI888" s="522"/>
      <c r="BJ888" s="522"/>
      <c r="BK888" s="282">
        <v>1.6669999999999998</v>
      </c>
      <c r="BL888" s="282" t="str">
        <f t="shared" si="323"/>
        <v/>
      </c>
      <c r="BM888" s="282" t="str">
        <f t="shared" si="324"/>
        <v/>
      </c>
      <c r="BN888" s="282" t="s">
        <v>30</v>
      </c>
      <c r="BO888" s="282" t="str">
        <f t="shared" si="325"/>
        <v/>
      </c>
      <c r="BP888" s="282" t="str">
        <f t="shared" si="326"/>
        <v/>
      </c>
      <c r="BT888" s="522" t="str">
        <f>IF(AL888="A",MAX($BT$221:BV887)+0.001,"")</f>
        <v/>
      </c>
      <c r="BU888" s="522"/>
      <c r="BV888" s="522"/>
      <c r="BW888" s="282">
        <v>1.6669999999999998</v>
      </c>
      <c r="BY888" s="454" t="s">
        <v>28</v>
      </c>
      <c r="BZ888" s="282" t="str">
        <f t="shared" si="328"/>
        <v/>
      </c>
      <c r="CB888" s="282">
        <f t="shared" si="329"/>
        <v>0</v>
      </c>
      <c r="CC888" s="282">
        <f t="shared" si="330"/>
        <v>0</v>
      </c>
      <c r="CD888" s="282">
        <f t="shared" si="331"/>
        <v>0</v>
      </c>
      <c r="CE888" s="282">
        <f t="shared" si="332"/>
        <v>0</v>
      </c>
      <c r="CF888" s="282">
        <f t="shared" si="333"/>
        <v>0</v>
      </c>
      <c r="CG888" s="282">
        <f t="shared" si="334"/>
        <v>0</v>
      </c>
      <c r="CH888" s="282">
        <f t="shared" si="335"/>
        <v>0</v>
      </c>
      <c r="CI888" s="282">
        <f t="shared" si="336"/>
        <v>0</v>
      </c>
      <c r="CJ888" s="282">
        <f t="shared" si="337"/>
        <v>0</v>
      </c>
      <c r="CK888" s="282">
        <f t="shared" si="338"/>
        <v>0</v>
      </c>
      <c r="CL888" s="282">
        <f t="shared" si="339"/>
        <v>0</v>
      </c>
      <c r="CM888" s="282">
        <f t="shared" si="340"/>
        <v>0</v>
      </c>
    </row>
    <row r="889" spans="4:91" ht="15" x14ac:dyDescent="0.25">
      <c r="D889" s="455" t="str">
        <f>IF(DATA14!$C$26="","",U889&amp;":"&amp;V889)</f>
        <v/>
      </c>
      <c r="E889" s="523" t="str">
        <f>IF(DATA14!$D$26="","",W889&amp;":"&amp;X889)</f>
        <v/>
      </c>
      <c r="F889" s="523"/>
      <c r="G889" s="523"/>
      <c r="H889" s="524" t="e">
        <f t="shared" si="315"/>
        <v>#VALUE!</v>
      </c>
      <c r="I889" s="524"/>
      <c r="J889" s="524"/>
      <c r="K889" s="522" t="e">
        <f t="shared" si="319"/>
        <v>#VALUE!</v>
      </c>
      <c r="L889" s="522"/>
      <c r="M889" s="522"/>
      <c r="N889" s="525" t="e">
        <f t="shared" si="316"/>
        <v>#VALUE!</v>
      </c>
      <c r="O889" s="525"/>
      <c r="P889" s="525"/>
      <c r="Q889" s="523" t="e">
        <f t="shared" si="317"/>
        <v>#VALUE!</v>
      </c>
      <c r="R889" s="523"/>
      <c r="S889" s="523"/>
      <c r="T889" s="283">
        <v>18</v>
      </c>
      <c r="U889" s="456">
        <f>IF(HOUR(DATA14!$C$26)&lt;=6,HOUR(DATA14!$C$26)+12,HOUR(DATA14!$C$26))</f>
        <v>12</v>
      </c>
      <c r="V889" s="457" t="str">
        <f>IF(MINUTE(DATA14!$C$26)&lt;10,"0"&amp;MINUTE(DATA14!$C$26),MINUTE(DATA14!$C$26))</f>
        <v>00</v>
      </c>
      <c r="W889" s="456">
        <f>IF(HOUR(DATA14!$D$26)&lt;=6,HOUR(DATA14!$D$26)+12,HOUR(DATA14!$D$26))</f>
        <v>12</v>
      </c>
      <c r="X889" s="457" t="str">
        <f>IF(MINUTE(DATA14!$D$26)&lt;10,"0"&amp;MINUTE(DATA14!$D$26),MINUTE(DATA14!$D$26))</f>
        <v>00</v>
      </c>
      <c r="Y889" s="526" t="b">
        <f t="shared" si="313"/>
        <v>0</v>
      </c>
      <c r="Z889" s="526"/>
      <c r="AA889" s="520" t="b">
        <f t="shared" si="314"/>
        <v>0</v>
      </c>
      <c r="AB889" s="520"/>
      <c r="AC889" s="521" t="str">
        <f t="shared" si="318"/>
        <v/>
      </c>
      <c r="AD889" s="521"/>
      <c r="AE889" s="520" t="b">
        <f t="shared" si="312"/>
        <v>0</v>
      </c>
      <c r="AF889" s="520"/>
      <c r="AH889" s="422">
        <f>DATA14!$G$26</f>
        <v>0</v>
      </c>
      <c r="AI889" s="422">
        <f>DATA14!$L$26</f>
        <v>0</v>
      </c>
      <c r="AJ889" s="458">
        <f>DATA14!$Q$26</f>
        <v>0</v>
      </c>
      <c r="AK889" s="422">
        <f>DATA14!$V$26</f>
        <v>0</v>
      </c>
      <c r="AL889" s="422">
        <f>DATA14!$AA$26</f>
        <v>0</v>
      </c>
      <c r="AN889" s="522" t="str">
        <f>IF(AJ889="A",MAX($AN$221:AP888)+0.001,"")</f>
        <v/>
      </c>
      <c r="AO889" s="522"/>
      <c r="AP889" s="522"/>
      <c r="AQ889" s="282">
        <v>1.6679999999999999</v>
      </c>
      <c r="AR889" s="282" t="str">
        <f>IF($AQ$889&gt;$AN$973,"",LOOKUP($AQ$889,$AN$222:$AP$971,$AH$222:$AH$971))</f>
        <v/>
      </c>
      <c r="AS889" s="282" t="str">
        <f>IF($AQ$889&gt;$AN$973,"",LOOKUP($AQ$889,$AN$222:$AP$971,$AI$222:$AI$971))</f>
        <v/>
      </c>
      <c r="AT889" s="282" t="s">
        <v>28</v>
      </c>
      <c r="AU889" s="282" t="str">
        <f>IF($AQ$889&gt;$AN$973,"",LOOKUP($AQ$889,$AN$222:$AP$971,$AK$222:$AK$971))</f>
        <v/>
      </c>
      <c r="AV889" s="282" t="str">
        <f>IF($AQ$889&gt;$AN$973,"",LOOKUP($AQ$889,$AN$222:$AP$971,$AL$222:$AL$971))</f>
        <v/>
      </c>
      <c r="AX889" s="522" t="str">
        <f>IF(AJ889="B",MAX($AX$221:AX888)+0.001,"")</f>
        <v/>
      </c>
      <c r="AY889" s="522"/>
      <c r="AZ889" s="522"/>
      <c r="BA889" s="282">
        <v>1.6679999999999999</v>
      </c>
      <c r="BB889" s="282" t="str">
        <f t="shared" si="327"/>
        <v/>
      </c>
      <c r="BC889" s="282" t="str">
        <f t="shared" si="320"/>
        <v/>
      </c>
      <c r="BD889" s="282" t="s">
        <v>29</v>
      </c>
      <c r="BE889" s="282" t="str">
        <f t="shared" si="321"/>
        <v/>
      </c>
      <c r="BF889" s="282" t="str">
        <f t="shared" si="322"/>
        <v/>
      </c>
      <c r="BH889" s="522" t="str">
        <f>IF(AJ889="C",MAX($BH$221:BH888)+0.001,"")</f>
        <v/>
      </c>
      <c r="BI889" s="522"/>
      <c r="BJ889" s="522"/>
      <c r="BK889" s="282">
        <v>1.6679999999999999</v>
      </c>
      <c r="BL889" s="282" t="str">
        <f t="shared" si="323"/>
        <v/>
      </c>
      <c r="BM889" s="282" t="str">
        <f t="shared" si="324"/>
        <v/>
      </c>
      <c r="BN889" s="282" t="s">
        <v>30</v>
      </c>
      <c r="BO889" s="282" t="str">
        <f t="shared" si="325"/>
        <v/>
      </c>
      <c r="BP889" s="282" t="str">
        <f t="shared" si="326"/>
        <v/>
      </c>
      <c r="BT889" s="522" t="str">
        <f>IF(AL889="A",MAX($BT$221:BV888)+0.001,"")</f>
        <v/>
      </c>
      <c r="BU889" s="522"/>
      <c r="BV889" s="522"/>
      <c r="BW889" s="282">
        <v>1.6679999999999999</v>
      </c>
      <c r="BY889" s="454" t="s">
        <v>28</v>
      </c>
      <c r="BZ889" s="282" t="str">
        <f t="shared" si="328"/>
        <v/>
      </c>
      <c r="CB889" s="282">
        <f t="shared" si="329"/>
        <v>0</v>
      </c>
      <c r="CC889" s="282">
        <f t="shared" si="330"/>
        <v>0</v>
      </c>
      <c r="CD889" s="282">
        <f t="shared" si="331"/>
        <v>0</v>
      </c>
      <c r="CE889" s="282">
        <f t="shared" si="332"/>
        <v>0</v>
      </c>
      <c r="CF889" s="282">
        <f t="shared" si="333"/>
        <v>0</v>
      </c>
      <c r="CG889" s="282">
        <f t="shared" si="334"/>
        <v>0</v>
      </c>
      <c r="CH889" s="282">
        <f t="shared" si="335"/>
        <v>0</v>
      </c>
      <c r="CI889" s="282">
        <f t="shared" si="336"/>
        <v>0</v>
      </c>
      <c r="CJ889" s="282">
        <f t="shared" si="337"/>
        <v>0</v>
      </c>
      <c r="CK889" s="282">
        <f t="shared" si="338"/>
        <v>0</v>
      </c>
      <c r="CL889" s="282">
        <f t="shared" si="339"/>
        <v>0</v>
      </c>
      <c r="CM889" s="282">
        <f t="shared" si="340"/>
        <v>0</v>
      </c>
    </row>
    <row r="890" spans="4:91" ht="15" x14ac:dyDescent="0.25">
      <c r="D890" s="455" t="str">
        <f>IF(DATA14!$C$27="","",U890&amp;":"&amp;V890)</f>
        <v/>
      </c>
      <c r="E890" s="523" t="str">
        <f>IF(DATA14!$D$27="","",W890&amp;":"&amp;X890)</f>
        <v/>
      </c>
      <c r="F890" s="523"/>
      <c r="G890" s="523"/>
      <c r="H890" s="524" t="e">
        <f t="shared" si="315"/>
        <v>#VALUE!</v>
      </c>
      <c r="I890" s="524"/>
      <c r="J890" s="524"/>
      <c r="K890" s="522" t="e">
        <f t="shared" si="319"/>
        <v>#VALUE!</v>
      </c>
      <c r="L890" s="522"/>
      <c r="M890" s="522"/>
      <c r="N890" s="525" t="e">
        <f t="shared" si="316"/>
        <v>#VALUE!</v>
      </c>
      <c r="O890" s="525"/>
      <c r="P890" s="525"/>
      <c r="Q890" s="523" t="e">
        <f t="shared" si="317"/>
        <v>#VALUE!</v>
      </c>
      <c r="R890" s="523"/>
      <c r="S890" s="523"/>
      <c r="T890" s="283">
        <v>19</v>
      </c>
      <c r="U890" s="456">
        <f>IF(HOUR(DATA14!$C$27)&lt;=6,HOUR(DATA14!$C$27)+12,HOUR(DATA14!$C$27))</f>
        <v>12</v>
      </c>
      <c r="V890" s="457" t="str">
        <f>IF(MINUTE(DATA14!$C$27)&lt;10,"0"&amp;MINUTE(DATA14!$C$27),MINUTE(DATA14!$C$27))</f>
        <v>00</v>
      </c>
      <c r="W890" s="456">
        <f>IF(HOUR(DATA14!$D$27)&lt;=6,HOUR(DATA14!$D$27)+12,HOUR(DATA14!$D$27))</f>
        <v>12</v>
      </c>
      <c r="X890" s="457" t="str">
        <f>IF(MINUTE(DATA14!$D$27)&lt;10,"0"&amp;MINUTE(DATA14!$D$27),MINUTE(DATA14!$D$27))</f>
        <v>00</v>
      </c>
      <c r="Y890" s="526" t="b">
        <f t="shared" si="313"/>
        <v>0</v>
      </c>
      <c r="Z890" s="526"/>
      <c r="AA890" s="520" t="b">
        <f t="shared" si="314"/>
        <v>0</v>
      </c>
      <c r="AB890" s="520"/>
      <c r="AC890" s="521" t="str">
        <f t="shared" si="318"/>
        <v/>
      </c>
      <c r="AD890" s="521"/>
      <c r="AE890" s="520" t="b">
        <f t="shared" si="312"/>
        <v>0</v>
      </c>
      <c r="AF890" s="520"/>
      <c r="AH890" s="422">
        <f>DATA14!$G$27</f>
        <v>0</v>
      </c>
      <c r="AI890" s="422">
        <f>DATA14!$L$27</f>
        <v>0</v>
      </c>
      <c r="AJ890" s="458">
        <f>DATA14!$Q$27</f>
        <v>0</v>
      </c>
      <c r="AK890" s="422">
        <f>DATA14!$V$27</f>
        <v>0</v>
      </c>
      <c r="AL890" s="422">
        <f>DATA14!$AA$27</f>
        <v>0</v>
      </c>
      <c r="AN890" s="522" t="str">
        <f>IF(AJ890="A",MAX($AN$221:AP889)+0.001,"")</f>
        <v/>
      </c>
      <c r="AO890" s="522"/>
      <c r="AP890" s="522"/>
      <c r="AQ890" s="282">
        <v>1.669</v>
      </c>
      <c r="AR890" s="282" t="str">
        <f>IF($AQ$890&gt;$AN$973,"",LOOKUP($AQ$890,$AN$222:$AP$971,$AH$222:$AH$971))</f>
        <v/>
      </c>
      <c r="AS890" s="282" t="str">
        <f>IF($AQ$890&gt;$AN$973,"",LOOKUP($AQ$890,$AN$222:$AP$971,$AI$222:$AI$971))</f>
        <v/>
      </c>
      <c r="AT890" s="282" t="s">
        <v>28</v>
      </c>
      <c r="AU890" s="282" t="str">
        <f>IF($AQ$890&gt;$AN$973,"",LOOKUP($AQ$890,$AN$222:$AP$971,$AK$222:$AK$971))</f>
        <v/>
      </c>
      <c r="AV890" s="282" t="str">
        <f>IF($AQ$890&gt;$AN$973,"",LOOKUP($AQ$890,$AN$222:$AP$971,$AL$222:$AL$971))</f>
        <v/>
      </c>
      <c r="AX890" s="522" t="str">
        <f>IF(AJ890="B",MAX($AX$221:AX889)+0.001,"")</f>
        <v/>
      </c>
      <c r="AY890" s="522"/>
      <c r="AZ890" s="522"/>
      <c r="BA890" s="282">
        <v>1.669</v>
      </c>
      <c r="BB890" s="282" t="str">
        <f t="shared" si="327"/>
        <v/>
      </c>
      <c r="BC890" s="282" t="str">
        <f t="shared" si="320"/>
        <v/>
      </c>
      <c r="BD890" s="282" t="s">
        <v>29</v>
      </c>
      <c r="BE890" s="282" t="str">
        <f t="shared" si="321"/>
        <v/>
      </c>
      <c r="BF890" s="282" t="str">
        <f t="shared" si="322"/>
        <v/>
      </c>
      <c r="BH890" s="522" t="str">
        <f>IF(AJ890="C",MAX($BH$221:BH889)+0.001,"")</f>
        <v/>
      </c>
      <c r="BI890" s="522"/>
      <c r="BJ890" s="522"/>
      <c r="BK890" s="282">
        <v>1.669</v>
      </c>
      <c r="BL890" s="282" t="str">
        <f t="shared" si="323"/>
        <v/>
      </c>
      <c r="BM890" s="282" t="str">
        <f t="shared" si="324"/>
        <v/>
      </c>
      <c r="BN890" s="282" t="s">
        <v>30</v>
      </c>
      <c r="BO890" s="282" t="str">
        <f t="shared" si="325"/>
        <v/>
      </c>
      <c r="BP890" s="282" t="str">
        <f t="shared" si="326"/>
        <v/>
      </c>
      <c r="BT890" s="522" t="str">
        <f>IF(AL890="A",MAX($BT$221:BV889)+0.001,"")</f>
        <v/>
      </c>
      <c r="BU890" s="522"/>
      <c r="BV890" s="522"/>
      <c r="BW890" s="282">
        <v>1.669</v>
      </c>
      <c r="BY890" s="454" t="s">
        <v>28</v>
      </c>
      <c r="BZ890" s="282" t="str">
        <f t="shared" si="328"/>
        <v/>
      </c>
      <c r="CB890" s="282">
        <f t="shared" si="329"/>
        <v>0</v>
      </c>
      <c r="CC890" s="282">
        <f t="shared" si="330"/>
        <v>0</v>
      </c>
      <c r="CD890" s="282">
        <f t="shared" si="331"/>
        <v>0</v>
      </c>
      <c r="CE890" s="282">
        <f t="shared" si="332"/>
        <v>0</v>
      </c>
      <c r="CF890" s="282">
        <f t="shared" si="333"/>
        <v>0</v>
      </c>
      <c r="CG890" s="282">
        <f t="shared" si="334"/>
        <v>0</v>
      </c>
      <c r="CH890" s="282">
        <f t="shared" si="335"/>
        <v>0</v>
      </c>
      <c r="CI890" s="282">
        <f t="shared" si="336"/>
        <v>0</v>
      </c>
      <c r="CJ890" s="282">
        <f t="shared" si="337"/>
        <v>0</v>
      </c>
      <c r="CK890" s="282">
        <f t="shared" si="338"/>
        <v>0</v>
      </c>
      <c r="CL890" s="282">
        <f t="shared" si="339"/>
        <v>0</v>
      </c>
      <c r="CM890" s="282">
        <f t="shared" si="340"/>
        <v>0</v>
      </c>
    </row>
    <row r="891" spans="4:91" ht="15" x14ac:dyDescent="0.25">
      <c r="D891" s="455" t="str">
        <f>IF(DATA14!$C$28="","",U891&amp;":"&amp;V891)</f>
        <v/>
      </c>
      <c r="E891" s="523" t="str">
        <f>IF(DATA14!$D$28="","",W891&amp;":"&amp;X891)</f>
        <v/>
      </c>
      <c r="F891" s="523"/>
      <c r="G891" s="523"/>
      <c r="H891" s="524" t="e">
        <f t="shared" si="315"/>
        <v>#VALUE!</v>
      </c>
      <c r="I891" s="524"/>
      <c r="J891" s="524"/>
      <c r="K891" s="522" t="e">
        <f t="shared" si="319"/>
        <v>#VALUE!</v>
      </c>
      <c r="L891" s="522"/>
      <c r="M891" s="522"/>
      <c r="N891" s="525" t="e">
        <f t="shared" si="316"/>
        <v>#VALUE!</v>
      </c>
      <c r="O891" s="525"/>
      <c r="P891" s="525"/>
      <c r="Q891" s="523" t="e">
        <f t="shared" si="317"/>
        <v>#VALUE!</v>
      </c>
      <c r="R891" s="523"/>
      <c r="S891" s="523"/>
      <c r="T891" s="283">
        <v>20</v>
      </c>
      <c r="U891" s="456">
        <f>IF(HOUR(DATA14!$C$28)&lt;=6,HOUR(DATA14!$C$28)+12,HOUR(DATA14!$C$28))</f>
        <v>12</v>
      </c>
      <c r="V891" s="457" t="str">
        <f>IF(MINUTE(DATA14!$C$28)&lt;10,"0"&amp;MINUTE(DATA14!$C$28),MINUTE(DATA14!$C$28))</f>
        <v>00</v>
      </c>
      <c r="W891" s="456">
        <f>IF(HOUR(DATA14!$D$28)&lt;=6,HOUR(DATA14!$D$28)+12,HOUR(DATA14!$D$28))</f>
        <v>12</v>
      </c>
      <c r="X891" s="457" t="str">
        <f>IF(MINUTE(DATA14!$D$28)&lt;10,"0"&amp;MINUTE(DATA14!$D$28),MINUTE(DATA14!$D$28))</f>
        <v>00</v>
      </c>
      <c r="Y891" s="526" t="b">
        <f t="shared" si="313"/>
        <v>0</v>
      </c>
      <c r="Z891" s="526"/>
      <c r="AA891" s="520" t="b">
        <f t="shared" si="314"/>
        <v>0</v>
      </c>
      <c r="AB891" s="520"/>
      <c r="AC891" s="521" t="str">
        <f t="shared" si="318"/>
        <v/>
      </c>
      <c r="AD891" s="521"/>
      <c r="AE891" s="520" t="b">
        <f t="shared" si="312"/>
        <v>0</v>
      </c>
      <c r="AF891" s="520"/>
      <c r="AH891" s="422">
        <f>DATA14!$G$28</f>
        <v>0</v>
      </c>
      <c r="AI891" s="422">
        <f>DATA14!$L$28</f>
        <v>0</v>
      </c>
      <c r="AJ891" s="458">
        <f>DATA14!$Q$28</f>
        <v>0</v>
      </c>
      <c r="AK891" s="422">
        <f>DATA14!$V$28</f>
        <v>0</v>
      </c>
      <c r="AL891" s="422">
        <f>DATA14!$AA$28</f>
        <v>0</v>
      </c>
      <c r="AN891" s="522" t="str">
        <f>IF(AJ891="A",MAX($AN$221:AP890)+0.001,"")</f>
        <v/>
      </c>
      <c r="AO891" s="522"/>
      <c r="AP891" s="522"/>
      <c r="AQ891" s="282">
        <v>1.67</v>
      </c>
      <c r="AR891" s="282" t="str">
        <f>IF($AQ$891&gt;$AN$973,"",LOOKUP($AQ$891,$AN$222:$AP$971,$AH$222:$AH$971))</f>
        <v/>
      </c>
      <c r="AS891" s="282" t="str">
        <f>IF($AQ$891&gt;$AN$973,"",LOOKUP($AQ$891,$AN$222:$AP$971,$AI$222:$AI$971))</f>
        <v/>
      </c>
      <c r="AT891" s="282" t="s">
        <v>28</v>
      </c>
      <c r="AU891" s="282" t="str">
        <f>IF($AQ$891&gt;$AN$973,"",LOOKUP($AQ$891,$AN$222:$AP$971,$AK$222:$AK$971))</f>
        <v/>
      </c>
      <c r="AV891" s="282" t="str">
        <f>IF($AQ$891&gt;$AN$973,"",LOOKUP($AQ$891,$AN$222:$AP$971,$AL$222:$AL$971))</f>
        <v/>
      </c>
      <c r="AX891" s="522" t="str">
        <f>IF(AJ891="B",MAX($AX$221:AX890)+0.001,"")</f>
        <v/>
      </c>
      <c r="AY891" s="522"/>
      <c r="AZ891" s="522"/>
      <c r="BA891" s="282">
        <v>1.67</v>
      </c>
      <c r="BB891" s="282" t="str">
        <f t="shared" si="327"/>
        <v/>
      </c>
      <c r="BC891" s="282" t="str">
        <f t="shared" si="320"/>
        <v/>
      </c>
      <c r="BD891" s="282" t="s">
        <v>29</v>
      </c>
      <c r="BE891" s="282" t="str">
        <f t="shared" si="321"/>
        <v/>
      </c>
      <c r="BF891" s="282" t="str">
        <f t="shared" si="322"/>
        <v/>
      </c>
      <c r="BH891" s="522" t="str">
        <f>IF(AJ891="C",MAX($BH$221:BH890)+0.001,"")</f>
        <v/>
      </c>
      <c r="BI891" s="522"/>
      <c r="BJ891" s="522"/>
      <c r="BK891" s="282">
        <v>1.67</v>
      </c>
      <c r="BL891" s="282" t="str">
        <f t="shared" si="323"/>
        <v/>
      </c>
      <c r="BM891" s="282" t="str">
        <f t="shared" si="324"/>
        <v/>
      </c>
      <c r="BN891" s="282" t="s">
        <v>30</v>
      </c>
      <c r="BO891" s="282" t="str">
        <f t="shared" si="325"/>
        <v/>
      </c>
      <c r="BP891" s="282" t="str">
        <f t="shared" si="326"/>
        <v/>
      </c>
      <c r="BT891" s="522" t="str">
        <f>IF(AL891="A",MAX($BT$221:BV890)+0.001,"")</f>
        <v/>
      </c>
      <c r="BU891" s="522"/>
      <c r="BV891" s="522"/>
      <c r="BW891" s="282">
        <v>1.67</v>
      </c>
      <c r="BY891" s="454" t="s">
        <v>28</v>
      </c>
      <c r="BZ891" s="282" t="str">
        <f t="shared" si="328"/>
        <v/>
      </c>
      <c r="CB891" s="282">
        <f t="shared" si="329"/>
        <v>0</v>
      </c>
      <c r="CC891" s="282">
        <f t="shared" si="330"/>
        <v>0</v>
      </c>
      <c r="CD891" s="282">
        <f t="shared" si="331"/>
        <v>0</v>
      </c>
      <c r="CE891" s="282">
        <f t="shared" si="332"/>
        <v>0</v>
      </c>
      <c r="CF891" s="282">
        <f t="shared" si="333"/>
        <v>0</v>
      </c>
      <c r="CG891" s="282">
        <f t="shared" si="334"/>
        <v>0</v>
      </c>
      <c r="CH891" s="282">
        <f t="shared" si="335"/>
        <v>0</v>
      </c>
      <c r="CI891" s="282">
        <f t="shared" si="336"/>
        <v>0</v>
      </c>
      <c r="CJ891" s="282">
        <f t="shared" si="337"/>
        <v>0</v>
      </c>
      <c r="CK891" s="282">
        <f t="shared" si="338"/>
        <v>0</v>
      </c>
      <c r="CL891" s="282">
        <f t="shared" si="339"/>
        <v>0</v>
      </c>
      <c r="CM891" s="282">
        <f t="shared" si="340"/>
        <v>0</v>
      </c>
    </row>
    <row r="892" spans="4:91" ht="15" x14ac:dyDescent="0.25">
      <c r="D892" s="455" t="str">
        <f>IF(DATA14!$C$29="","",U892&amp;":"&amp;V892)</f>
        <v/>
      </c>
      <c r="E892" s="523" t="str">
        <f>IF(DATA14!$D$29="","",W892&amp;":"&amp;X892)</f>
        <v/>
      </c>
      <c r="F892" s="523"/>
      <c r="G892" s="523"/>
      <c r="H892" s="524" t="e">
        <f t="shared" si="315"/>
        <v>#VALUE!</v>
      </c>
      <c r="I892" s="524"/>
      <c r="J892" s="524"/>
      <c r="K892" s="522" t="e">
        <f t="shared" si="319"/>
        <v>#VALUE!</v>
      </c>
      <c r="L892" s="522"/>
      <c r="M892" s="522"/>
      <c r="N892" s="525" t="e">
        <f t="shared" si="316"/>
        <v>#VALUE!</v>
      </c>
      <c r="O892" s="525"/>
      <c r="P892" s="525"/>
      <c r="Q892" s="523" t="e">
        <f t="shared" si="317"/>
        <v>#VALUE!</v>
      </c>
      <c r="R892" s="523"/>
      <c r="S892" s="523"/>
      <c r="T892" s="283">
        <v>21</v>
      </c>
      <c r="U892" s="456">
        <f>IF(HOUR(DATA14!$C$29)&lt;=6,HOUR(DATA14!$C$29)+12,HOUR(DATA14!$C$29))</f>
        <v>12</v>
      </c>
      <c r="V892" s="457" t="str">
        <f>IF(MINUTE(DATA14!$C$29)&lt;10,"0"&amp;MINUTE(DATA14!$C$29),MINUTE(DATA14!$C$29))</f>
        <v>00</v>
      </c>
      <c r="W892" s="456">
        <f>IF(HOUR(DATA14!$D$29)&lt;=6,HOUR(DATA14!$D$29)+12,HOUR(DATA14!$D$29))</f>
        <v>12</v>
      </c>
      <c r="X892" s="457" t="str">
        <f>IF(MINUTE(DATA14!$D$29)&lt;10,"0"&amp;MINUTE(DATA14!$D$29),MINUTE(DATA14!$D$29))</f>
        <v>00</v>
      </c>
      <c r="Y892" s="526" t="b">
        <f t="shared" si="313"/>
        <v>0</v>
      </c>
      <c r="Z892" s="526"/>
      <c r="AA892" s="520" t="b">
        <f t="shared" si="314"/>
        <v>0</v>
      </c>
      <c r="AB892" s="520"/>
      <c r="AC892" s="521" t="str">
        <f t="shared" si="318"/>
        <v/>
      </c>
      <c r="AD892" s="521"/>
      <c r="AE892" s="520" t="b">
        <f t="shared" si="312"/>
        <v>0</v>
      </c>
      <c r="AF892" s="520"/>
      <c r="AH892" s="422">
        <f>DATA14!$G$29</f>
        <v>0</v>
      </c>
      <c r="AI892" s="422">
        <f>DATA14!$L$29</f>
        <v>0</v>
      </c>
      <c r="AJ892" s="458">
        <f>DATA14!$Q$29</f>
        <v>0</v>
      </c>
      <c r="AK892" s="422">
        <f>DATA14!$V$29</f>
        <v>0</v>
      </c>
      <c r="AL892" s="422">
        <f>DATA14!$AA$29</f>
        <v>0</v>
      </c>
      <c r="AN892" s="522" t="str">
        <f>IF(AJ892="A",MAX($AN$221:AP891)+0.001,"")</f>
        <v/>
      </c>
      <c r="AO892" s="522"/>
      <c r="AP892" s="522"/>
      <c r="AQ892" s="282">
        <v>1.6709999999999998</v>
      </c>
      <c r="AR892" s="282" t="str">
        <f>IF($AQ$892&gt;$AN$973,"",LOOKUP($AQ$892,$AN$222:$AP$971,$AH$222:$AH$971))</f>
        <v/>
      </c>
      <c r="AS892" s="282" t="str">
        <f>IF($AQ$892&gt;$AN$973,"",LOOKUP($AQ$892,$AN$222:$AP$971,$AI$222:$AI$971))</f>
        <v/>
      </c>
      <c r="AT892" s="282" t="s">
        <v>28</v>
      </c>
      <c r="AU892" s="282" t="str">
        <f>IF($AQ$892&gt;$AN$973,"",LOOKUP($AQ$892,$AN$222:$AP$971,$AK$222:$AK$971))</f>
        <v/>
      </c>
      <c r="AV892" s="282" t="str">
        <f>IF($AQ$892&gt;$AN$973,"",LOOKUP($AQ$892,$AN$222:$AP$971,$AL$222:$AL$971))</f>
        <v/>
      </c>
      <c r="AX892" s="522" t="str">
        <f>IF(AJ892="B",MAX($AX$221:AX891)+0.001,"")</f>
        <v/>
      </c>
      <c r="AY892" s="522"/>
      <c r="AZ892" s="522"/>
      <c r="BA892" s="282">
        <v>1.6709999999999998</v>
      </c>
      <c r="BB892" s="282" t="str">
        <f t="shared" si="327"/>
        <v/>
      </c>
      <c r="BC892" s="282" t="str">
        <f t="shared" si="320"/>
        <v/>
      </c>
      <c r="BD892" s="282" t="s">
        <v>29</v>
      </c>
      <c r="BE892" s="282" t="str">
        <f t="shared" si="321"/>
        <v/>
      </c>
      <c r="BF892" s="282" t="str">
        <f t="shared" si="322"/>
        <v/>
      </c>
      <c r="BH892" s="522" t="str">
        <f>IF(AJ892="C",MAX($BH$221:BH891)+0.001,"")</f>
        <v/>
      </c>
      <c r="BI892" s="522"/>
      <c r="BJ892" s="522"/>
      <c r="BK892" s="282">
        <v>1.6709999999999998</v>
      </c>
      <c r="BL892" s="282" t="str">
        <f t="shared" si="323"/>
        <v/>
      </c>
      <c r="BM892" s="282" t="str">
        <f t="shared" si="324"/>
        <v/>
      </c>
      <c r="BN892" s="282" t="s">
        <v>30</v>
      </c>
      <c r="BO892" s="282" t="str">
        <f t="shared" si="325"/>
        <v/>
      </c>
      <c r="BP892" s="282" t="str">
        <f t="shared" si="326"/>
        <v/>
      </c>
      <c r="BT892" s="522" t="str">
        <f>IF(AL892="A",MAX($BT$221:BV891)+0.001,"")</f>
        <v/>
      </c>
      <c r="BU892" s="522"/>
      <c r="BV892" s="522"/>
      <c r="BW892" s="282">
        <v>1.6709999999999998</v>
      </c>
      <c r="BY892" s="454" t="s">
        <v>28</v>
      </c>
      <c r="BZ892" s="282" t="str">
        <f t="shared" si="328"/>
        <v/>
      </c>
      <c r="CB892" s="282">
        <f t="shared" si="329"/>
        <v>0</v>
      </c>
      <c r="CC892" s="282">
        <f t="shared" si="330"/>
        <v>0</v>
      </c>
      <c r="CD892" s="282">
        <f t="shared" si="331"/>
        <v>0</v>
      </c>
      <c r="CE892" s="282">
        <f t="shared" si="332"/>
        <v>0</v>
      </c>
      <c r="CF892" s="282">
        <f t="shared" si="333"/>
        <v>0</v>
      </c>
      <c r="CG892" s="282">
        <f t="shared" si="334"/>
        <v>0</v>
      </c>
      <c r="CH892" s="282">
        <f t="shared" si="335"/>
        <v>0</v>
      </c>
      <c r="CI892" s="282">
        <f t="shared" si="336"/>
        <v>0</v>
      </c>
      <c r="CJ892" s="282">
        <f t="shared" si="337"/>
        <v>0</v>
      </c>
      <c r="CK892" s="282">
        <f t="shared" si="338"/>
        <v>0</v>
      </c>
      <c r="CL892" s="282">
        <f t="shared" si="339"/>
        <v>0</v>
      </c>
      <c r="CM892" s="282">
        <f t="shared" si="340"/>
        <v>0</v>
      </c>
    </row>
    <row r="893" spans="4:91" ht="15" x14ac:dyDescent="0.25">
      <c r="D893" s="455" t="str">
        <f>IF(DATA14!$C$30="","",U893&amp;":"&amp;V893)</f>
        <v/>
      </c>
      <c r="E893" s="523" t="str">
        <f>IF(DATA14!$D$30="","",W893&amp;":"&amp;X893)</f>
        <v/>
      </c>
      <c r="F893" s="523"/>
      <c r="G893" s="523"/>
      <c r="H893" s="524" t="e">
        <f t="shared" si="315"/>
        <v>#VALUE!</v>
      </c>
      <c r="I893" s="524"/>
      <c r="J893" s="524"/>
      <c r="K893" s="522" t="e">
        <f t="shared" si="319"/>
        <v>#VALUE!</v>
      </c>
      <c r="L893" s="522"/>
      <c r="M893" s="522"/>
      <c r="N893" s="525" t="e">
        <f t="shared" si="316"/>
        <v>#VALUE!</v>
      </c>
      <c r="O893" s="525"/>
      <c r="P893" s="525"/>
      <c r="Q893" s="523" t="e">
        <f t="shared" si="317"/>
        <v>#VALUE!</v>
      </c>
      <c r="R893" s="523"/>
      <c r="S893" s="523"/>
      <c r="T893" s="283">
        <v>22</v>
      </c>
      <c r="U893" s="456">
        <f>IF(HOUR(DATA14!$C$30)&lt;=6,HOUR(DATA14!$C$30)+12,HOUR(DATA14!$C$30))</f>
        <v>12</v>
      </c>
      <c r="V893" s="457" t="str">
        <f>IF(MINUTE(DATA14!$C$30)&lt;10,"0"&amp;MINUTE(DATA14!$C$30),MINUTE(DATA14!$C$30))</f>
        <v>00</v>
      </c>
      <c r="W893" s="456">
        <f>IF(HOUR(DATA14!$D$30)&lt;=6,HOUR(DATA14!$D$30)+12,HOUR(DATA14!$D$30))</f>
        <v>12</v>
      </c>
      <c r="X893" s="457" t="str">
        <f>IF(MINUTE(DATA14!$D$30)&lt;10,"0"&amp;MINUTE(DATA14!$D$30),MINUTE(DATA14!$D$30))</f>
        <v>00</v>
      </c>
      <c r="Y893" s="526" t="b">
        <f t="shared" si="313"/>
        <v>0</v>
      </c>
      <c r="Z893" s="526"/>
      <c r="AA893" s="520" t="b">
        <f t="shared" si="314"/>
        <v>0</v>
      </c>
      <c r="AB893" s="520"/>
      <c r="AC893" s="521" t="str">
        <f t="shared" si="318"/>
        <v/>
      </c>
      <c r="AD893" s="521"/>
      <c r="AE893" s="520" t="b">
        <f t="shared" si="312"/>
        <v>0</v>
      </c>
      <c r="AF893" s="520"/>
      <c r="AH893" s="422">
        <f>DATA14!$G$30</f>
        <v>0</v>
      </c>
      <c r="AI893" s="422">
        <f>DATA14!$L$30</f>
        <v>0</v>
      </c>
      <c r="AJ893" s="458">
        <f>DATA14!$Q$30</f>
        <v>0</v>
      </c>
      <c r="AK893" s="422">
        <f>DATA14!$V$30</f>
        <v>0</v>
      </c>
      <c r="AL893" s="422">
        <f>DATA14!$AA$30</f>
        <v>0</v>
      </c>
      <c r="AN893" s="522" t="str">
        <f>IF(AJ893="A",MAX($AN$221:AP892)+0.001,"")</f>
        <v/>
      </c>
      <c r="AO893" s="522"/>
      <c r="AP893" s="522"/>
      <c r="AQ893" s="282">
        <v>1.6719999999999999</v>
      </c>
      <c r="AR893" s="282" t="str">
        <f>IF($AQ$893&gt;$AN$973,"",LOOKUP($AQ$893,$AN$222:$AP$971,$AH$222:$AH$971))</f>
        <v/>
      </c>
      <c r="AS893" s="282" t="str">
        <f>IF($AQ$893&gt;$AN$973,"",LOOKUP($AQ$893,$AN$222:$AP$971,$AI$222:$AI$971))</f>
        <v/>
      </c>
      <c r="AT893" s="282" t="s">
        <v>28</v>
      </c>
      <c r="AU893" s="282" t="str">
        <f>IF($AQ$893&gt;$AN$973,"",LOOKUP($AQ$893,$AN$222:$AP$971,$AK$222:$AK$971))</f>
        <v/>
      </c>
      <c r="AV893" s="282" t="str">
        <f>IF($AQ$893&gt;$AN$973,"",LOOKUP($AQ$893,$AN$222:$AP$971,$AL$222:$AL$971))</f>
        <v/>
      </c>
      <c r="AX893" s="522" t="str">
        <f>IF(AJ893="B",MAX($AX$221:AX892)+0.001,"")</f>
        <v/>
      </c>
      <c r="AY893" s="522"/>
      <c r="AZ893" s="522"/>
      <c r="BA893" s="282">
        <v>1.6719999999999999</v>
      </c>
      <c r="BB893" s="282" t="str">
        <f t="shared" si="327"/>
        <v/>
      </c>
      <c r="BC893" s="282" t="str">
        <f t="shared" si="320"/>
        <v/>
      </c>
      <c r="BD893" s="282" t="s">
        <v>29</v>
      </c>
      <c r="BE893" s="282" t="str">
        <f t="shared" si="321"/>
        <v/>
      </c>
      <c r="BF893" s="282" t="str">
        <f t="shared" si="322"/>
        <v/>
      </c>
      <c r="BH893" s="522" t="str">
        <f>IF(AJ893="C",MAX($BH$221:BH892)+0.001,"")</f>
        <v/>
      </c>
      <c r="BI893" s="522"/>
      <c r="BJ893" s="522"/>
      <c r="BK893" s="282">
        <v>1.6719999999999999</v>
      </c>
      <c r="BL893" s="282" t="str">
        <f t="shared" si="323"/>
        <v/>
      </c>
      <c r="BM893" s="282" t="str">
        <f t="shared" si="324"/>
        <v/>
      </c>
      <c r="BN893" s="282" t="s">
        <v>30</v>
      </c>
      <c r="BO893" s="282" t="str">
        <f t="shared" si="325"/>
        <v/>
      </c>
      <c r="BP893" s="282" t="str">
        <f t="shared" si="326"/>
        <v/>
      </c>
      <c r="BT893" s="522" t="str">
        <f>IF(AL893="A",MAX($BT$221:BV892)+0.001,"")</f>
        <v/>
      </c>
      <c r="BU893" s="522"/>
      <c r="BV893" s="522"/>
      <c r="BW893" s="282">
        <v>1.6719999999999999</v>
      </c>
      <c r="BY893" s="454" t="s">
        <v>28</v>
      </c>
      <c r="BZ893" s="282" t="str">
        <f t="shared" si="328"/>
        <v/>
      </c>
      <c r="CB893" s="282">
        <f t="shared" si="329"/>
        <v>0</v>
      </c>
      <c r="CC893" s="282">
        <f t="shared" si="330"/>
        <v>0</v>
      </c>
      <c r="CD893" s="282">
        <f t="shared" si="331"/>
        <v>0</v>
      </c>
      <c r="CE893" s="282">
        <f t="shared" si="332"/>
        <v>0</v>
      </c>
      <c r="CF893" s="282">
        <f t="shared" si="333"/>
        <v>0</v>
      </c>
      <c r="CG893" s="282">
        <f t="shared" si="334"/>
        <v>0</v>
      </c>
      <c r="CH893" s="282">
        <f t="shared" si="335"/>
        <v>0</v>
      </c>
      <c r="CI893" s="282">
        <f t="shared" si="336"/>
        <v>0</v>
      </c>
      <c r="CJ893" s="282">
        <f t="shared" si="337"/>
        <v>0</v>
      </c>
      <c r="CK893" s="282">
        <f t="shared" si="338"/>
        <v>0</v>
      </c>
      <c r="CL893" s="282">
        <f t="shared" si="339"/>
        <v>0</v>
      </c>
      <c r="CM893" s="282">
        <f t="shared" si="340"/>
        <v>0</v>
      </c>
    </row>
    <row r="894" spans="4:91" ht="15" x14ac:dyDescent="0.25">
      <c r="D894" s="455" t="str">
        <f>IF(DATA14!$C$31="","",U894&amp;":"&amp;V894)</f>
        <v/>
      </c>
      <c r="E894" s="523" t="str">
        <f>IF(DATA14!$D$31="","",W894&amp;":"&amp;X894)</f>
        <v/>
      </c>
      <c r="F894" s="523"/>
      <c r="G894" s="523"/>
      <c r="H894" s="524" t="e">
        <f t="shared" si="315"/>
        <v>#VALUE!</v>
      </c>
      <c r="I894" s="524"/>
      <c r="J894" s="524"/>
      <c r="K894" s="522" t="e">
        <f t="shared" si="319"/>
        <v>#VALUE!</v>
      </c>
      <c r="L894" s="522"/>
      <c r="M894" s="522"/>
      <c r="N894" s="525" t="e">
        <f t="shared" si="316"/>
        <v>#VALUE!</v>
      </c>
      <c r="O894" s="525"/>
      <c r="P894" s="525"/>
      <c r="Q894" s="523" t="e">
        <f t="shared" si="317"/>
        <v>#VALUE!</v>
      </c>
      <c r="R894" s="523"/>
      <c r="S894" s="523"/>
      <c r="T894" s="283">
        <v>23</v>
      </c>
      <c r="U894" s="456">
        <f>IF(HOUR(DATA14!$C$31)&lt;=6,HOUR(DATA14!$C$31)+12,HOUR(DATA14!$C$31))</f>
        <v>12</v>
      </c>
      <c r="V894" s="457" t="str">
        <f>IF(MINUTE(DATA14!$C$31)&lt;10,"0"&amp;MINUTE(DATA14!$C$31),MINUTE(DATA14!$C$31))</f>
        <v>00</v>
      </c>
      <c r="W894" s="456">
        <f>IF(HOUR(DATA14!$D$31)&lt;=6,HOUR(DATA14!$D$31)+12,HOUR(DATA14!$D$31))</f>
        <v>12</v>
      </c>
      <c r="X894" s="457" t="str">
        <f>IF(MINUTE(DATA14!$D$31)&lt;10,"0"&amp;MINUTE(DATA14!$D$31),MINUTE(DATA14!$D$31))</f>
        <v>00</v>
      </c>
      <c r="Y894" s="526" t="b">
        <f t="shared" si="313"/>
        <v>0</v>
      </c>
      <c r="Z894" s="526"/>
      <c r="AA894" s="520" t="b">
        <f t="shared" si="314"/>
        <v>0</v>
      </c>
      <c r="AB894" s="520"/>
      <c r="AC894" s="521" t="str">
        <f t="shared" si="318"/>
        <v/>
      </c>
      <c r="AD894" s="521"/>
      <c r="AE894" s="520" t="b">
        <f t="shared" si="312"/>
        <v>0</v>
      </c>
      <c r="AF894" s="520"/>
      <c r="AH894" s="422">
        <f>DATA14!$G$31</f>
        <v>0</v>
      </c>
      <c r="AI894" s="422">
        <f>DATA14!$L$31</f>
        <v>0</v>
      </c>
      <c r="AJ894" s="458">
        <f>DATA14!$Q$31</f>
        <v>0</v>
      </c>
      <c r="AK894" s="422">
        <f>DATA14!$V$31</f>
        <v>0</v>
      </c>
      <c r="AL894" s="422">
        <f>DATA14!$AA$31</f>
        <v>0</v>
      </c>
      <c r="AN894" s="522" t="str">
        <f>IF(AJ894="A",MAX($AN$221:AP893)+0.001,"")</f>
        <v/>
      </c>
      <c r="AO894" s="522"/>
      <c r="AP894" s="522"/>
      <c r="AQ894" s="282">
        <v>1.673</v>
      </c>
      <c r="AR894" s="282" t="str">
        <f>IF($AQ$894&gt;$AN$973,"",LOOKUP($AQ$894,$AN$222:$AP$971,$AH$222:$AH$971))</f>
        <v/>
      </c>
      <c r="AS894" s="282" t="str">
        <f>IF($AQ$894&gt;$AN$973,"",LOOKUP($AQ$894,$AN$222:$AP$971,$AI$222:$AI$971))</f>
        <v/>
      </c>
      <c r="AT894" s="282" t="s">
        <v>28</v>
      </c>
      <c r="AU894" s="282" t="str">
        <f>IF($AQ$894&gt;$AN$973,"",LOOKUP($AQ$894,$AN$222:$AP$971,$AK$222:$AK$971))</f>
        <v/>
      </c>
      <c r="AV894" s="282" t="str">
        <f>IF($AQ$894&gt;$AN$973,"",LOOKUP($AQ$894,$AN$222:$AP$971,$AL$222:$AL$971))</f>
        <v/>
      </c>
      <c r="AX894" s="522" t="str">
        <f>IF(AJ894="B",MAX($AX$221:AX893)+0.001,"")</f>
        <v/>
      </c>
      <c r="AY894" s="522"/>
      <c r="AZ894" s="522"/>
      <c r="BA894" s="282">
        <v>1.673</v>
      </c>
      <c r="BB894" s="282" t="str">
        <f t="shared" si="327"/>
        <v/>
      </c>
      <c r="BC894" s="282" t="str">
        <f t="shared" si="320"/>
        <v/>
      </c>
      <c r="BD894" s="282" t="s">
        <v>29</v>
      </c>
      <c r="BE894" s="282" t="str">
        <f t="shared" si="321"/>
        <v/>
      </c>
      <c r="BF894" s="282" t="str">
        <f t="shared" si="322"/>
        <v/>
      </c>
      <c r="BH894" s="522" t="str">
        <f>IF(AJ894="C",MAX($BH$221:BH893)+0.001,"")</f>
        <v/>
      </c>
      <c r="BI894" s="522"/>
      <c r="BJ894" s="522"/>
      <c r="BK894" s="282">
        <v>1.673</v>
      </c>
      <c r="BL894" s="282" t="str">
        <f t="shared" si="323"/>
        <v/>
      </c>
      <c r="BM894" s="282" t="str">
        <f t="shared" si="324"/>
        <v/>
      </c>
      <c r="BN894" s="282" t="s">
        <v>30</v>
      </c>
      <c r="BO894" s="282" t="str">
        <f t="shared" si="325"/>
        <v/>
      </c>
      <c r="BP894" s="282" t="str">
        <f t="shared" si="326"/>
        <v/>
      </c>
      <c r="BT894" s="522" t="str">
        <f>IF(AL894="A",MAX($BT$221:BV893)+0.001,"")</f>
        <v/>
      </c>
      <c r="BU894" s="522"/>
      <c r="BV894" s="522"/>
      <c r="BW894" s="282">
        <v>1.673</v>
      </c>
      <c r="BY894" s="454" t="s">
        <v>28</v>
      </c>
      <c r="BZ894" s="282" t="str">
        <f t="shared" si="328"/>
        <v/>
      </c>
      <c r="CB894" s="282">
        <f t="shared" si="329"/>
        <v>0</v>
      </c>
      <c r="CC894" s="282">
        <f t="shared" si="330"/>
        <v>0</v>
      </c>
      <c r="CD894" s="282">
        <f t="shared" si="331"/>
        <v>0</v>
      </c>
      <c r="CE894" s="282">
        <f t="shared" si="332"/>
        <v>0</v>
      </c>
      <c r="CF894" s="282">
        <f t="shared" si="333"/>
        <v>0</v>
      </c>
      <c r="CG894" s="282">
        <f t="shared" si="334"/>
        <v>0</v>
      </c>
      <c r="CH894" s="282">
        <f t="shared" si="335"/>
        <v>0</v>
      </c>
      <c r="CI894" s="282">
        <f t="shared" si="336"/>
        <v>0</v>
      </c>
      <c r="CJ894" s="282">
        <f t="shared" si="337"/>
        <v>0</v>
      </c>
      <c r="CK894" s="282">
        <f t="shared" si="338"/>
        <v>0</v>
      </c>
      <c r="CL894" s="282">
        <f t="shared" si="339"/>
        <v>0</v>
      </c>
      <c r="CM894" s="282">
        <f t="shared" si="340"/>
        <v>0</v>
      </c>
    </row>
    <row r="895" spans="4:91" ht="15" x14ac:dyDescent="0.25">
      <c r="D895" s="455" t="str">
        <f>IF(DATA14!$C$32="","",U895&amp;":"&amp;V895)</f>
        <v/>
      </c>
      <c r="E895" s="523" t="str">
        <f>IF(DATA14!$D$32="","",W895&amp;":"&amp;X895)</f>
        <v/>
      </c>
      <c r="F895" s="523"/>
      <c r="G895" s="523"/>
      <c r="H895" s="524" t="e">
        <f t="shared" si="315"/>
        <v>#VALUE!</v>
      </c>
      <c r="I895" s="524"/>
      <c r="J895" s="524"/>
      <c r="K895" s="522" t="e">
        <f t="shared" si="319"/>
        <v>#VALUE!</v>
      </c>
      <c r="L895" s="522"/>
      <c r="M895" s="522"/>
      <c r="N895" s="525" t="e">
        <f t="shared" si="316"/>
        <v>#VALUE!</v>
      </c>
      <c r="O895" s="525"/>
      <c r="P895" s="525"/>
      <c r="Q895" s="523" t="e">
        <f t="shared" si="317"/>
        <v>#VALUE!</v>
      </c>
      <c r="R895" s="523"/>
      <c r="S895" s="523"/>
      <c r="T895" s="283">
        <v>24</v>
      </c>
      <c r="U895" s="456">
        <f>IF(HOUR(DATA14!$C$32)&lt;=6,HOUR(DATA14!$C$32)+12,HOUR(DATA14!$C$32))</f>
        <v>12</v>
      </c>
      <c r="V895" s="457" t="str">
        <f>IF(MINUTE(DATA14!$C$32)&lt;10,"0"&amp;MINUTE(DATA14!$C$32),MINUTE(DATA14!$C$32))</f>
        <v>00</v>
      </c>
      <c r="W895" s="456">
        <f>IF(HOUR(DATA14!$D$32)&lt;=6,HOUR(DATA14!$D$32)+12,HOUR(DATA14!$D$32))</f>
        <v>12</v>
      </c>
      <c r="X895" s="457" t="str">
        <f>IF(MINUTE(DATA14!$D$32)&lt;10,"0"&amp;MINUTE(DATA14!$D$32),MINUTE(DATA14!$D$32))</f>
        <v>00</v>
      </c>
      <c r="Y895" s="526" t="b">
        <f t="shared" si="313"/>
        <v>0</v>
      </c>
      <c r="Z895" s="526"/>
      <c r="AA895" s="520" t="b">
        <f t="shared" si="314"/>
        <v>0</v>
      </c>
      <c r="AB895" s="520"/>
      <c r="AC895" s="521" t="str">
        <f t="shared" si="318"/>
        <v/>
      </c>
      <c r="AD895" s="521"/>
      <c r="AE895" s="520" t="b">
        <f t="shared" si="312"/>
        <v>0</v>
      </c>
      <c r="AF895" s="520"/>
      <c r="AH895" s="422">
        <f>DATA14!$G$32</f>
        <v>0</v>
      </c>
      <c r="AI895" s="422">
        <f>DATA14!$L$32</f>
        <v>0</v>
      </c>
      <c r="AJ895" s="458">
        <f>DATA14!$Q$32</f>
        <v>0</v>
      </c>
      <c r="AK895" s="422">
        <f>DATA14!$V$32</f>
        <v>0</v>
      </c>
      <c r="AL895" s="422">
        <f>DATA14!$AA$32</f>
        <v>0</v>
      </c>
      <c r="AN895" s="522" t="str">
        <f>IF(AJ895="A",MAX($AN$221:AP894)+0.001,"")</f>
        <v/>
      </c>
      <c r="AO895" s="522"/>
      <c r="AP895" s="522"/>
      <c r="AQ895" s="282">
        <v>1.6739999999999999</v>
      </c>
      <c r="AR895" s="282" t="str">
        <f>IF($AQ$895&gt;$AN$973,"",LOOKUP($AQ$895,$AN$222:$AP$971,$AH$222:$AH$971))</f>
        <v/>
      </c>
      <c r="AS895" s="282" t="str">
        <f>IF($AQ$895&gt;$AN$973,"",LOOKUP($AQ$895,$AN$222:$AP$971,$AI$222:$AI$971))</f>
        <v/>
      </c>
      <c r="AT895" s="282" t="s">
        <v>28</v>
      </c>
      <c r="AU895" s="282" t="str">
        <f>IF($AQ$895&gt;$AN$973,"",LOOKUP($AQ$895,$AN$222:$AP$971,$AK$222:$AK$971))</f>
        <v/>
      </c>
      <c r="AV895" s="282" t="str">
        <f>IF($AQ$895&gt;$AN$973,"",LOOKUP($AQ$895,$AN$222:$AP$971,$AL$222:$AL$971))</f>
        <v/>
      </c>
      <c r="AX895" s="522" t="str">
        <f>IF(AJ895="B",MAX($AX$221:AX894)+0.001,"")</f>
        <v/>
      </c>
      <c r="AY895" s="522"/>
      <c r="AZ895" s="522"/>
      <c r="BA895" s="282">
        <v>1.6739999999999999</v>
      </c>
      <c r="BB895" s="282" t="str">
        <f t="shared" si="327"/>
        <v/>
      </c>
      <c r="BC895" s="282" t="str">
        <f t="shared" si="320"/>
        <v/>
      </c>
      <c r="BD895" s="282" t="s">
        <v>29</v>
      </c>
      <c r="BE895" s="282" t="str">
        <f t="shared" si="321"/>
        <v/>
      </c>
      <c r="BF895" s="282" t="str">
        <f t="shared" si="322"/>
        <v/>
      </c>
      <c r="BH895" s="522" t="str">
        <f>IF(AJ895="C",MAX($BH$221:BH894)+0.001,"")</f>
        <v/>
      </c>
      <c r="BI895" s="522"/>
      <c r="BJ895" s="522"/>
      <c r="BK895" s="282">
        <v>1.6739999999999999</v>
      </c>
      <c r="BL895" s="282" t="str">
        <f t="shared" si="323"/>
        <v/>
      </c>
      <c r="BM895" s="282" t="str">
        <f t="shared" si="324"/>
        <v/>
      </c>
      <c r="BN895" s="282" t="s">
        <v>30</v>
      </c>
      <c r="BO895" s="282" t="str">
        <f t="shared" si="325"/>
        <v/>
      </c>
      <c r="BP895" s="282" t="str">
        <f t="shared" si="326"/>
        <v/>
      </c>
      <c r="BT895" s="522" t="str">
        <f>IF(AL895="A",MAX($BT$221:BV894)+0.001,"")</f>
        <v/>
      </c>
      <c r="BU895" s="522"/>
      <c r="BV895" s="522"/>
      <c r="BW895" s="282">
        <v>1.6739999999999999</v>
      </c>
      <c r="BY895" s="454" t="s">
        <v>28</v>
      </c>
      <c r="BZ895" s="282" t="str">
        <f t="shared" si="328"/>
        <v/>
      </c>
      <c r="CB895" s="282">
        <f t="shared" si="329"/>
        <v>0</v>
      </c>
      <c r="CC895" s="282">
        <f t="shared" si="330"/>
        <v>0</v>
      </c>
      <c r="CD895" s="282">
        <f t="shared" si="331"/>
        <v>0</v>
      </c>
      <c r="CE895" s="282">
        <f t="shared" si="332"/>
        <v>0</v>
      </c>
      <c r="CF895" s="282">
        <f t="shared" si="333"/>
        <v>0</v>
      </c>
      <c r="CG895" s="282">
        <f t="shared" si="334"/>
        <v>0</v>
      </c>
      <c r="CH895" s="282">
        <f t="shared" si="335"/>
        <v>0</v>
      </c>
      <c r="CI895" s="282">
        <f t="shared" si="336"/>
        <v>0</v>
      </c>
      <c r="CJ895" s="282">
        <f t="shared" si="337"/>
        <v>0</v>
      </c>
      <c r="CK895" s="282">
        <f t="shared" si="338"/>
        <v>0</v>
      </c>
      <c r="CL895" s="282">
        <f t="shared" si="339"/>
        <v>0</v>
      </c>
      <c r="CM895" s="282">
        <f t="shared" si="340"/>
        <v>0</v>
      </c>
    </row>
    <row r="896" spans="4:91" ht="15" x14ac:dyDescent="0.25">
      <c r="D896" s="455" t="str">
        <f>IF(DATA14!$C$33="","",U896&amp;":"&amp;V896)</f>
        <v/>
      </c>
      <c r="E896" s="523" t="str">
        <f>IF(DATA14!$D$33="","",W896&amp;":"&amp;X896)</f>
        <v/>
      </c>
      <c r="F896" s="523"/>
      <c r="G896" s="523"/>
      <c r="H896" s="524" t="e">
        <f t="shared" si="315"/>
        <v>#VALUE!</v>
      </c>
      <c r="I896" s="524"/>
      <c r="J896" s="524"/>
      <c r="K896" s="522" t="e">
        <f t="shared" si="319"/>
        <v>#VALUE!</v>
      </c>
      <c r="L896" s="522"/>
      <c r="M896" s="522"/>
      <c r="N896" s="525" t="e">
        <f t="shared" si="316"/>
        <v>#VALUE!</v>
      </c>
      <c r="O896" s="525"/>
      <c r="P896" s="525"/>
      <c r="Q896" s="523" t="e">
        <f t="shared" si="317"/>
        <v>#VALUE!</v>
      </c>
      <c r="R896" s="523"/>
      <c r="S896" s="523"/>
      <c r="T896" s="283">
        <v>25</v>
      </c>
      <c r="U896" s="456">
        <f>IF(HOUR(DATA14!$C$33)&lt;=6,HOUR(DATA14!$C$33)+12,HOUR(DATA14!$C$33))</f>
        <v>12</v>
      </c>
      <c r="V896" s="457" t="str">
        <f>IF(MINUTE(DATA14!$C$33)&lt;10,"0"&amp;MINUTE(DATA14!$C$33),MINUTE(DATA14!$C$33))</f>
        <v>00</v>
      </c>
      <c r="W896" s="456">
        <f>IF(HOUR(DATA14!$D$33)&lt;=6,HOUR(DATA14!$D$33)+12,HOUR(DATA14!$D$33))</f>
        <v>12</v>
      </c>
      <c r="X896" s="457" t="str">
        <f>IF(MINUTE(DATA14!$D$33)&lt;10,"0"&amp;MINUTE(DATA14!$D$33),MINUTE(DATA14!$D$33))</f>
        <v>00</v>
      </c>
      <c r="Y896" s="526" t="b">
        <f t="shared" si="313"/>
        <v>0</v>
      </c>
      <c r="Z896" s="526"/>
      <c r="AA896" s="520" t="b">
        <f t="shared" si="314"/>
        <v>0</v>
      </c>
      <c r="AB896" s="520"/>
      <c r="AC896" s="521" t="str">
        <f t="shared" si="318"/>
        <v/>
      </c>
      <c r="AD896" s="521"/>
      <c r="AE896" s="520" t="b">
        <f t="shared" si="312"/>
        <v>0</v>
      </c>
      <c r="AF896" s="520"/>
      <c r="AH896" s="422">
        <f>DATA14!$G$33</f>
        <v>0</v>
      </c>
      <c r="AI896" s="422">
        <f>DATA14!$L$33</f>
        <v>0</v>
      </c>
      <c r="AJ896" s="458">
        <f>DATA14!$Q$33</f>
        <v>0</v>
      </c>
      <c r="AK896" s="422">
        <f>DATA14!$V$33</f>
        <v>0</v>
      </c>
      <c r="AL896" s="422">
        <f>DATA14!$AA$33</f>
        <v>0</v>
      </c>
      <c r="AN896" s="522" t="str">
        <f>IF(AJ896="A",MAX($AN$221:AP895)+0.001,"")</f>
        <v/>
      </c>
      <c r="AO896" s="522"/>
      <c r="AP896" s="522"/>
      <c r="AQ896" s="282">
        <v>1.675</v>
      </c>
      <c r="AR896" s="282" t="str">
        <f>IF($AQ$896&gt;$AN$973,"",LOOKUP($AQ$896,$AN$222:$AP$971,$AH$222:$AH$971))</f>
        <v/>
      </c>
      <c r="AS896" s="282" t="str">
        <f>IF($AQ$896&gt;$AN$973,"",LOOKUP($AQ$896,$AN$222:$AP$971,$AI$222:$AI$971))</f>
        <v/>
      </c>
      <c r="AT896" s="282" t="s">
        <v>28</v>
      </c>
      <c r="AU896" s="282" t="str">
        <f>IF($AQ$896&gt;$AN$973,"",LOOKUP($AQ$896,$AN$222:$AP$971,$AK$222:$AK$971))</f>
        <v/>
      </c>
      <c r="AV896" s="282" t="str">
        <f>IF($AQ$896&gt;$AN$973,"",LOOKUP($AQ$896,$AN$222:$AP$971,$AL$222:$AL$971))</f>
        <v/>
      </c>
      <c r="AX896" s="522" t="str">
        <f>IF(AJ896="B",MAX($AX$221:AX895)+0.001,"")</f>
        <v/>
      </c>
      <c r="AY896" s="522"/>
      <c r="AZ896" s="522"/>
      <c r="BA896" s="282">
        <v>1.675</v>
      </c>
      <c r="BB896" s="282" t="str">
        <f t="shared" si="327"/>
        <v/>
      </c>
      <c r="BC896" s="282" t="str">
        <f t="shared" si="320"/>
        <v/>
      </c>
      <c r="BD896" s="282" t="s">
        <v>29</v>
      </c>
      <c r="BE896" s="282" t="str">
        <f t="shared" si="321"/>
        <v/>
      </c>
      <c r="BF896" s="282" t="str">
        <f t="shared" si="322"/>
        <v/>
      </c>
      <c r="BH896" s="522" t="str">
        <f>IF(AJ896="C",MAX($BH$221:BH895)+0.001,"")</f>
        <v/>
      </c>
      <c r="BI896" s="522"/>
      <c r="BJ896" s="522"/>
      <c r="BK896" s="282">
        <v>1.675</v>
      </c>
      <c r="BL896" s="282" t="str">
        <f t="shared" si="323"/>
        <v/>
      </c>
      <c r="BM896" s="282" t="str">
        <f t="shared" si="324"/>
        <v/>
      </c>
      <c r="BN896" s="282" t="s">
        <v>30</v>
      </c>
      <c r="BO896" s="282" t="str">
        <f t="shared" si="325"/>
        <v/>
      </c>
      <c r="BP896" s="282" t="str">
        <f t="shared" si="326"/>
        <v/>
      </c>
      <c r="BT896" s="522" t="str">
        <f>IF(AL896="A",MAX($BT$221:BV895)+0.001,"")</f>
        <v/>
      </c>
      <c r="BU896" s="522"/>
      <c r="BV896" s="522"/>
      <c r="BW896" s="282">
        <v>1.675</v>
      </c>
      <c r="BY896" s="454" t="s">
        <v>28</v>
      </c>
      <c r="BZ896" s="282" t="str">
        <f t="shared" si="328"/>
        <v/>
      </c>
      <c r="CB896" s="282">
        <f t="shared" si="329"/>
        <v>0</v>
      </c>
      <c r="CC896" s="282">
        <f t="shared" si="330"/>
        <v>0</v>
      </c>
      <c r="CD896" s="282">
        <f t="shared" si="331"/>
        <v>0</v>
      </c>
      <c r="CE896" s="282">
        <f t="shared" si="332"/>
        <v>0</v>
      </c>
      <c r="CF896" s="282">
        <f t="shared" si="333"/>
        <v>0</v>
      </c>
      <c r="CG896" s="282">
        <f t="shared" si="334"/>
        <v>0</v>
      </c>
      <c r="CH896" s="282">
        <f t="shared" si="335"/>
        <v>0</v>
      </c>
      <c r="CI896" s="282">
        <f t="shared" si="336"/>
        <v>0</v>
      </c>
      <c r="CJ896" s="282">
        <f t="shared" si="337"/>
        <v>0</v>
      </c>
      <c r="CK896" s="282">
        <f t="shared" si="338"/>
        <v>0</v>
      </c>
      <c r="CL896" s="282">
        <f t="shared" si="339"/>
        <v>0</v>
      </c>
      <c r="CM896" s="282">
        <f t="shared" si="340"/>
        <v>0</v>
      </c>
    </row>
    <row r="897" spans="4:91" ht="15" x14ac:dyDescent="0.25">
      <c r="D897" s="455" t="str">
        <f>IF(DATA14!$C$34="","",U897&amp;":"&amp;V897)</f>
        <v/>
      </c>
      <c r="E897" s="523" t="str">
        <f>IF(DATA14!$D$34="","",W897&amp;":"&amp;X897)</f>
        <v/>
      </c>
      <c r="F897" s="523"/>
      <c r="G897" s="523"/>
      <c r="H897" s="524" t="e">
        <f t="shared" si="315"/>
        <v>#VALUE!</v>
      </c>
      <c r="I897" s="524"/>
      <c r="J897" s="524"/>
      <c r="K897" s="522" t="e">
        <f t="shared" si="319"/>
        <v>#VALUE!</v>
      </c>
      <c r="L897" s="522"/>
      <c r="M897" s="522"/>
      <c r="N897" s="525" t="e">
        <f t="shared" si="316"/>
        <v>#VALUE!</v>
      </c>
      <c r="O897" s="525"/>
      <c r="P897" s="525"/>
      <c r="Q897" s="523" t="e">
        <f t="shared" si="317"/>
        <v>#VALUE!</v>
      </c>
      <c r="R897" s="523"/>
      <c r="S897" s="523"/>
      <c r="T897" s="283">
        <v>26</v>
      </c>
      <c r="U897" s="456">
        <f>IF(HOUR(DATA14!$C$34)&lt;=6,HOUR(DATA14!$C$34)+12,HOUR(DATA14!$C$34))</f>
        <v>12</v>
      </c>
      <c r="V897" s="457" t="str">
        <f>IF(MINUTE(DATA14!$C$34)&lt;10,"0"&amp;MINUTE(DATA14!$C$34),MINUTE(DATA14!$C$34))</f>
        <v>00</v>
      </c>
      <c r="W897" s="456">
        <f>IF(HOUR(DATA14!$D$34)&lt;=6,HOUR(DATA14!$D$34)+12,HOUR(DATA14!$D$34))</f>
        <v>12</v>
      </c>
      <c r="X897" s="457" t="str">
        <f>IF(MINUTE(DATA14!$D$34)&lt;10,"0"&amp;MINUTE(DATA14!$D$34),MINUTE(DATA14!$D$34))</f>
        <v>00</v>
      </c>
      <c r="Y897" s="526" t="b">
        <f t="shared" si="313"/>
        <v>0</v>
      </c>
      <c r="Z897" s="526"/>
      <c r="AA897" s="520" t="b">
        <f t="shared" si="314"/>
        <v>0</v>
      </c>
      <c r="AB897" s="520"/>
      <c r="AC897" s="521" t="str">
        <f t="shared" si="318"/>
        <v/>
      </c>
      <c r="AD897" s="521"/>
      <c r="AE897" s="520" t="b">
        <f t="shared" si="312"/>
        <v>0</v>
      </c>
      <c r="AF897" s="520"/>
      <c r="AH897" s="422">
        <f>DATA14!$G$34</f>
        <v>0</v>
      </c>
      <c r="AI897" s="422">
        <f>DATA14!$L$34</f>
        <v>0</v>
      </c>
      <c r="AJ897" s="458">
        <f>DATA14!$Q$34</f>
        <v>0</v>
      </c>
      <c r="AK897" s="422">
        <f>DATA14!$V$34</f>
        <v>0</v>
      </c>
      <c r="AL897" s="422">
        <f>DATA14!$AA$34</f>
        <v>0</v>
      </c>
      <c r="AN897" s="522" t="str">
        <f>IF(AJ897="A",MAX($AN$221:AP896)+0.001,"")</f>
        <v/>
      </c>
      <c r="AO897" s="522"/>
      <c r="AP897" s="522"/>
      <c r="AQ897" s="282">
        <v>1.6759999999999999</v>
      </c>
      <c r="AR897" s="282" t="str">
        <f>IF($AQ$897&gt;$AN$973,"",LOOKUP($AQ$897,$AN$222:$AP$971,$AH$222:$AH$971))</f>
        <v/>
      </c>
      <c r="AS897" s="282" t="str">
        <f>IF($AQ$897&gt;$AN$973,"",LOOKUP($AQ$897,$AN$222:$AP$971,$AI$222:$AI$971))</f>
        <v/>
      </c>
      <c r="AT897" s="282" t="s">
        <v>28</v>
      </c>
      <c r="AU897" s="282" t="str">
        <f>IF($AQ$897&gt;$AN$973,"",LOOKUP($AQ$897,$AN$222:$AP$971,$AK$222:$AK$971))</f>
        <v/>
      </c>
      <c r="AV897" s="282" t="str">
        <f>IF($AQ$897&gt;$AN$973,"",LOOKUP($AQ$897,$AN$222:$AP$971,$AL$222:$AL$971))</f>
        <v/>
      </c>
      <c r="AX897" s="522" t="str">
        <f>IF(AJ897="B",MAX($AX$221:AX896)+0.001,"")</f>
        <v/>
      </c>
      <c r="AY897" s="522"/>
      <c r="AZ897" s="522"/>
      <c r="BA897" s="282">
        <v>1.6759999999999999</v>
      </c>
      <c r="BB897" s="282" t="str">
        <f t="shared" si="327"/>
        <v/>
      </c>
      <c r="BC897" s="282" t="str">
        <f t="shared" si="320"/>
        <v/>
      </c>
      <c r="BD897" s="282" t="s">
        <v>29</v>
      </c>
      <c r="BE897" s="282" t="str">
        <f t="shared" si="321"/>
        <v/>
      </c>
      <c r="BF897" s="282" t="str">
        <f t="shared" si="322"/>
        <v/>
      </c>
      <c r="BH897" s="522" t="str">
        <f>IF(AJ897="C",MAX($BH$221:BH896)+0.001,"")</f>
        <v/>
      </c>
      <c r="BI897" s="522"/>
      <c r="BJ897" s="522"/>
      <c r="BK897" s="282">
        <v>1.6759999999999999</v>
      </c>
      <c r="BL897" s="282" t="str">
        <f t="shared" si="323"/>
        <v/>
      </c>
      <c r="BM897" s="282" t="str">
        <f t="shared" si="324"/>
        <v/>
      </c>
      <c r="BN897" s="282" t="s">
        <v>30</v>
      </c>
      <c r="BO897" s="282" t="str">
        <f t="shared" si="325"/>
        <v/>
      </c>
      <c r="BP897" s="282" t="str">
        <f t="shared" si="326"/>
        <v/>
      </c>
      <c r="BT897" s="522" t="str">
        <f>IF(AL897="A",MAX($BT$221:BV896)+0.001,"")</f>
        <v/>
      </c>
      <c r="BU897" s="522"/>
      <c r="BV897" s="522"/>
      <c r="BW897" s="282">
        <v>1.6759999999999999</v>
      </c>
      <c r="BY897" s="454" t="s">
        <v>28</v>
      </c>
      <c r="BZ897" s="282" t="str">
        <f t="shared" si="328"/>
        <v/>
      </c>
      <c r="CB897" s="282">
        <f t="shared" si="329"/>
        <v>0</v>
      </c>
      <c r="CC897" s="282">
        <f t="shared" si="330"/>
        <v>0</v>
      </c>
      <c r="CD897" s="282">
        <f t="shared" si="331"/>
        <v>0</v>
      </c>
      <c r="CE897" s="282">
        <f t="shared" si="332"/>
        <v>0</v>
      </c>
      <c r="CF897" s="282">
        <f t="shared" si="333"/>
        <v>0</v>
      </c>
      <c r="CG897" s="282">
        <f t="shared" si="334"/>
        <v>0</v>
      </c>
      <c r="CH897" s="282">
        <f t="shared" si="335"/>
        <v>0</v>
      </c>
      <c r="CI897" s="282">
        <f t="shared" si="336"/>
        <v>0</v>
      </c>
      <c r="CJ897" s="282">
        <f t="shared" si="337"/>
        <v>0</v>
      </c>
      <c r="CK897" s="282">
        <f t="shared" si="338"/>
        <v>0</v>
      </c>
      <c r="CL897" s="282">
        <f t="shared" si="339"/>
        <v>0</v>
      </c>
      <c r="CM897" s="282">
        <f t="shared" si="340"/>
        <v>0</v>
      </c>
    </row>
    <row r="898" spans="4:91" ht="15" x14ac:dyDescent="0.25">
      <c r="D898" s="455" t="str">
        <f>IF(DATA14!$C$35="","",U898&amp;":"&amp;V898)</f>
        <v/>
      </c>
      <c r="E898" s="523" t="str">
        <f>IF(DATA14!$D$35="","",W898&amp;":"&amp;X898)</f>
        <v/>
      </c>
      <c r="F898" s="523"/>
      <c r="G898" s="523"/>
      <c r="H898" s="524" t="e">
        <f t="shared" si="315"/>
        <v>#VALUE!</v>
      </c>
      <c r="I898" s="524"/>
      <c r="J898" s="524"/>
      <c r="K898" s="522" t="e">
        <f t="shared" si="319"/>
        <v>#VALUE!</v>
      </c>
      <c r="L898" s="522"/>
      <c r="M898" s="522"/>
      <c r="N898" s="525" t="e">
        <f t="shared" si="316"/>
        <v>#VALUE!</v>
      </c>
      <c r="O898" s="525"/>
      <c r="P898" s="525"/>
      <c r="Q898" s="523" t="e">
        <f t="shared" si="317"/>
        <v>#VALUE!</v>
      </c>
      <c r="R898" s="523"/>
      <c r="S898" s="523"/>
      <c r="T898" s="283">
        <v>27</v>
      </c>
      <c r="U898" s="456">
        <f>IF(HOUR(DATA14!$C$35)&lt;=6,HOUR(DATA14!$C$35)+12,HOUR(DATA14!$C$35))</f>
        <v>12</v>
      </c>
      <c r="V898" s="457" t="str">
        <f>IF(MINUTE(DATA14!$C$35)&lt;10,"0"&amp;MINUTE(DATA14!$C$35),MINUTE(DATA14!$C$35))</f>
        <v>00</v>
      </c>
      <c r="W898" s="456">
        <f>IF(HOUR(DATA14!$D$35)&lt;=6,HOUR(DATA14!$D$35)+12,HOUR(DATA14!$D$35))</f>
        <v>12</v>
      </c>
      <c r="X898" s="457" t="str">
        <f>IF(MINUTE(DATA14!$D$35)&lt;10,"0"&amp;MINUTE(DATA14!$D$35),MINUTE(DATA14!$D$35))</f>
        <v>00</v>
      </c>
      <c r="Y898" s="526" t="b">
        <f t="shared" si="313"/>
        <v>0</v>
      </c>
      <c r="Z898" s="526"/>
      <c r="AA898" s="520" t="b">
        <f t="shared" si="314"/>
        <v>0</v>
      </c>
      <c r="AB898" s="520"/>
      <c r="AC898" s="521" t="str">
        <f t="shared" si="318"/>
        <v/>
      </c>
      <c r="AD898" s="521"/>
      <c r="AE898" s="520" t="b">
        <f t="shared" si="312"/>
        <v>0</v>
      </c>
      <c r="AF898" s="520"/>
      <c r="AH898" s="422">
        <f>DATA14!$G$35</f>
        <v>0</v>
      </c>
      <c r="AI898" s="422">
        <f>DATA14!$L$35</f>
        <v>0</v>
      </c>
      <c r="AJ898" s="458">
        <f>DATA14!$Q$35</f>
        <v>0</v>
      </c>
      <c r="AK898" s="422">
        <f>DATA14!$V$35</f>
        <v>0</v>
      </c>
      <c r="AL898" s="422">
        <f>DATA14!$AA$35</f>
        <v>0</v>
      </c>
      <c r="AN898" s="522" t="str">
        <f>IF(AJ898="A",MAX($AN$221:AP897)+0.001,"")</f>
        <v/>
      </c>
      <c r="AO898" s="522"/>
      <c r="AP898" s="522"/>
      <c r="AQ898" s="282">
        <v>1.677</v>
      </c>
      <c r="AR898" s="282" t="str">
        <f>IF($AQ$898&gt;$AN$973,"",LOOKUP($AQ$898,$AN$222:$AP$971,$AH$222:$AH$971))</f>
        <v/>
      </c>
      <c r="AS898" s="282" t="str">
        <f>IF($AQ$898&gt;$AN$973,"",LOOKUP($AQ$898,$AN$222:$AP$971,$AI$222:$AI$971))</f>
        <v/>
      </c>
      <c r="AT898" s="282" t="s">
        <v>28</v>
      </c>
      <c r="AU898" s="282" t="str">
        <f>IF($AQ$898&gt;$AN$973,"",LOOKUP($AQ$898,$AN$222:$AP$971,$AK$222:$AK$971))</f>
        <v/>
      </c>
      <c r="AV898" s="282" t="str">
        <f>IF($AQ$898&gt;$AN$973,"",LOOKUP($AQ$898,$AN$222:$AP$971,$AL$222:$AL$971))</f>
        <v/>
      </c>
      <c r="AX898" s="522" t="str">
        <f>IF(AJ898="B",MAX($AX$221:AX897)+0.001,"")</f>
        <v/>
      </c>
      <c r="AY898" s="522"/>
      <c r="AZ898" s="522"/>
      <c r="BA898" s="282">
        <v>1.677</v>
      </c>
      <c r="BB898" s="282" t="str">
        <f t="shared" si="327"/>
        <v/>
      </c>
      <c r="BC898" s="282" t="str">
        <f t="shared" si="320"/>
        <v/>
      </c>
      <c r="BD898" s="282" t="s">
        <v>29</v>
      </c>
      <c r="BE898" s="282" t="str">
        <f t="shared" si="321"/>
        <v/>
      </c>
      <c r="BF898" s="282" t="str">
        <f t="shared" si="322"/>
        <v/>
      </c>
      <c r="BH898" s="522" t="str">
        <f>IF(AJ898="C",MAX($BH$221:BH897)+0.001,"")</f>
        <v/>
      </c>
      <c r="BI898" s="522"/>
      <c r="BJ898" s="522"/>
      <c r="BK898" s="282">
        <v>1.677</v>
      </c>
      <c r="BL898" s="282" t="str">
        <f t="shared" si="323"/>
        <v/>
      </c>
      <c r="BM898" s="282" t="str">
        <f t="shared" si="324"/>
        <v/>
      </c>
      <c r="BN898" s="282" t="s">
        <v>30</v>
      </c>
      <c r="BO898" s="282" t="str">
        <f t="shared" si="325"/>
        <v/>
      </c>
      <c r="BP898" s="282" t="str">
        <f t="shared" si="326"/>
        <v/>
      </c>
      <c r="BT898" s="522" t="str">
        <f>IF(AL898="A",MAX($BT$221:BV897)+0.001,"")</f>
        <v/>
      </c>
      <c r="BU898" s="522"/>
      <c r="BV898" s="522"/>
      <c r="BW898" s="282">
        <v>1.677</v>
      </c>
      <c r="BY898" s="454" t="s">
        <v>28</v>
      </c>
      <c r="BZ898" s="282" t="str">
        <f t="shared" si="328"/>
        <v/>
      </c>
      <c r="CB898" s="282">
        <f t="shared" si="329"/>
        <v>0</v>
      </c>
      <c r="CC898" s="282">
        <f t="shared" si="330"/>
        <v>0</v>
      </c>
      <c r="CD898" s="282">
        <f t="shared" si="331"/>
        <v>0</v>
      </c>
      <c r="CE898" s="282">
        <f t="shared" si="332"/>
        <v>0</v>
      </c>
      <c r="CF898" s="282">
        <f t="shared" si="333"/>
        <v>0</v>
      </c>
      <c r="CG898" s="282">
        <f t="shared" si="334"/>
        <v>0</v>
      </c>
      <c r="CH898" s="282">
        <f t="shared" si="335"/>
        <v>0</v>
      </c>
      <c r="CI898" s="282">
        <f t="shared" si="336"/>
        <v>0</v>
      </c>
      <c r="CJ898" s="282">
        <f t="shared" si="337"/>
        <v>0</v>
      </c>
      <c r="CK898" s="282">
        <f t="shared" si="338"/>
        <v>0</v>
      </c>
      <c r="CL898" s="282">
        <f t="shared" si="339"/>
        <v>0</v>
      </c>
      <c r="CM898" s="282">
        <f t="shared" si="340"/>
        <v>0</v>
      </c>
    </row>
    <row r="899" spans="4:91" ht="15" x14ac:dyDescent="0.25">
      <c r="D899" s="455" t="str">
        <f>IF(DATA14!$C$36="","",U899&amp;":"&amp;V899)</f>
        <v/>
      </c>
      <c r="E899" s="523" t="str">
        <f>IF(DATA14!$D$36="","",W899&amp;":"&amp;X899)</f>
        <v/>
      </c>
      <c r="F899" s="523"/>
      <c r="G899" s="523"/>
      <c r="H899" s="524" t="e">
        <f t="shared" si="315"/>
        <v>#VALUE!</v>
      </c>
      <c r="I899" s="524"/>
      <c r="J899" s="524"/>
      <c r="K899" s="522" t="e">
        <f t="shared" si="319"/>
        <v>#VALUE!</v>
      </c>
      <c r="L899" s="522"/>
      <c r="M899" s="522"/>
      <c r="N899" s="525" t="e">
        <f t="shared" si="316"/>
        <v>#VALUE!</v>
      </c>
      <c r="O899" s="525"/>
      <c r="P899" s="525"/>
      <c r="Q899" s="523" t="e">
        <f t="shared" si="317"/>
        <v>#VALUE!</v>
      </c>
      <c r="R899" s="523"/>
      <c r="S899" s="523"/>
      <c r="T899" s="283">
        <v>28</v>
      </c>
      <c r="U899" s="456">
        <f>IF(HOUR(DATA14!$C$36)&lt;=6,HOUR(DATA14!$C$36)+12,HOUR(DATA14!$C$36))</f>
        <v>12</v>
      </c>
      <c r="V899" s="457" t="str">
        <f>IF(MINUTE(DATA14!$C$36)&lt;10,"0"&amp;MINUTE(DATA14!$C$36),MINUTE(DATA14!$C$36))</f>
        <v>00</v>
      </c>
      <c r="W899" s="456">
        <f>IF(HOUR(DATA14!$D$36)&lt;=6,HOUR(DATA14!$D$36)+12,HOUR(DATA14!$D$36))</f>
        <v>12</v>
      </c>
      <c r="X899" s="457" t="str">
        <f>IF(MINUTE(DATA14!$D$36)&lt;10,"0"&amp;MINUTE(DATA14!$D$36),MINUTE(DATA14!$D$36))</f>
        <v>00</v>
      </c>
      <c r="Y899" s="526" t="b">
        <f t="shared" si="313"/>
        <v>0</v>
      </c>
      <c r="Z899" s="526"/>
      <c r="AA899" s="520" t="b">
        <f t="shared" si="314"/>
        <v>0</v>
      </c>
      <c r="AB899" s="520"/>
      <c r="AC899" s="521" t="str">
        <f t="shared" si="318"/>
        <v/>
      </c>
      <c r="AD899" s="521"/>
      <c r="AE899" s="520" t="b">
        <f t="shared" si="312"/>
        <v>0</v>
      </c>
      <c r="AF899" s="520"/>
      <c r="AH899" s="422">
        <f>DATA14!$G$36</f>
        <v>0</v>
      </c>
      <c r="AI899" s="422">
        <f>DATA14!$L$36</f>
        <v>0</v>
      </c>
      <c r="AJ899" s="458">
        <f>DATA14!$Q$36</f>
        <v>0</v>
      </c>
      <c r="AK899" s="422">
        <f>DATA14!$V$36</f>
        <v>0</v>
      </c>
      <c r="AL899" s="422">
        <f>DATA14!$AA$36</f>
        <v>0</v>
      </c>
      <c r="AN899" s="522" t="str">
        <f>IF(AJ899="A",MAX($AN$221:AP898)+0.001,"")</f>
        <v/>
      </c>
      <c r="AO899" s="522"/>
      <c r="AP899" s="522"/>
      <c r="AQ899" s="282">
        <v>1.6779999999999999</v>
      </c>
      <c r="AR899" s="282" t="str">
        <f>IF($AQ$899&gt;$AN$973,"",LOOKUP($AQ$899,$AN$222:$AP$971,$AH$222:$AH$971))</f>
        <v/>
      </c>
      <c r="AS899" s="282" t="str">
        <f>IF($AQ$899&gt;$AN$973,"",LOOKUP($AQ$899,$AN$222:$AP$971,$AI$222:$AI$971))</f>
        <v/>
      </c>
      <c r="AT899" s="282" t="s">
        <v>28</v>
      </c>
      <c r="AU899" s="282" t="str">
        <f>IF($AQ$899&gt;$AN$973,"",LOOKUP($AQ$899,$AN$222:$AP$971,$AK$222:$AK$971))</f>
        <v/>
      </c>
      <c r="AV899" s="282" t="str">
        <f>IF($AQ$899&gt;$AN$973,"",LOOKUP($AQ$899,$AN$222:$AP$971,$AL$222:$AL$971))</f>
        <v/>
      </c>
      <c r="AX899" s="522" t="str">
        <f>IF(AJ899="B",MAX($AX$221:AX898)+0.001,"")</f>
        <v/>
      </c>
      <c r="AY899" s="522"/>
      <c r="AZ899" s="522"/>
      <c r="BA899" s="282">
        <v>1.6779999999999999</v>
      </c>
      <c r="BB899" s="282" t="str">
        <f t="shared" si="327"/>
        <v/>
      </c>
      <c r="BC899" s="282" t="str">
        <f t="shared" si="320"/>
        <v/>
      </c>
      <c r="BD899" s="282" t="s">
        <v>29</v>
      </c>
      <c r="BE899" s="282" t="str">
        <f t="shared" si="321"/>
        <v/>
      </c>
      <c r="BF899" s="282" t="str">
        <f t="shared" si="322"/>
        <v/>
      </c>
      <c r="BH899" s="522" t="str">
        <f>IF(AJ899="C",MAX($BH$221:BH898)+0.001,"")</f>
        <v/>
      </c>
      <c r="BI899" s="522"/>
      <c r="BJ899" s="522"/>
      <c r="BK899" s="282">
        <v>1.6779999999999999</v>
      </c>
      <c r="BL899" s="282" t="str">
        <f t="shared" si="323"/>
        <v/>
      </c>
      <c r="BM899" s="282" t="str">
        <f t="shared" si="324"/>
        <v/>
      </c>
      <c r="BN899" s="282" t="s">
        <v>30</v>
      </c>
      <c r="BO899" s="282" t="str">
        <f t="shared" si="325"/>
        <v/>
      </c>
      <c r="BP899" s="282" t="str">
        <f t="shared" si="326"/>
        <v/>
      </c>
      <c r="BT899" s="522" t="str">
        <f>IF(AL899="A",MAX($BT$221:BV898)+0.001,"")</f>
        <v/>
      </c>
      <c r="BU899" s="522"/>
      <c r="BV899" s="522"/>
      <c r="BW899" s="282">
        <v>1.6779999999999999</v>
      </c>
      <c r="BY899" s="454" t="s">
        <v>28</v>
      </c>
      <c r="BZ899" s="282" t="str">
        <f t="shared" si="328"/>
        <v/>
      </c>
      <c r="CB899" s="282">
        <f t="shared" si="329"/>
        <v>0</v>
      </c>
      <c r="CC899" s="282">
        <f t="shared" si="330"/>
        <v>0</v>
      </c>
      <c r="CD899" s="282">
        <f t="shared" si="331"/>
        <v>0</v>
      </c>
      <c r="CE899" s="282">
        <f t="shared" si="332"/>
        <v>0</v>
      </c>
      <c r="CF899" s="282">
        <f t="shared" si="333"/>
        <v>0</v>
      </c>
      <c r="CG899" s="282">
        <f t="shared" si="334"/>
        <v>0</v>
      </c>
      <c r="CH899" s="282">
        <f t="shared" si="335"/>
        <v>0</v>
      </c>
      <c r="CI899" s="282">
        <f t="shared" si="336"/>
        <v>0</v>
      </c>
      <c r="CJ899" s="282">
        <f t="shared" si="337"/>
        <v>0</v>
      </c>
      <c r="CK899" s="282">
        <f t="shared" si="338"/>
        <v>0</v>
      </c>
      <c r="CL899" s="282">
        <f t="shared" si="339"/>
        <v>0</v>
      </c>
      <c r="CM899" s="282">
        <f t="shared" si="340"/>
        <v>0</v>
      </c>
    </row>
    <row r="900" spans="4:91" ht="15" x14ac:dyDescent="0.25">
      <c r="D900" s="455" t="str">
        <f>IF(DATA14!$C$37="","",U900&amp;":"&amp;V900)</f>
        <v/>
      </c>
      <c r="E900" s="523" t="str">
        <f>IF(DATA14!$D$37="","",W900&amp;":"&amp;X900)</f>
        <v/>
      </c>
      <c r="F900" s="523"/>
      <c r="G900" s="523"/>
      <c r="H900" s="524" t="e">
        <f t="shared" si="315"/>
        <v>#VALUE!</v>
      </c>
      <c r="I900" s="524"/>
      <c r="J900" s="524"/>
      <c r="K900" s="522" t="e">
        <f t="shared" si="319"/>
        <v>#VALUE!</v>
      </c>
      <c r="L900" s="522"/>
      <c r="M900" s="522"/>
      <c r="N900" s="525" t="e">
        <f t="shared" si="316"/>
        <v>#VALUE!</v>
      </c>
      <c r="O900" s="525"/>
      <c r="P900" s="525"/>
      <c r="Q900" s="523" t="e">
        <f t="shared" si="317"/>
        <v>#VALUE!</v>
      </c>
      <c r="R900" s="523"/>
      <c r="S900" s="523"/>
      <c r="T900" s="283">
        <v>29</v>
      </c>
      <c r="U900" s="456">
        <f>IF(HOUR(DATA14!$C$37)&lt;=6,HOUR(DATA14!$C$37)+12,HOUR(DATA14!$C$37))</f>
        <v>12</v>
      </c>
      <c r="V900" s="457" t="str">
        <f>IF(MINUTE(DATA14!$C$37)&lt;10,"0"&amp;MINUTE(DATA14!$C$37),MINUTE(DATA14!$C$37))</f>
        <v>00</v>
      </c>
      <c r="W900" s="456">
        <f>IF(HOUR(DATA14!$D$37)&lt;=6,HOUR(DATA14!$D$37)+12,HOUR(DATA14!$D$37))</f>
        <v>12</v>
      </c>
      <c r="X900" s="457" t="str">
        <f>IF(MINUTE(DATA14!$D$37)&lt;10,"0"&amp;MINUTE(DATA14!$D$37),MINUTE(DATA14!$D$37))</f>
        <v>00</v>
      </c>
      <c r="Y900" s="526" t="b">
        <f t="shared" si="313"/>
        <v>0</v>
      </c>
      <c r="Z900" s="526"/>
      <c r="AA900" s="520" t="b">
        <f t="shared" si="314"/>
        <v>0</v>
      </c>
      <c r="AB900" s="520"/>
      <c r="AC900" s="521" t="str">
        <f t="shared" si="318"/>
        <v/>
      </c>
      <c r="AD900" s="521"/>
      <c r="AE900" s="520" t="b">
        <f t="shared" si="312"/>
        <v>0</v>
      </c>
      <c r="AF900" s="520"/>
      <c r="AH900" s="422">
        <f>DATA14!$G$37</f>
        <v>0</v>
      </c>
      <c r="AI900" s="422">
        <f>DATA14!$L$37</f>
        <v>0</v>
      </c>
      <c r="AJ900" s="458">
        <f>DATA14!$Q$37</f>
        <v>0</v>
      </c>
      <c r="AK900" s="422">
        <f>DATA14!$V$37</f>
        <v>0</v>
      </c>
      <c r="AL900" s="422">
        <f>DATA14!$AA$37</f>
        <v>0</v>
      </c>
      <c r="AN900" s="522" t="str">
        <f>IF(AJ900="A",MAX($AN$221:AP899)+0.001,"")</f>
        <v/>
      </c>
      <c r="AO900" s="522"/>
      <c r="AP900" s="522"/>
      <c r="AQ900" s="282">
        <v>1.6789999999999998</v>
      </c>
      <c r="AR900" s="282" t="str">
        <f>IF($AQ$900&gt;$AN$973,"",LOOKUP($AQ$900,$AN$222:$AP$971,$AH$222:$AH$971))</f>
        <v/>
      </c>
      <c r="AS900" s="282" t="str">
        <f>IF($AQ$900&gt;$AN$973,"",LOOKUP($AQ$900,$AN$222:$AP$971,$AI$222:$AI$971))</f>
        <v/>
      </c>
      <c r="AT900" s="282" t="s">
        <v>28</v>
      </c>
      <c r="AU900" s="282" t="str">
        <f>IF($AQ$900&gt;$AN$973,"",LOOKUP($AQ$900,$AN$222:$AP$971,$AK$222:$AK$971))</f>
        <v/>
      </c>
      <c r="AV900" s="282" t="str">
        <f>IF($AQ$900&gt;$AN$973,"",LOOKUP($AQ$900,$AN$222:$AP$971,$AL$222:$AL$971))</f>
        <v/>
      </c>
      <c r="AX900" s="522" t="str">
        <f>IF(AJ900="B",MAX($AX$221:AX899)+0.001,"")</f>
        <v/>
      </c>
      <c r="AY900" s="522"/>
      <c r="AZ900" s="522"/>
      <c r="BA900" s="282">
        <v>1.6789999999999998</v>
      </c>
      <c r="BB900" s="282" t="str">
        <f t="shared" si="327"/>
        <v/>
      </c>
      <c r="BC900" s="282" t="str">
        <f t="shared" si="320"/>
        <v/>
      </c>
      <c r="BD900" s="282" t="s">
        <v>29</v>
      </c>
      <c r="BE900" s="282" t="str">
        <f t="shared" si="321"/>
        <v/>
      </c>
      <c r="BF900" s="282" t="str">
        <f t="shared" si="322"/>
        <v/>
      </c>
      <c r="BH900" s="522" t="str">
        <f>IF(AJ900="C",MAX($BH$221:BH899)+0.001,"")</f>
        <v/>
      </c>
      <c r="BI900" s="522"/>
      <c r="BJ900" s="522"/>
      <c r="BK900" s="282">
        <v>1.6789999999999998</v>
      </c>
      <c r="BL900" s="282" t="str">
        <f t="shared" si="323"/>
        <v/>
      </c>
      <c r="BM900" s="282" t="str">
        <f t="shared" si="324"/>
        <v/>
      </c>
      <c r="BN900" s="282" t="s">
        <v>30</v>
      </c>
      <c r="BO900" s="282" t="str">
        <f t="shared" si="325"/>
        <v/>
      </c>
      <c r="BP900" s="282" t="str">
        <f t="shared" si="326"/>
        <v/>
      </c>
      <c r="BT900" s="522" t="str">
        <f>IF(AL900="A",MAX($BT$221:BV899)+0.001,"")</f>
        <v/>
      </c>
      <c r="BU900" s="522"/>
      <c r="BV900" s="522"/>
      <c r="BW900" s="282">
        <v>1.6789999999999998</v>
      </c>
      <c r="BY900" s="454" t="s">
        <v>28</v>
      </c>
      <c r="BZ900" s="282" t="str">
        <f t="shared" si="328"/>
        <v/>
      </c>
      <c r="CB900" s="282">
        <f t="shared" si="329"/>
        <v>0</v>
      </c>
      <c r="CC900" s="282">
        <f t="shared" si="330"/>
        <v>0</v>
      </c>
      <c r="CD900" s="282">
        <f t="shared" si="331"/>
        <v>0</v>
      </c>
      <c r="CE900" s="282">
        <f t="shared" si="332"/>
        <v>0</v>
      </c>
      <c r="CF900" s="282">
        <f t="shared" si="333"/>
        <v>0</v>
      </c>
      <c r="CG900" s="282">
        <f t="shared" si="334"/>
        <v>0</v>
      </c>
      <c r="CH900" s="282">
        <f t="shared" si="335"/>
        <v>0</v>
      </c>
      <c r="CI900" s="282">
        <f t="shared" si="336"/>
        <v>0</v>
      </c>
      <c r="CJ900" s="282">
        <f t="shared" si="337"/>
        <v>0</v>
      </c>
      <c r="CK900" s="282">
        <f t="shared" si="338"/>
        <v>0</v>
      </c>
      <c r="CL900" s="282">
        <f t="shared" si="339"/>
        <v>0</v>
      </c>
      <c r="CM900" s="282">
        <f t="shared" si="340"/>
        <v>0</v>
      </c>
    </row>
    <row r="901" spans="4:91" ht="15" x14ac:dyDescent="0.25">
      <c r="D901" s="455" t="str">
        <f>IF(DATA14!$C$38="","",U901&amp;":"&amp;V901)</f>
        <v/>
      </c>
      <c r="E901" s="523" t="str">
        <f>IF(DATA14!$D$38="","",W901&amp;":"&amp;X901)</f>
        <v/>
      </c>
      <c r="F901" s="523"/>
      <c r="G901" s="523"/>
      <c r="H901" s="524" t="e">
        <f t="shared" si="315"/>
        <v>#VALUE!</v>
      </c>
      <c r="I901" s="524"/>
      <c r="J901" s="524"/>
      <c r="K901" s="522" t="e">
        <f t="shared" si="319"/>
        <v>#VALUE!</v>
      </c>
      <c r="L901" s="522"/>
      <c r="M901" s="522"/>
      <c r="N901" s="525" t="e">
        <f t="shared" si="316"/>
        <v>#VALUE!</v>
      </c>
      <c r="O901" s="525"/>
      <c r="P901" s="525"/>
      <c r="Q901" s="523" t="e">
        <f t="shared" si="317"/>
        <v>#VALUE!</v>
      </c>
      <c r="R901" s="523"/>
      <c r="S901" s="523"/>
      <c r="T901" s="283">
        <v>30</v>
      </c>
      <c r="U901" s="456">
        <f>IF(HOUR(DATA14!$C$38)&lt;=6,HOUR(DATA14!$C$38)+12,HOUR(DATA14!$C$38))</f>
        <v>12</v>
      </c>
      <c r="V901" s="457" t="str">
        <f>IF(MINUTE(DATA14!$C$38)&lt;10,"0"&amp;MINUTE(DATA14!$C$38),MINUTE(DATA14!$C$38))</f>
        <v>00</v>
      </c>
      <c r="W901" s="456">
        <f>IF(HOUR(DATA14!$D$38)&lt;=6,HOUR(DATA14!$D$38)+12,HOUR(DATA14!$D$38))</f>
        <v>12</v>
      </c>
      <c r="X901" s="457" t="str">
        <f>IF(MINUTE(DATA14!$D$38)&lt;10,"0"&amp;MINUTE(DATA14!$D$38),MINUTE(DATA14!$D$38))</f>
        <v>00</v>
      </c>
      <c r="Y901" s="526" t="b">
        <f t="shared" si="313"/>
        <v>0</v>
      </c>
      <c r="Z901" s="526"/>
      <c r="AA901" s="520" t="b">
        <f t="shared" si="314"/>
        <v>0</v>
      </c>
      <c r="AB901" s="520"/>
      <c r="AC901" s="521" t="str">
        <f t="shared" si="318"/>
        <v/>
      </c>
      <c r="AD901" s="521"/>
      <c r="AE901" s="520" t="b">
        <f t="shared" si="312"/>
        <v>0</v>
      </c>
      <c r="AF901" s="520"/>
      <c r="AH901" s="422">
        <f>DATA14!$G$38</f>
        <v>0</v>
      </c>
      <c r="AI901" s="422">
        <f>DATA14!$L$38</f>
        <v>0</v>
      </c>
      <c r="AJ901" s="458">
        <f>DATA14!$Q$38</f>
        <v>0</v>
      </c>
      <c r="AK901" s="422">
        <f>DATA14!$V$38</f>
        <v>0</v>
      </c>
      <c r="AL901" s="422">
        <f>DATA14!$AA$38</f>
        <v>0</v>
      </c>
      <c r="AN901" s="522" t="str">
        <f>IF(AJ901="A",MAX($AN$221:AP900)+0.001,"")</f>
        <v/>
      </c>
      <c r="AO901" s="522"/>
      <c r="AP901" s="522"/>
      <c r="AQ901" s="282">
        <v>1.68</v>
      </c>
      <c r="AR901" s="282" t="str">
        <f>IF($AQ$901&gt;$AN$973,"",LOOKUP($AQ$901,$AN$222:$AP$971,$AH$222:$AH$971))</f>
        <v/>
      </c>
      <c r="AS901" s="282" t="str">
        <f>IF($AQ$901&gt;$AN$973,"",LOOKUP($AQ$901,$AN$222:$AP$971,$AI$222:$AI$971))</f>
        <v/>
      </c>
      <c r="AT901" s="282" t="s">
        <v>28</v>
      </c>
      <c r="AU901" s="282" t="str">
        <f>IF($AQ$901&gt;$AN$973,"",LOOKUP($AQ$901,$AN$222:$AP$971,$AK$222:$AK$971))</f>
        <v/>
      </c>
      <c r="AV901" s="282" t="str">
        <f>IF($AQ$901&gt;$AN$973,"",LOOKUP($AQ$901,$AN$222:$AP$971,$AL$222:$AL$971))</f>
        <v/>
      </c>
      <c r="AX901" s="522" t="str">
        <f>IF(AJ901="B",MAX($AX$221:AX900)+0.001,"")</f>
        <v/>
      </c>
      <c r="AY901" s="522"/>
      <c r="AZ901" s="522"/>
      <c r="BA901" s="282">
        <v>1.68</v>
      </c>
      <c r="BB901" s="282" t="str">
        <f t="shared" si="327"/>
        <v/>
      </c>
      <c r="BC901" s="282" t="str">
        <f t="shared" si="320"/>
        <v/>
      </c>
      <c r="BD901" s="282" t="s">
        <v>29</v>
      </c>
      <c r="BE901" s="282" t="str">
        <f t="shared" si="321"/>
        <v/>
      </c>
      <c r="BF901" s="282" t="str">
        <f t="shared" si="322"/>
        <v/>
      </c>
      <c r="BH901" s="522" t="str">
        <f>IF(AJ901="C",MAX($BH$221:BH900)+0.001,"")</f>
        <v/>
      </c>
      <c r="BI901" s="522"/>
      <c r="BJ901" s="522"/>
      <c r="BK901" s="282">
        <v>1.68</v>
      </c>
      <c r="BL901" s="282" t="str">
        <f t="shared" si="323"/>
        <v/>
      </c>
      <c r="BM901" s="282" t="str">
        <f t="shared" si="324"/>
        <v/>
      </c>
      <c r="BN901" s="282" t="s">
        <v>30</v>
      </c>
      <c r="BO901" s="282" t="str">
        <f t="shared" si="325"/>
        <v/>
      </c>
      <c r="BP901" s="282" t="str">
        <f t="shared" si="326"/>
        <v/>
      </c>
      <c r="BT901" s="522" t="str">
        <f>IF(AL901="A",MAX($BT$221:BV900)+0.001,"")</f>
        <v/>
      </c>
      <c r="BU901" s="522"/>
      <c r="BV901" s="522"/>
      <c r="BW901" s="282">
        <v>1.68</v>
      </c>
      <c r="BY901" s="454" t="s">
        <v>28</v>
      </c>
      <c r="BZ901" s="282" t="str">
        <f t="shared" si="328"/>
        <v/>
      </c>
      <c r="CB901" s="282">
        <f t="shared" si="329"/>
        <v>0</v>
      </c>
      <c r="CC901" s="282">
        <f t="shared" si="330"/>
        <v>0</v>
      </c>
      <c r="CD901" s="282">
        <f t="shared" si="331"/>
        <v>0</v>
      </c>
      <c r="CE901" s="282">
        <f t="shared" si="332"/>
        <v>0</v>
      </c>
      <c r="CF901" s="282">
        <f t="shared" si="333"/>
        <v>0</v>
      </c>
      <c r="CG901" s="282">
        <f t="shared" si="334"/>
        <v>0</v>
      </c>
      <c r="CH901" s="282">
        <f t="shared" si="335"/>
        <v>0</v>
      </c>
      <c r="CI901" s="282">
        <f t="shared" si="336"/>
        <v>0</v>
      </c>
      <c r="CJ901" s="282">
        <f t="shared" si="337"/>
        <v>0</v>
      </c>
      <c r="CK901" s="282">
        <f t="shared" si="338"/>
        <v>0</v>
      </c>
      <c r="CL901" s="282">
        <f t="shared" si="339"/>
        <v>0</v>
      </c>
      <c r="CM901" s="282">
        <f t="shared" si="340"/>
        <v>0</v>
      </c>
    </row>
    <row r="902" spans="4:91" ht="15" x14ac:dyDescent="0.25">
      <c r="D902" s="455" t="str">
        <f>IF(DATA14!$C$39="","",U902&amp;":"&amp;V902)</f>
        <v/>
      </c>
      <c r="E902" s="523" t="str">
        <f>IF(DATA14!$D$39="","",W902&amp;":"&amp;X902)</f>
        <v/>
      </c>
      <c r="F902" s="523"/>
      <c r="G902" s="523"/>
      <c r="H902" s="524" t="e">
        <f t="shared" si="315"/>
        <v>#VALUE!</v>
      </c>
      <c r="I902" s="524"/>
      <c r="J902" s="524"/>
      <c r="K902" s="522" t="e">
        <f t="shared" si="319"/>
        <v>#VALUE!</v>
      </c>
      <c r="L902" s="522"/>
      <c r="M902" s="522"/>
      <c r="N902" s="525" t="e">
        <f t="shared" si="316"/>
        <v>#VALUE!</v>
      </c>
      <c r="O902" s="525"/>
      <c r="P902" s="525"/>
      <c r="Q902" s="523" t="e">
        <f t="shared" si="317"/>
        <v>#VALUE!</v>
      </c>
      <c r="R902" s="523"/>
      <c r="S902" s="523"/>
      <c r="T902" s="283">
        <v>31</v>
      </c>
      <c r="U902" s="456">
        <f>IF(HOUR(DATA14!$C$39)&lt;=6,HOUR(DATA14!$C$39)+12,HOUR(DATA14!$C$39))</f>
        <v>12</v>
      </c>
      <c r="V902" s="457" t="str">
        <f>IF(MINUTE(DATA14!$C$39)&lt;10,"0"&amp;MINUTE(DATA14!$C$39),MINUTE(DATA14!$C$39))</f>
        <v>00</v>
      </c>
      <c r="W902" s="456">
        <f>IF(HOUR(DATA14!$D$39)&lt;=6,HOUR(DATA14!$D$39)+12,HOUR(DATA14!$D$39))</f>
        <v>12</v>
      </c>
      <c r="X902" s="457" t="str">
        <f>IF(MINUTE(DATA14!$D$39)&lt;10,"0"&amp;MINUTE(DATA14!$D$39),MINUTE(DATA14!$D$39))</f>
        <v>00</v>
      </c>
      <c r="Y902" s="526" t="b">
        <f t="shared" si="313"/>
        <v>0</v>
      </c>
      <c r="Z902" s="526"/>
      <c r="AA902" s="520" t="b">
        <f t="shared" si="314"/>
        <v>0</v>
      </c>
      <c r="AB902" s="520"/>
      <c r="AC902" s="521" t="str">
        <f t="shared" si="318"/>
        <v/>
      </c>
      <c r="AD902" s="521"/>
      <c r="AE902" s="520" t="b">
        <f t="shared" si="312"/>
        <v>0</v>
      </c>
      <c r="AF902" s="520"/>
      <c r="AH902" s="422">
        <f>DATA14!$G$39</f>
        <v>0</v>
      </c>
      <c r="AI902" s="422">
        <f>DATA14!$L$39</f>
        <v>0</v>
      </c>
      <c r="AJ902" s="458">
        <f>DATA14!$Q$39</f>
        <v>0</v>
      </c>
      <c r="AK902" s="422">
        <f>DATA14!$V$39</f>
        <v>0</v>
      </c>
      <c r="AL902" s="422">
        <f>DATA14!$AA$39</f>
        <v>0</v>
      </c>
      <c r="AN902" s="522" t="str">
        <f>IF(AJ902="A",MAX($AN$221:AP901)+0.001,"")</f>
        <v/>
      </c>
      <c r="AO902" s="522"/>
      <c r="AP902" s="522"/>
      <c r="AQ902" s="282">
        <v>1.681</v>
      </c>
      <c r="AR902" s="282" t="str">
        <f>IF($AQ$902&gt;$AN$973,"",LOOKUP($AQ$902,$AN$222:$AP$971,$AH$222:$AH$971))</f>
        <v/>
      </c>
      <c r="AS902" s="282" t="str">
        <f>IF($AQ$902&gt;$AN$973,"",LOOKUP($AQ$902,$AN$222:$AP$971,$AI$222:$AI$971))</f>
        <v/>
      </c>
      <c r="AT902" s="282" t="s">
        <v>28</v>
      </c>
      <c r="AU902" s="282" t="str">
        <f>IF($AQ$902&gt;$AN$973,"",LOOKUP($AQ$902,$AN$222:$AP$971,$AK$222:$AK$971))</f>
        <v/>
      </c>
      <c r="AV902" s="282" t="str">
        <f>IF($AQ$902&gt;$AN$973,"",LOOKUP($AQ$902,$AN$222:$AP$971,$AL$222:$AL$971))</f>
        <v/>
      </c>
      <c r="AX902" s="522" t="str">
        <f>IF(AJ902="B",MAX($AX$221:AX901)+0.001,"")</f>
        <v/>
      </c>
      <c r="AY902" s="522"/>
      <c r="AZ902" s="522"/>
      <c r="BA902" s="282">
        <v>1.681</v>
      </c>
      <c r="BB902" s="282" t="str">
        <f t="shared" si="327"/>
        <v/>
      </c>
      <c r="BC902" s="282" t="str">
        <f t="shared" si="320"/>
        <v/>
      </c>
      <c r="BD902" s="282" t="s">
        <v>29</v>
      </c>
      <c r="BE902" s="282" t="str">
        <f t="shared" si="321"/>
        <v/>
      </c>
      <c r="BF902" s="282" t="str">
        <f t="shared" si="322"/>
        <v/>
      </c>
      <c r="BH902" s="522" t="str">
        <f>IF(AJ902="C",MAX($BH$221:BH901)+0.001,"")</f>
        <v/>
      </c>
      <c r="BI902" s="522"/>
      <c r="BJ902" s="522"/>
      <c r="BK902" s="282">
        <v>1.681</v>
      </c>
      <c r="BL902" s="282" t="str">
        <f t="shared" si="323"/>
        <v/>
      </c>
      <c r="BM902" s="282" t="str">
        <f t="shared" si="324"/>
        <v/>
      </c>
      <c r="BN902" s="282" t="s">
        <v>30</v>
      </c>
      <c r="BO902" s="282" t="str">
        <f t="shared" si="325"/>
        <v/>
      </c>
      <c r="BP902" s="282" t="str">
        <f t="shared" si="326"/>
        <v/>
      </c>
      <c r="BT902" s="522" t="str">
        <f>IF(AL902="A",MAX($BT$221:BV901)+0.001,"")</f>
        <v/>
      </c>
      <c r="BU902" s="522"/>
      <c r="BV902" s="522"/>
      <c r="BW902" s="282">
        <v>1.681</v>
      </c>
      <c r="BY902" s="454" t="s">
        <v>28</v>
      </c>
      <c r="BZ902" s="282" t="str">
        <f t="shared" si="328"/>
        <v/>
      </c>
      <c r="CB902" s="282">
        <f t="shared" si="329"/>
        <v>0</v>
      </c>
      <c r="CC902" s="282">
        <f t="shared" si="330"/>
        <v>0</v>
      </c>
      <c r="CD902" s="282">
        <f t="shared" si="331"/>
        <v>0</v>
      </c>
      <c r="CE902" s="282">
        <f t="shared" si="332"/>
        <v>0</v>
      </c>
      <c r="CF902" s="282">
        <f t="shared" si="333"/>
        <v>0</v>
      </c>
      <c r="CG902" s="282">
        <f t="shared" si="334"/>
        <v>0</v>
      </c>
      <c r="CH902" s="282">
        <f t="shared" si="335"/>
        <v>0</v>
      </c>
      <c r="CI902" s="282">
        <f t="shared" si="336"/>
        <v>0</v>
      </c>
      <c r="CJ902" s="282">
        <f t="shared" si="337"/>
        <v>0</v>
      </c>
      <c r="CK902" s="282">
        <f t="shared" si="338"/>
        <v>0</v>
      </c>
      <c r="CL902" s="282">
        <f t="shared" si="339"/>
        <v>0</v>
      </c>
      <c r="CM902" s="282">
        <f t="shared" si="340"/>
        <v>0</v>
      </c>
    </row>
    <row r="903" spans="4:91" ht="15" x14ac:dyDescent="0.25">
      <c r="D903" s="455" t="str">
        <f>IF(DATA14!$C$40="","",U903&amp;":"&amp;V903)</f>
        <v/>
      </c>
      <c r="E903" s="523" t="str">
        <f>IF(DATA14!$D$40="","",W903&amp;":"&amp;X903)</f>
        <v/>
      </c>
      <c r="F903" s="523"/>
      <c r="G903" s="523"/>
      <c r="H903" s="524" t="e">
        <f t="shared" si="315"/>
        <v>#VALUE!</v>
      </c>
      <c r="I903" s="524"/>
      <c r="J903" s="524"/>
      <c r="K903" s="522" t="e">
        <f t="shared" si="319"/>
        <v>#VALUE!</v>
      </c>
      <c r="L903" s="522"/>
      <c r="M903" s="522"/>
      <c r="N903" s="525" t="e">
        <f t="shared" si="316"/>
        <v>#VALUE!</v>
      </c>
      <c r="O903" s="525"/>
      <c r="P903" s="525"/>
      <c r="Q903" s="523" t="e">
        <f t="shared" si="317"/>
        <v>#VALUE!</v>
      </c>
      <c r="R903" s="523"/>
      <c r="S903" s="523"/>
      <c r="T903" s="283">
        <v>32</v>
      </c>
      <c r="U903" s="456">
        <f>IF(HOUR(DATA14!$C$40)&lt;=6,HOUR(DATA14!$C$40)+12,HOUR(DATA14!$C$40))</f>
        <v>12</v>
      </c>
      <c r="V903" s="457" t="str">
        <f>IF(MINUTE(DATA14!$C$40)&lt;10,"0"&amp;MINUTE(DATA14!$C$40),MINUTE(DATA14!$C$40))</f>
        <v>00</v>
      </c>
      <c r="W903" s="456">
        <f>IF(HOUR(DATA14!$D$40)&lt;=6,HOUR(DATA14!$D$40)+12,HOUR(DATA14!$D$40))</f>
        <v>12</v>
      </c>
      <c r="X903" s="457" t="str">
        <f>IF(MINUTE(DATA14!$D$40)&lt;10,"0"&amp;MINUTE(DATA14!$D$40),MINUTE(DATA14!$D$40))</f>
        <v>00</v>
      </c>
      <c r="Y903" s="526" t="b">
        <f t="shared" si="313"/>
        <v>0</v>
      </c>
      <c r="Z903" s="526"/>
      <c r="AA903" s="520" t="b">
        <f t="shared" si="314"/>
        <v>0</v>
      </c>
      <c r="AB903" s="520"/>
      <c r="AC903" s="521" t="str">
        <f t="shared" si="318"/>
        <v/>
      </c>
      <c r="AD903" s="521"/>
      <c r="AE903" s="520" t="b">
        <f t="shared" si="312"/>
        <v>0</v>
      </c>
      <c r="AF903" s="520"/>
      <c r="AH903" s="422">
        <f>DATA14!$G$40</f>
        <v>0</v>
      </c>
      <c r="AI903" s="422">
        <f>DATA14!$L$40</f>
        <v>0</v>
      </c>
      <c r="AJ903" s="458">
        <f>DATA14!$Q$40</f>
        <v>0</v>
      </c>
      <c r="AK903" s="422">
        <f>DATA14!$V$40</f>
        <v>0</v>
      </c>
      <c r="AL903" s="422">
        <f>DATA14!$AA$40</f>
        <v>0</v>
      </c>
      <c r="AN903" s="522" t="str">
        <f>IF(AJ903="A",MAX($AN$221:AP902)+0.001,"")</f>
        <v/>
      </c>
      <c r="AO903" s="522"/>
      <c r="AP903" s="522"/>
      <c r="AQ903" s="282">
        <v>1.6819999999999999</v>
      </c>
      <c r="AR903" s="282" t="str">
        <f>IF($AQ$903&gt;$AN$973,"",LOOKUP($AQ$903,$AN$222:$AP$971,$AH$222:$AH$971))</f>
        <v/>
      </c>
      <c r="AS903" s="282" t="str">
        <f>IF($AQ$903&gt;$AN$973,"",LOOKUP($AQ$903,$AN$222:$AP$971,$AI$222:$AI$971))</f>
        <v/>
      </c>
      <c r="AT903" s="282" t="s">
        <v>28</v>
      </c>
      <c r="AU903" s="282" t="str">
        <f>IF($AQ$903&gt;$AN$973,"",LOOKUP($AQ$903,$AN$222:$AP$971,$AK$222:$AK$971))</f>
        <v/>
      </c>
      <c r="AV903" s="282" t="str">
        <f>IF($AQ$903&gt;$AN$973,"",LOOKUP($AQ$903,$AN$222:$AP$971,$AL$222:$AL$971))</f>
        <v/>
      </c>
      <c r="AX903" s="522" t="str">
        <f>IF(AJ903="B",MAX($AX$221:AX902)+0.001,"")</f>
        <v/>
      </c>
      <c r="AY903" s="522"/>
      <c r="AZ903" s="522"/>
      <c r="BA903" s="282">
        <v>1.6819999999999999</v>
      </c>
      <c r="BB903" s="282" t="str">
        <f t="shared" si="327"/>
        <v/>
      </c>
      <c r="BC903" s="282" t="str">
        <f t="shared" si="320"/>
        <v/>
      </c>
      <c r="BD903" s="282" t="s">
        <v>29</v>
      </c>
      <c r="BE903" s="282" t="str">
        <f t="shared" si="321"/>
        <v/>
      </c>
      <c r="BF903" s="282" t="str">
        <f t="shared" si="322"/>
        <v/>
      </c>
      <c r="BH903" s="522" t="str">
        <f>IF(AJ903="C",MAX($BH$221:BH902)+0.001,"")</f>
        <v/>
      </c>
      <c r="BI903" s="522"/>
      <c r="BJ903" s="522"/>
      <c r="BK903" s="282">
        <v>1.6819999999999999</v>
      </c>
      <c r="BL903" s="282" t="str">
        <f t="shared" si="323"/>
        <v/>
      </c>
      <c r="BM903" s="282" t="str">
        <f t="shared" si="324"/>
        <v/>
      </c>
      <c r="BN903" s="282" t="s">
        <v>30</v>
      </c>
      <c r="BO903" s="282" t="str">
        <f t="shared" si="325"/>
        <v/>
      </c>
      <c r="BP903" s="282" t="str">
        <f t="shared" si="326"/>
        <v/>
      </c>
      <c r="BT903" s="522" t="str">
        <f>IF(AL903="A",MAX($BT$221:BV902)+0.001,"")</f>
        <v/>
      </c>
      <c r="BU903" s="522"/>
      <c r="BV903" s="522"/>
      <c r="BW903" s="282">
        <v>1.6819999999999999</v>
      </c>
      <c r="BY903" s="454" t="s">
        <v>28</v>
      </c>
      <c r="BZ903" s="282" t="str">
        <f t="shared" si="328"/>
        <v/>
      </c>
      <c r="CB903" s="282">
        <f t="shared" si="329"/>
        <v>0</v>
      </c>
      <c r="CC903" s="282">
        <f t="shared" si="330"/>
        <v>0</v>
      </c>
      <c r="CD903" s="282">
        <f t="shared" si="331"/>
        <v>0</v>
      </c>
      <c r="CE903" s="282">
        <f t="shared" si="332"/>
        <v>0</v>
      </c>
      <c r="CF903" s="282">
        <f t="shared" si="333"/>
        <v>0</v>
      </c>
      <c r="CG903" s="282">
        <f t="shared" si="334"/>
        <v>0</v>
      </c>
      <c r="CH903" s="282">
        <f t="shared" si="335"/>
        <v>0</v>
      </c>
      <c r="CI903" s="282">
        <f t="shared" si="336"/>
        <v>0</v>
      </c>
      <c r="CJ903" s="282">
        <f t="shared" si="337"/>
        <v>0</v>
      </c>
      <c r="CK903" s="282">
        <f t="shared" si="338"/>
        <v>0</v>
      </c>
      <c r="CL903" s="282">
        <f t="shared" si="339"/>
        <v>0</v>
      </c>
      <c r="CM903" s="282">
        <f t="shared" si="340"/>
        <v>0</v>
      </c>
    </row>
    <row r="904" spans="4:91" ht="18" x14ac:dyDescent="0.25">
      <c r="D904" s="455" t="str">
        <f>IF(DATA14!$C$41="","",U904&amp;":"&amp;V904)</f>
        <v/>
      </c>
      <c r="E904" s="523" t="str">
        <f>IF(DATA14!$D$41="","",W904&amp;":"&amp;X904)</f>
        <v/>
      </c>
      <c r="F904" s="523"/>
      <c r="G904" s="523"/>
      <c r="H904" s="524" t="e">
        <f t="shared" si="315"/>
        <v>#VALUE!</v>
      </c>
      <c r="I904" s="524"/>
      <c r="J904" s="524"/>
      <c r="K904" s="522" t="e">
        <f t="shared" si="319"/>
        <v>#VALUE!</v>
      </c>
      <c r="L904" s="522"/>
      <c r="M904" s="522"/>
      <c r="N904" s="525" t="e">
        <f t="shared" si="316"/>
        <v>#VALUE!</v>
      </c>
      <c r="O904" s="525"/>
      <c r="P904" s="525"/>
      <c r="Q904" s="523" t="e">
        <f t="shared" si="317"/>
        <v>#VALUE!</v>
      </c>
      <c r="R904" s="523"/>
      <c r="S904" s="523"/>
      <c r="T904" s="283">
        <v>33</v>
      </c>
      <c r="U904" s="456">
        <f>IF(HOUR(DATA14!$C$41)&lt;=6,HOUR(DATA14!$C$41)+12,HOUR(DATA14!$C$41))</f>
        <v>12</v>
      </c>
      <c r="V904" s="457" t="str">
        <f>IF(MINUTE(DATA14!$C$41)&lt;10,"0"&amp;MINUTE(DATA14!$C$41),MINUTE(DATA14!$C$41))</f>
        <v>00</v>
      </c>
      <c r="W904" s="456">
        <f>IF(HOUR(DATA14!$D$41)&lt;=6,HOUR(DATA14!$D$41)+12,HOUR(DATA14!$D$41))</f>
        <v>12</v>
      </c>
      <c r="X904" s="457" t="str">
        <f>IF(MINUTE(DATA14!$D$41)&lt;10,"0"&amp;MINUTE(DATA14!$D$41),MINUTE(DATA14!$D$41))</f>
        <v>00</v>
      </c>
      <c r="Y904" s="526" t="b">
        <f t="shared" si="313"/>
        <v>0</v>
      </c>
      <c r="Z904" s="526"/>
      <c r="AA904" s="520" t="b">
        <f t="shared" si="314"/>
        <v>0</v>
      </c>
      <c r="AB904" s="520"/>
      <c r="AC904" s="521" t="str">
        <f t="shared" si="318"/>
        <v/>
      </c>
      <c r="AD904" s="521"/>
      <c r="AE904" s="520" t="b">
        <f t="shared" si="312"/>
        <v>0</v>
      </c>
      <c r="AF904" s="520"/>
      <c r="AH904" s="422">
        <f>DATA14!$G$41</f>
        <v>0</v>
      </c>
      <c r="AI904" s="422">
        <f>DATA14!$L$41</f>
        <v>0</v>
      </c>
      <c r="AJ904" s="458">
        <f>DATA14!$Q$41</f>
        <v>0</v>
      </c>
      <c r="AK904" s="422">
        <f>DATA14!$V$41</f>
        <v>0</v>
      </c>
      <c r="AL904" s="422">
        <f>DATA14!$AA$41</f>
        <v>0</v>
      </c>
      <c r="AN904" s="522" t="str">
        <f>IF(AJ904="A",MAX($AN$221:AP903)+0.001,"")</f>
        <v/>
      </c>
      <c r="AO904" s="522"/>
      <c r="AP904" s="522"/>
      <c r="AQ904" s="282">
        <v>1.6829999999999998</v>
      </c>
      <c r="AR904" s="282" t="str">
        <f>IF($AQ$904&gt;$AN$973,"",LOOKUP($AQ$904,$AN$222:$AP$971,$AH$222:$AH$971))</f>
        <v/>
      </c>
      <c r="AS904" s="282" t="str">
        <f>IF($AQ$904&gt;$AN$973,"",LOOKUP($AQ$904,$AN$222:$AP$971,$AI$222:$AI$971))</f>
        <v/>
      </c>
      <c r="AT904" s="282" t="s">
        <v>28</v>
      </c>
      <c r="AU904" s="282" t="str">
        <f>IF($AQ$904&gt;$AN$973,"",LOOKUP($AQ$904,$AN$222:$AP$971,$AK$222:$AK$971))</f>
        <v/>
      </c>
      <c r="AV904" s="282" t="str">
        <f>IF($AQ$904&gt;$AN$973,"",LOOKUP($AQ$904,$AN$222:$AP$971,$AL$222:$AL$971))</f>
        <v/>
      </c>
      <c r="AX904" s="522" t="str">
        <f>IF(AJ904="B",MAX($AX$221:AX903)+0.001,"")</f>
        <v/>
      </c>
      <c r="AY904" s="522"/>
      <c r="AZ904" s="522"/>
      <c r="BA904" s="282">
        <v>1.6829999999999998</v>
      </c>
      <c r="BB904" s="282" t="str">
        <f t="shared" si="327"/>
        <v/>
      </c>
      <c r="BC904" s="282" t="str">
        <f t="shared" si="320"/>
        <v/>
      </c>
      <c r="BD904" s="282" t="s">
        <v>29</v>
      </c>
      <c r="BE904" s="282" t="str">
        <f t="shared" si="321"/>
        <v/>
      </c>
      <c r="BF904" s="282" t="str">
        <f t="shared" si="322"/>
        <v/>
      </c>
      <c r="BH904" s="522" t="str">
        <f>IF(AJ904="C",MAX($BH$221:BH903)+0.001,"")</f>
        <v/>
      </c>
      <c r="BI904" s="522"/>
      <c r="BJ904" s="522"/>
      <c r="BK904" s="282">
        <v>1.6829999999999998</v>
      </c>
      <c r="BL904" s="282" t="str">
        <f t="shared" si="323"/>
        <v/>
      </c>
      <c r="BM904" s="282" t="str">
        <f t="shared" si="324"/>
        <v/>
      </c>
      <c r="BN904" s="282" t="s">
        <v>30</v>
      </c>
      <c r="BO904" s="282" t="str">
        <f t="shared" si="325"/>
        <v/>
      </c>
      <c r="BP904" s="282" t="str">
        <f t="shared" si="326"/>
        <v/>
      </c>
      <c r="BT904" s="522" t="str">
        <f>IF(AL904="A",MAX($BT$221:BV903)+0.001,"")</f>
        <v/>
      </c>
      <c r="BU904" s="522"/>
      <c r="BV904" s="522"/>
      <c r="BW904" s="282">
        <v>1.6829999999999998</v>
      </c>
      <c r="BY904" s="454" t="s">
        <v>28</v>
      </c>
      <c r="BZ904" s="282" t="str">
        <f t="shared" si="328"/>
        <v/>
      </c>
      <c r="CA904" s="459"/>
      <c r="CB904" s="282">
        <f t="shared" si="329"/>
        <v>0</v>
      </c>
      <c r="CC904" s="282">
        <f t="shared" si="330"/>
        <v>0</v>
      </c>
      <c r="CD904" s="282">
        <f t="shared" si="331"/>
        <v>0</v>
      </c>
      <c r="CE904" s="282">
        <f t="shared" si="332"/>
        <v>0</v>
      </c>
      <c r="CF904" s="282">
        <f t="shared" si="333"/>
        <v>0</v>
      </c>
      <c r="CG904" s="282">
        <f t="shared" si="334"/>
        <v>0</v>
      </c>
      <c r="CH904" s="282">
        <f t="shared" si="335"/>
        <v>0</v>
      </c>
      <c r="CI904" s="282">
        <f t="shared" si="336"/>
        <v>0</v>
      </c>
      <c r="CJ904" s="282">
        <f t="shared" si="337"/>
        <v>0</v>
      </c>
      <c r="CK904" s="282">
        <f t="shared" si="338"/>
        <v>0</v>
      </c>
      <c r="CL904" s="282">
        <f t="shared" si="339"/>
        <v>0</v>
      </c>
      <c r="CM904" s="282">
        <f t="shared" si="340"/>
        <v>0</v>
      </c>
    </row>
    <row r="905" spans="4:91" ht="15" x14ac:dyDescent="0.25">
      <c r="D905" s="455" t="str">
        <f>IF(DATA14!$C$42="","",U905&amp;":"&amp;V905)</f>
        <v/>
      </c>
      <c r="E905" s="523" t="str">
        <f>IF(DATA14!$D$42="","",W905&amp;":"&amp;X905)</f>
        <v/>
      </c>
      <c r="F905" s="523"/>
      <c r="G905" s="523"/>
      <c r="H905" s="524" t="e">
        <f t="shared" si="315"/>
        <v>#VALUE!</v>
      </c>
      <c r="I905" s="524"/>
      <c r="J905" s="524"/>
      <c r="K905" s="522" t="e">
        <f t="shared" si="319"/>
        <v>#VALUE!</v>
      </c>
      <c r="L905" s="522"/>
      <c r="M905" s="522"/>
      <c r="N905" s="525" t="e">
        <f t="shared" si="316"/>
        <v>#VALUE!</v>
      </c>
      <c r="O905" s="525"/>
      <c r="P905" s="525"/>
      <c r="Q905" s="523" t="e">
        <f t="shared" si="317"/>
        <v>#VALUE!</v>
      </c>
      <c r="R905" s="523"/>
      <c r="S905" s="523"/>
      <c r="T905" s="283">
        <v>34</v>
      </c>
      <c r="U905" s="456">
        <f>IF(HOUR(DATA14!$C$42)&lt;=6,HOUR(DATA14!$C$42)+12,HOUR(DATA14!$C$42))</f>
        <v>12</v>
      </c>
      <c r="V905" s="457" t="str">
        <f>IF(MINUTE(DATA14!$C$42)&lt;10,"0"&amp;MINUTE(DATA14!$C$42),MINUTE(DATA14!$C$42))</f>
        <v>00</v>
      </c>
      <c r="W905" s="456">
        <f>IF(HOUR(DATA14!$D$42)&lt;=6,HOUR(DATA14!$D$42)+12,HOUR(DATA14!$D$42))</f>
        <v>12</v>
      </c>
      <c r="X905" s="457" t="str">
        <f>IF(MINUTE(DATA14!$D$42)&lt;10,"0"&amp;MINUTE(DATA14!$D$42),MINUTE(DATA14!$D$42))</f>
        <v>00</v>
      </c>
      <c r="Y905" s="526" t="b">
        <f t="shared" si="313"/>
        <v>0</v>
      </c>
      <c r="Z905" s="526"/>
      <c r="AA905" s="520" t="b">
        <f t="shared" si="314"/>
        <v>0</v>
      </c>
      <c r="AB905" s="520"/>
      <c r="AC905" s="521" t="str">
        <f t="shared" si="318"/>
        <v/>
      </c>
      <c r="AD905" s="521"/>
      <c r="AE905" s="520" t="b">
        <f t="shared" si="312"/>
        <v>0</v>
      </c>
      <c r="AF905" s="520"/>
      <c r="AH905" s="422">
        <f>DATA14!$G$42</f>
        <v>0</v>
      </c>
      <c r="AI905" s="422">
        <f>DATA14!$L$42</f>
        <v>0</v>
      </c>
      <c r="AJ905" s="458">
        <f>DATA14!$Q$42</f>
        <v>0</v>
      </c>
      <c r="AK905" s="422">
        <f>DATA14!$V$42</f>
        <v>0</v>
      </c>
      <c r="AL905" s="422">
        <f>DATA14!$AA$42</f>
        <v>0</v>
      </c>
      <c r="AN905" s="522" t="str">
        <f>IF(AJ905="A",MAX($AN$221:AP904)+0.001,"")</f>
        <v/>
      </c>
      <c r="AO905" s="522"/>
      <c r="AP905" s="522"/>
      <c r="AQ905" s="282">
        <v>1.6839999999999999</v>
      </c>
      <c r="AR905" s="282" t="str">
        <f>IF($AQ$905&gt;$AN$973,"",LOOKUP($AQ$905,$AN$222:$AP$971,$AH$222:$AH$971))</f>
        <v/>
      </c>
      <c r="AS905" s="282" t="str">
        <f>IF($AQ$905&gt;$AN$973,"",LOOKUP($AQ$905,$AN$222:$AP$971,$AI$222:$AI$971))</f>
        <v/>
      </c>
      <c r="AT905" s="282" t="s">
        <v>28</v>
      </c>
      <c r="AU905" s="282" t="str">
        <f>IF($AQ$905&gt;$AN$973,"",LOOKUP($AQ$905,$AN$222:$AP$971,$AK$222:$AK$971))</f>
        <v/>
      </c>
      <c r="AV905" s="282" t="str">
        <f>IF($AQ$905&gt;$AN$973,"",LOOKUP($AQ$905,$AN$222:$AP$971,$AL$222:$AL$971))</f>
        <v/>
      </c>
      <c r="AX905" s="522" t="str">
        <f>IF(AJ905="B",MAX($AX$221:AX904)+0.001,"")</f>
        <v/>
      </c>
      <c r="AY905" s="522"/>
      <c r="AZ905" s="522"/>
      <c r="BA905" s="282">
        <v>1.6839999999999999</v>
      </c>
      <c r="BB905" s="282" t="str">
        <f t="shared" si="327"/>
        <v/>
      </c>
      <c r="BC905" s="282" t="str">
        <f t="shared" si="320"/>
        <v/>
      </c>
      <c r="BD905" s="282" t="s">
        <v>29</v>
      </c>
      <c r="BE905" s="282" t="str">
        <f t="shared" si="321"/>
        <v/>
      </c>
      <c r="BF905" s="282" t="str">
        <f t="shared" si="322"/>
        <v/>
      </c>
      <c r="BH905" s="522" t="str">
        <f>IF(AJ905="C",MAX($BH$221:BH904)+0.001,"")</f>
        <v/>
      </c>
      <c r="BI905" s="522"/>
      <c r="BJ905" s="522"/>
      <c r="BK905" s="282">
        <v>1.6839999999999999</v>
      </c>
      <c r="BL905" s="282" t="str">
        <f t="shared" si="323"/>
        <v/>
      </c>
      <c r="BM905" s="282" t="str">
        <f t="shared" si="324"/>
        <v/>
      </c>
      <c r="BN905" s="282" t="s">
        <v>30</v>
      </c>
      <c r="BO905" s="282" t="str">
        <f t="shared" si="325"/>
        <v/>
      </c>
      <c r="BP905" s="282" t="str">
        <f t="shared" si="326"/>
        <v/>
      </c>
      <c r="BT905" s="522" t="str">
        <f>IF(AL905="A",MAX($BT$221:BV904)+0.001,"")</f>
        <v/>
      </c>
      <c r="BU905" s="522"/>
      <c r="BV905" s="522"/>
      <c r="BW905" s="282">
        <v>1.6839999999999999</v>
      </c>
      <c r="BY905" s="454" t="s">
        <v>28</v>
      </c>
      <c r="BZ905" s="282" t="str">
        <f t="shared" si="328"/>
        <v/>
      </c>
      <c r="CB905" s="282">
        <f t="shared" si="329"/>
        <v>0</v>
      </c>
      <c r="CC905" s="282">
        <f t="shared" si="330"/>
        <v>0</v>
      </c>
      <c r="CD905" s="282">
        <f t="shared" si="331"/>
        <v>0</v>
      </c>
      <c r="CE905" s="282">
        <f t="shared" si="332"/>
        <v>0</v>
      </c>
      <c r="CF905" s="282">
        <f t="shared" si="333"/>
        <v>0</v>
      </c>
      <c r="CG905" s="282">
        <f t="shared" si="334"/>
        <v>0</v>
      </c>
      <c r="CH905" s="282">
        <f t="shared" si="335"/>
        <v>0</v>
      </c>
      <c r="CI905" s="282">
        <f t="shared" si="336"/>
        <v>0</v>
      </c>
      <c r="CJ905" s="282">
        <f t="shared" si="337"/>
        <v>0</v>
      </c>
      <c r="CK905" s="282">
        <f t="shared" si="338"/>
        <v>0</v>
      </c>
      <c r="CL905" s="282">
        <f t="shared" si="339"/>
        <v>0</v>
      </c>
      <c r="CM905" s="282">
        <f t="shared" si="340"/>
        <v>0</v>
      </c>
    </row>
    <row r="906" spans="4:91" ht="15" x14ac:dyDescent="0.25">
      <c r="D906" s="455" t="str">
        <f>IF(DATA14!$C$43="","",U906&amp;":"&amp;V906)</f>
        <v/>
      </c>
      <c r="E906" s="523" t="str">
        <f>IF(DATA14!$D$43="","",W906&amp;":"&amp;X906)</f>
        <v/>
      </c>
      <c r="F906" s="523"/>
      <c r="G906" s="523"/>
      <c r="H906" s="524" t="e">
        <f t="shared" si="315"/>
        <v>#VALUE!</v>
      </c>
      <c r="I906" s="524"/>
      <c r="J906" s="524"/>
      <c r="K906" s="522" t="e">
        <f t="shared" si="319"/>
        <v>#VALUE!</v>
      </c>
      <c r="L906" s="522"/>
      <c r="M906" s="522"/>
      <c r="N906" s="525" t="e">
        <f t="shared" si="316"/>
        <v>#VALUE!</v>
      </c>
      <c r="O906" s="525"/>
      <c r="P906" s="525"/>
      <c r="Q906" s="523" t="e">
        <f t="shared" si="317"/>
        <v>#VALUE!</v>
      </c>
      <c r="R906" s="523"/>
      <c r="S906" s="523"/>
      <c r="T906" s="283">
        <v>35</v>
      </c>
      <c r="U906" s="456">
        <f>IF(HOUR(DATA14!$C$43)&lt;=6,HOUR(DATA14!$C$43)+12,HOUR(DATA14!$C$43))</f>
        <v>12</v>
      </c>
      <c r="V906" s="457" t="str">
        <f>IF(MINUTE(DATA14!$C$43)&lt;10,"0"&amp;MINUTE(DATA14!$C$43),MINUTE(DATA14!$C$43))</f>
        <v>00</v>
      </c>
      <c r="W906" s="456">
        <f>IF(HOUR(DATA14!$D$43)&lt;=6,HOUR(DATA14!$D$43)+12,HOUR(DATA14!$D$43))</f>
        <v>12</v>
      </c>
      <c r="X906" s="457" t="str">
        <f>IF(MINUTE(DATA14!$D$43)&lt;10,"0"&amp;MINUTE(DATA14!$D$43),MINUTE(DATA14!$D$43))</f>
        <v>00</v>
      </c>
      <c r="Y906" s="526" t="b">
        <f t="shared" si="313"/>
        <v>0</v>
      </c>
      <c r="Z906" s="526"/>
      <c r="AA906" s="520" t="b">
        <f t="shared" si="314"/>
        <v>0</v>
      </c>
      <c r="AB906" s="520"/>
      <c r="AC906" s="521" t="str">
        <f t="shared" si="318"/>
        <v/>
      </c>
      <c r="AD906" s="521"/>
      <c r="AE906" s="520" t="b">
        <f t="shared" si="312"/>
        <v>0</v>
      </c>
      <c r="AF906" s="520"/>
      <c r="AH906" s="422">
        <f>DATA14!$G$43</f>
        <v>0</v>
      </c>
      <c r="AI906" s="422">
        <f>DATA14!$L$43</f>
        <v>0</v>
      </c>
      <c r="AJ906" s="458">
        <f>DATA14!$Q$43</f>
        <v>0</v>
      </c>
      <c r="AK906" s="422">
        <f>DATA14!$V$43</f>
        <v>0</v>
      </c>
      <c r="AL906" s="422">
        <f>DATA14!$AA$43</f>
        <v>0</v>
      </c>
      <c r="AN906" s="522" t="str">
        <f>IF(AJ906="A",MAX($AN$221:AP905)+0.001,"")</f>
        <v/>
      </c>
      <c r="AO906" s="522"/>
      <c r="AP906" s="522"/>
      <c r="AQ906" s="282">
        <v>1.6850000000000001</v>
      </c>
      <c r="AR906" s="282" t="str">
        <f>IF($AQ$906&gt;$AN$973,"",LOOKUP($AQ$906,$AN$222:$AP$971,$AH$222:$AH$971))</f>
        <v/>
      </c>
      <c r="AS906" s="282" t="str">
        <f>IF($AQ$906&gt;$AN$973,"",LOOKUP($AQ$906,$AN$222:$AP$971,$AI$222:$AI$971))</f>
        <v/>
      </c>
      <c r="AT906" s="282" t="s">
        <v>28</v>
      </c>
      <c r="AU906" s="282" t="str">
        <f>IF($AQ$906&gt;$AN$973,"",LOOKUP($AQ$906,$AN$222:$AP$971,$AK$222:$AK$971))</f>
        <v/>
      </c>
      <c r="AV906" s="282" t="str">
        <f>IF($AQ$906&gt;$AN$973,"",LOOKUP($AQ$906,$AN$222:$AP$971,$AL$222:$AL$971))</f>
        <v/>
      </c>
      <c r="AX906" s="522" t="str">
        <f>IF(AJ906="B",MAX($AX$221:AX905)+0.001,"")</f>
        <v/>
      </c>
      <c r="AY906" s="522"/>
      <c r="AZ906" s="522"/>
      <c r="BA906" s="282">
        <v>1.6850000000000001</v>
      </c>
      <c r="BB906" s="282" t="str">
        <f t="shared" si="327"/>
        <v/>
      </c>
      <c r="BC906" s="282" t="str">
        <f t="shared" si="320"/>
        <v/>
      </c>
      <c r="BD906" s="282" t="s">
        <v>29</v>
      </c>
      <c r="BE906" s="282" t="str">
        <f t="shared" si="321"/>
        <v/>
      </c>
      <c r="BF906" s="282" t="str">
        <f t="shared" si="322"/>
        <v/>
      </c>
      <c r="BH906" s="522" t="str">
        <f>IF(AJ906="C",MAX($BH$221:BH905)+0.001,"")</f>
        <v/>
      </c>
      <c r="BI906" s="522"/>
      <c r="BJ906" s="522"/>
      <c r="BK906" s="282">
        <v>1.6850000000000001</v>
      </c>
      <c r="BL906" s="282" t="str">
        <f t="shared" si="323"/>
        <v/>
      </c>
      <c r="BM906" s="282" t="str">
        <f t="shared" si="324"/>
        <v/>
      </c>
      <c r="BN906" s="282" t="s">
        <v>30</v>
      </c>
      <c r="BO906" s="282" t="str">
        <f t="shared" si="325"/>
        <v/>
      </c>
      <c r="BP906" s="282" t="str">
        <f t="shared" si="326"/>
        <v/>
      </c>
      <c r="BT906" s="522" t="str">
        <f>IF(AL906="A",MAX($BT$221:BV905)+0.001,"")</f>
        <v/>
      </c>
      <c r="BU906" s="522"/>
      <c r="BV906" s="522"/>
      <c r="BW906" s="282">
        <v>1.6850000000000001</v>
      </c>
      <c r="BY906" s="454" t="s">
        <v>28</v>
      </c>
      <c r="BZ906" s="282" t="str">
        <f t="shared" si="328"/>
        <v/>
      </c>
      <c r="CB906" s="282">
        <f t="shared" si="329"/>
        <v>0</v>
      </c>
      <c r="CC906" s="282">
        <f t="shared" si="330"/>
        <v>0</v>
      </c>
      <c r="CD906" s="282">
        <f t="shared" si="331"/>
        <v>0</v>
      </c>
      <c r="CE906" s="282">
        <f t="shared" si="332"/>
        <v>0</v>
      </c>
      <c r="CF906" s="282">
        <f t="shared" si="333"/>
        <v>0</v>
      </c>
      <c r="CG906" s="282">
        <f t="shared" si="334"/>
        <v>0</v>
      </c>
      <c r="CH906" s="282">
        <f t="shared" si="335"/>
        <v>0</v>
      </c>
      <c r="CI906" s="282">
        <f t="shared" si="336"/>
        <v>0</v>
      </c>
      <c r="CJ906" s="282">
        <f t="shared" si="337"/>
        <v>0</v>
      </c>
      <c r="CK906" s="282">
        <f t="shared" si="338"/>
        <v>0</v>
      </c>
      <c r="CL906" s="282">
        <f t="shared" si="339"/>
        <v>0</v>
      </c>
      <c r="CM906" s="282">
        <f t="shared" si="340"/>
        <v>0</v>
      </c>
    </row>
    <row r="907" spans="4:91" ht="15" x14ac:dyDescent="0.25">
      <c r="D907" s="455" t="str">
        <f>IF(DATA14!$C$44="","",U907&amp;":"&amp;V907)</f>
        <v/>
      </c>
      <c r="E907" s="523" t="str">
        <f>IF(DATA14!$D$44="","",W907&amp;":"&amp;X907)</f>
        <v/>
      </c>
      <c r="F907" s="523"/>
      <c r="G907" s="523"/>
      <c r="H907" s="524" t="e">
        <f t="shared" si="315"/>
        <v>#VALUE!</v>
      </c>
      <c r="I907" s="524"/>
      <c r="J907" s="524"/>
      <c r="K907" s="522" t="e">
        <f t="shared" si="319"/>
        <v>#VALUE!</v>
      </c>
      <c r="L907" s="522"/>
      <c r="M907" s="522"/>
      <c r="N907" s="525" t="e">
        <f t="shared" si="316"/>
        <v>#VALUE!</v>
      </c>
      <c r="O907" s="525"/>
      <c r="P907" s="525"/>
      <c r="Q907" s="523" t="e">
        <f t="shared" si="317"/>
        <v>#VALUE!</v>
      </c>
      <c r="R907" s="523"/>
      <c r="S907" s="523"/>
      <c r="T907" s="283">
        <v>36</v>
      </c>
      <c r="U907" s="456">
        <f>IF(HOUR(DATA14!$C$44)&lt;=6,HOUR(DATA14!$C$44)+12,HOUR(DATA14!$C$44))</f>
        <v>12</v>
      </c>
      <c r="V907" s="457" t="str">
        <f>IF(MINUTE(DATA14!$C$44)&lt;10,"0"&amp;MINUTE(DATA14!$C$44),MINUTE(DATA14!$C$44))</f>
        <v>00</v>
      </c>
      <c r="W907" s="456">
        <f>IF(HOUR(DATA14!$D$44)&lt;=6,HOUR(DATA14!$D$44)+12,HOUR(DATA14!$D$44))</f>
        <v>12</v>
      </c>
      <c r="X907" s="457" t="str">
        <f>IF(MINUTE(DATA14!$D$44)&lt;10,"0"&amp;MINUTE(DATA14!$D$44),MINUTE(DATA14!$D$44))</f>
        <v>00</v>
      </c>
      <c r="Y907" s="526" t="b">
        <f t="shared" si="313"/>
        <v>0</v>
      </c>
      <c r="Z907" s="526"/>
      <c r="AA907" s="520" t="b">
        <f t="shared" si="314"/>
        <v>0</v>
      </c>
      <c r="AB907" s="520"/>
      <c r="AC907" s="521" t="str">
        <f t="shared" si="318"/>
        <v/>
      </c>
      <c r="AD907" s="521"/>
      <c r="AE907" s="520" t="b">
        <f t="shared" si="312"/>
        <v>0</v>
      </c>
      <c r="AF907" s="520"/>
      <c r="AH907" s="422">
        <f>DATA14!$G$44</f>
        <v>0</v>
      </c>
      <c r="AI907" s="422">
        <f>DATA14!$L$44</f>
        <v>0</v>
      </c>
      <c r="AJ907" s="458">
        <f>DATA14!$Q$44</f>
        <v>0</v>
      </c>
      <c r="AK907" s="422">
        <f>DATA14!$V$44</f>
        <v>0</v>
      </c>
      <c r="AL907" s="422">
        <f>DATA14!$AA$44</f>
        <v>0</v>
      </c>
      <c r="AN907" s="522" t="str">
        <f>IF(AJ907="A",MAX($AN$221:AP906)+0.001,"")</f>
        <v/>
      </c>
      <c r="AO907" s="522"/>
      <c r="AP907" s="522"/>
      <c r="AQ907" s="282">
        <v>1.6859999999999999</v>
      </c>
      <c r="AR907" s="282" t="str">
        <f>IF($AQ$907&gt;$AN$973,"",LOOKUP($AQ$907,$AN$222:$AP$971,$AH$222:$AH$971))</f>
        <v/>
      </c>
      <c r="AS907" s="282" t="str">
        <f>IF($AQ$907&gt;$AN$973,"",LOOKUP($AQ$907,$AN$222:$AP$971,$AI$222:$AI$971))</f>
        <v/>
      </c>
      <c r="AT907" s="282" t="s">
        <v>28</v>
      </c>
      <c r="AU907" s="282" t="str">
        <f>IF($AQ$907&gt;$AN$973,"",LOOKUP($AQ$907,$AN$222:$AP$971,$AK$222:$AK$971))</f>
        <v/>
      </c>
      <c r="AV907" s="282" t="str">
        <f>IF($AQ$907&gt;$AN$973,"",LOOKUP($AQ$907,$AN$222:$AP$971,$AL$222:$AL$971))</f>
        <v/>
      </c>
      <c r="AX907" s="522" t="str">
        <f>IF(AJ907="B",MAX($AX$221:AX906)+0.001,"")</f>
        <v/>
      </c>
      <c r="AY907" s="522"/>
      <c r="AZ907" s="522"/>
      <c r="BA907" s="282">
        <v>1.6859999999999999</v>
      </c>
      <c r="BB907" s="282" t="str">
        <f t="shared" si="327"/>
        <v/>
      </c>
      <c r="BC907" s="282" t="str">
        <f t="shared" si="320"/>
        <v/>
      </c>
      <c r="BD907" s="282" t="s">
        <v>29</v>
      </c>
      <c r="BE907" s="282" t="str">
        <f t="shared" si="321"/>
        <v/>
      </c>
      <c r="BF907" s="282" t="str">
        <f t="shared" si="322"/>
        <v/>
      </c>
      <c r="BH907" s="522" t="str">
        <f>IF(AJ907="C",MAX($BH$221:BH906)+0.001,"")</f>
        <v/>
      </c>
      <c r="BI907" s="522"/>
      <c r="BJ907" s="522"/>
      <c r="BK907" s="282">
        <v>1.6859999999999999</v>
      </c>
      <c r="BL907" s="282" t="str">
        <f t="shared" si="323"/>
        <v/>
      </c>
      <c r="BM907" s="282" t="str">
        <f t="shared" si="324"/>
        <v/>
      </c>
      <c r="BN907" s="282" t="s">
        <v>30</v>
      </c>
      <c r="BO907" s="282" t="str">
        <f t="shared" si="325"/>
        <v/>
      </c>
      <c r="BP907" s="282" t="str">
        <f t="shared" si="326"/>
        <v/>
      </c>
      <c r="BT907" s="522" t="str">
        <f>IF(AL907="A",MAX($BT$221:BV906)+0.001,"")</f>
        <v/>
      </c>
      <c r="BU907" s="522"/>
      <c r="BV907" s="522"/>
      <c r="BW907" s="282">
        <v>1.6859999999999999</v>
      </c>
      <c r="BY907" s="454" t="s">
        <v>28</v>
      </c>
      <c r="BZ907" s="282" t="str">
        <f t="shared" si="328"/>
        <v/>
      </c>
      <c r="CB907" s="282">
        <f t="shared" si="329"/>
        <v>0</v>
      </c>
      <c r="CC907" s="282">
        <f t="shared" si="330"/>
        <v>0</v>
      </c>
      <c r="CD907" s="282">
        <f t="shared" si="331"/>
        <v>0</v>
      </c>
      <c r="CE907" s="282">
        <f t="shared" si="332"/>
        <v>0</v>
      </c>
      <c r="CF907" s="282">
        <f t="shared" si="333"/>
        <v>0</v>
      </c>
      <c r="CG907" s="282">
        <f t="shared" si="334"/>
        <v>0</v>
      </c>
      <c r="CH907" s="282">
        <f t="shared" si="335"/>
        <v>0</v>
      </c>
      <c r="CI907" s="282">
        <f t="shared" si="336"/>
        <v>0</v>
      </c>
      <c r="CJ907" s="282">
        <f t="shared" si="337"/>
        <v>0</v>
      </c>
      <c r="CK907" s="282">
        <f t="shared" si="338"/>
        <v>0</v>
      </c>
      <c r="CL907" s="282">
        <f t="shared" si="339"/>
        <v>0</v>
      </c>
      <c r="CM907" s="282">
        <f t="shared" si="340"/>
        <v>0</v>
      </c>
    </row>
    <row r="908" spans="4:91" ht="15" x14ac:dyDescent="0.25">
      <c r="D908" s="455" t="str">
        <f>IF(DATA14!$C$45="","",U908&amp;":"&amp;V908)</f>
        <v/>
      </c>
      <c r="E908" s="523" t="str">
        <f>IF(DATA14!$D$45="","",W908&amp;":"&amp;X908)</f>
        <v/>
      </c>
      <c r="F908" s="523"/>
      <c r="G908" s="523"/>
      <c r="H908" s="524" t="e">
        <f t="shared" si="315"/>
        <v>#VALUE!</v>
      </c>
      <c r="I908" s="524"/>
      <c r="J908" s="524"/>
      <c r="K908" s="522" t="e">
        <f t="shared" si="319"/>
        <v>#VALUE!</v>
      </c>
      <c r="L908" s="522"/>
      <c r="M908" s="522"/>
      <c r="N908" s="525" t="e">
        <f t="shared" si="316"/>
        <v>#VALUE!</v>
      </c>
      <c r="O908" s="525"/>
      <c r="P908" s="525"/>
      <c r="Q908" s="523" t="e">
        <f t="shared" si="317"/>
        <v>#VALUE!</v>
      </c>
      <c r="R908" s="523"/>
      <c r="S908" s="523"/>
      <c r="T908" s="283">
        <v>37</v>
      </c>
      <c r="U908" s="456">
        <f>IF(HOUR(DATA14!$C$45)&lt;=6,HOUR(DATA14!$C$45)+12,HOUR(DATA14!$C$45))</f>
        <v>12</v>
      </c>
      <c r="V908" s="457" t="str">
        <f>IF(MINUTE(DATA14!$C$45)&lt;10,"0"&amp;MINUTE(DATA14!$C$45),MINUTE(DATA14!$C$45))</f>
        <v>00</v>
      </c>
      <c r="W908" s="456">
        <f>IF(HOUR(DATA14!$D$45)&lt;=6,HOUR(DATA14!$D$45)+12,HOUR(DATA14!$D$45))</f>
        <v>12</v>
      </c>
      <c r="X908" s="457" t="str">
        <f>IF(MINUTE(DATA14!$D$45)&lt;10,"0"&amp;MINUTE(DATA14!$D$45),MINUTE(DATA14!$D$45))</f>
        <v>00</v>
      </c>
      <c r="Y908" s="526" t="b">
        <f t="shared" si="313"/>
        <v>0</v>
      </c>
      <c r="Z908" s="526"/>
      <c r="AA908" s="520" t="b">
        <f t="shared" si="314"/>
        <v>0</v>
      </c>
      <c r="AB908" s="520"/>
      <c r="AC908" s="521" t="str">
        <f t="shared" si="318"/>
        <v/>
      </c>
      <c r="AD908" s="521"/>
      <c r="AE908" s="520" t="b">
        <f t="shared" si="312"/>
        <v>0</v>
      </c>
      <c r="AF908" s="520"/>
      <c r="AH908" s="422">
        <f>DATA14!$G$45</f>
        <v>0</v>
      </c>
      <c r="AI908" s="422">
        <f>DATA14!$L$45</f>
        <v>0</v>
      </c>
      <c r="AJ908" s="458">
        <f>DATA14!$Q$45</f>
        <v>0</v>
      </c>
      <c r="AK908" s="422">
        <f>DATA14!$V$45</f>
        <v>0</v>
      </c>
      <c r="AL908" s="422">
        <f>DATA14!$AA$45</f>
        <v>0</v>
      </c>
      <c r="AN908" s="522" t="str">
        <f>IF(AJ908="A",MAX($AN$221:AP907)+0.001,"")</f>
        <v/>
      </c>
      <c r="AO908" s="522"/>
      <c r="AP908" s="522"/>
      <c r="AQ908" s="282">
        <v>1.6869999999999998</v>
      </c>
      <c r="AR908" s="282" t="str">
        <f>IF($AQ$908&gt;$AN$973,"",LOOKUP($AQ$908,$AN$222:$AP$971,$AH$222:$AH$971))</f>
        <v/>
      </c>
      <c r="AS908" s="282" t="str">
        <f>IF($AQ$908&gt;$AN$973,"",LOOKUP($AQ$908,$AN$222:$AP$971,$AI$222:$AI$971))</f>
        <v/>
      </c>
      <c r="AT908" s="282" t="s">
        <v>28</v>
      </c>
      <c r="AU908" s="282" t="str">
        <f>IF($AQ$908&gt;$AN$973,"",LOOKUP($AQ$908,$AN$222:$AP$971,$AK$222:$AK$971))</f>
        <v/>
      </c>
      <c r="AV908" s="282" t="str">
        <f>IF($AQ$908&gt;$AN$973,"",LOOKUP($AQ$908,$AN$222:$AP$971,$AL$222:$AL$971))</f>
        <v/>
      </c>
      <c r="AX908" s="522" t="str">
        <f>IF(AJ908="B",MAX($AX$221:AX907)+0.001,"")</f>
        <v/>
      </c>
      <c r="AY908" s="522"/>
      <c r="AZ908" s="522"/>
      <c r="BA908" s="282">
        <v>1.6869999999999998</v>
      </c>
      <c r="BB908" s="282" t="str">
        <f t="shared" si="327"/>
        <v/>
      </c>
      <c r="BC908" s="282" t="str">
        <f t="shared" si="320"/>
        <v/>
      </c>
      <c r="BD908" s="282" t="s">
        <v>29</v>
      </c>
      <c r="BE908" s="282" t="str">
        <f t="shared" si="321"/>
        <v/>
      </c>
      <c r="BF908" s="282" t="str">
        <f t="shared" si="322"/>
        <v/>
      </c>
      <c r="BH908" s="522" t="str">
        <f>IF(AJ908="C",MAX($BH$221:BH907)+0.001,"")</f>
        <v/>
      </c>
      <c r="BI908" s="522"/>
      <c r="BJ908" s="522"/>
      <c r="BK908" s="282">
        <v>1.6869999999999998</v>
      </c>
      <c r="BL908" s="282" t="str">
        <f t="shared" si="323"/>
        <v/>
      </c>
      <c r="BM908" s="282" t="str">
        <f t="shared" si="324"/>
        <v/>
      </c>
      <c r="BN908" s="282" t="s">
        <v>30</v>
      </c>
      <c r="BO908" s="282" t="str">
        <f t="shared" si="325"/>
        <v/>
      </c>
      <c r="BP908" s="282" t="str">
        <f t="shared" si="326"/>
        <v/>
      </c>
      <c r="BT908" s="522" t="str">
        <f>IF(AL908="A",MAX($BT$221:BV907)+0.001,"")</f>
        <v/>
      </c>
      <c r="BU908" s="522"/>
      <c r="BV908" s="522"/>
      <c r="BW908" s="282">
        <v>1.6869999999999998</v>
      </c>
      <c r="BY908" s="454" t="s">
        <v>28</v>
      </c>
      <c r="BZ908" s="282" t="str">
        <f t="shared" si="328"/>
        <v/>
      </c>
      <c r="CB908" s="282">
        <f t="shared" si="329"/>
        <v>0</v>
      </c>
      <c r="CC908" s="282">
        <f t="shared" si="330"/>
        <v>0</v>
      </c>
      <c r="CD908" s="282">
        <f t="shared" si="331"/>
        <v>0</v>
      </c>
      <c r="CE908" s="282">
        <f t="shared" si="332"/>
        <v>0</v>
      </c>
      <c r="CF908" s="282">
        <f t="shared" si="333"/>
        <v>0</v>
      </c>
      <c r="CG908" s="282">
        <f t="shared" si="334"/>
        <v>0</v>
      </c>
      <c r="CH908" s="282">
        <f t="shared" si="335"/>
        <v>0</v>
      </c>
      <c r="CI908" s="282">
        <f t="shared" si="336"/>
        <v>0</v>
      </c>
      <c r="CJ908" s="282">
        <f t="shared" si="337"/>
        <v>0</v>
      </c>
      <c r="CK908" s="282">
        <f t="shared" si="338"/>
        <v>0</v>
      </c>
      <c r="CL908" s="282">
        <f t="shared" si="339"/>
        <v>0</v>
      </c>
      <c r="CM908" s="282">
        <f t="shared" si="340"/>
        <v>0</v>
      </c>
    </row>
    <row r="909" spans="4:91" ht="15" x14ac:dyDescent="0.25">
      <c r="D909" s="455" t="str">
        <f>IF(DATA14!$C$46="","",U909&amp;":"&amp;V909)</f>
        <v/>
      </c>
      <c r="E909" s="523" t="str">
        <f>IF(DATA14!$D$46="","",W909&amp;":"&amp;X909)</f>
        <v/>
      </c>
      <c r="F909" s="523"/>
      <c r="G909" s="523"/>
      <c r="H909" s="524" t="e">
        <f t="shared" si="315"/>
        <v>#VALUE!</v>
      </c>
      <c r="I909" s="524"/>
      <c r="J909" s="524"/>
      <c r="K909" s="522" t="e">
        <f t="shared" si="319"/>
        <v>#VALUE!</v>
      </c>
      <c r="L909" s="522"/>
      <c r="M909" s="522"/>
      <c r="N909" s="525" t="e">
        <f t="shared" si="316"/>
        <v>#VALUE!</v>
      </c>
      <c r="O909" s="525"/>
      <c r="P909" s="525"/>
      <c r="Q909" s="523" t="e">
        <f t="shared" si="317"/>
        <v>#VALUE!</v>
      </c>
      <c r="R909" s="523"/>
      <c r="S909" s="523"/>
      <c r="T909" s="283">
        <v>38</v>
      </c>
      <c r="U909" s="456">
        <f>IF(HOUR(DATA14!$C$46)&lt;=6,HOUR(DATA14!$C$46)+12,HOUR(DATA14!$C$46))</f>
        <v>12</v>
      </c>
      <c r="V909" s="457" t="str">
        <f>IF(MINUTE(DATA14!$C$46)&lt;10,"0"&amp;MINUTE(DATA14!$C$46),MINUTE(DATA14!$C$46))</f>
        <v>00</v>
      </c>
      <c r="W909" s="456">
        <f>IF(HOUR(DATA14!$D$46)&lt;=6,HOUR(DATA14!$D$46)+12,HOUR(DATA14!$D$46))</f>
        <v>12</v>
      </c>
      <c r="X909" s="457" t="str">
        <f>IF(MINUTE(DATA14!$D$46)&lt;10,"0"&amp;MINUTE(DATA14!$D$46),MINUTE(DATA14!$D$46))</f>
        <v>00</v>
      </c>
      <c r="Y909" s="526" t="b">
        <f t="shared" si="313"/>
        <v>0</v>
      </c>
      <c r="Z909" s="526"/>
      <c r="AA909" s="520" t="b">
        <f t="shared" si="314"/>
        <v>0</v>
      </c>
      <c r="AB909" s="520"/>
      <c r="AC909" s="521" t="str">
        <f t="shared" si="318"/>
        <v/>
      </c>
      <c r="AD909" s="521"/>
      <c r="AE909" s="520" t="b">
        <f t="shared" si="312"/>
        <v>0</v>
      </c>
      <c r="AF909" s="520"/>
      <c r="AH909" s="422">
        <f>DATA14!$G$46</f>
        <v>0</v>
      </c>
      <c r="AI909" s="422">
        <f>DATA14!$L$46</f>
        <v>0</v>
      </c>
      <c r="AJ909" s="458">
        <f>DATA14!$Q$46</f>
        <v>0</v>
      </c>
      <c r="AK909" s="422">
        <f>DATA14!$V$46</f>
        <v>0</v>
      </c>
      <c r="AL909" s="422">
        <f>DATA14!$AA$46</f>
        <v>0</v>
      </c>
      <c r="AN909" s="522" t="str">
        <f>IF(AJ909="A",MAX($AN$221:AP908)+0.001,"")</f>
        <v/>
      </c>
      <c r="AO909" s="522"/>
      <c r="AP909" s="522"/>
      <c r="AQ909" s="282">
        <v>1.6879999999999999</v>
      </c>
      <c r="AR909" s="282" t="str">
        <f>IF($AQ$909&gt;$AN$973,"",LOOKUP($AQ$909,$AN$222:$AP$971,$AH$222:$AH$971))</f>
        <v/>
      </c>
      <c r="AS909" s="282" t="str">
        <f>IF($AQ$909&gt;$AN$973,"",LOOKUP($AQ$909,$AN$222:$AP$971,$AI$222:$AI$971))</f>
        <v/>
      </c>
      <c r="AT909" s="282" t="s">
        <v>28</v>
      </c>
      <c r="AU909" s="282" t="str">
        <f>IF($AQ$909&gt;$AN$973,"",LOOKUP($AQ$909,$AN$222:$AP$971,$AK$222:$AK$971))</f>
        <v/>
      </c>
      <c r="AV909" s="282" t="str">
        <f>IF($AQ$909&gt;$AN$973,"",LOOKUP($AQ$909,$AN$222:$AP$971,$AL$222:$AL$971))</f>
        <v/>
      </c>
      <c r="AX909" s="522" t="str">
        <f>IF(AJ909="B",MAX($AX$221:AX908)+0.001,"")</f>
        <v/>
      </c>
      <c r="AY909" s="522"/>
      <c r="AZ909" s="522"/>
      <c r="BA909" s="282">
        <v>1.6879999999999999</v>
      </c>
      <c r="BB909" s="282" t="str">
        <f t="shared" si="327"/>
        <v/>
      </c>
      <c r="BC909" s="282" t="str">
        <f t="shared" si="320"/>
        <v/>
      </c>
      <c r="BD909" s="282" t="s">
        <v>29</v>
      </c>
      <c r="BE909" s="282" t="str">
        <f t="shared" si="321"/>
        <v/>
      </c>
      <c r="BF909" s="282" t="str">
        <f t="shared" si="322"/>
        <v/>
      </c>
      <c r="BH909" s="522" t="str">
        <f>IF(AJ909="C",MAX($BH$221:BH908)+0.001,"")</f>
        <v/>
      </c>
      <c r="BI909" s="522"/>
      <c r="BJ909" s="522"/>
      <c r="BK909" s="282">
        <v>1.6879999999999999</v>
      </c>
      <c r="BL909" s="282" t="str">
        <f t="shared" si="323"/>
        <v/>
      </c>
      <c r="BM909" s="282" t="str">
        <f t="shared" si="324"/>
        <v/>
      </c>
      <c r="BN909" s="282" t="s">
        <v>30</v>
      </c>
      <c r="BO909" s="282" t="str">
        <f t="shared" si="325"/>
        <v/>
      </c>
      <c r="BP909" s="282" t="str">
        <f t="shared" si="326"/>
        <v/>
      </c>
      <c r="BT909" s="522" t="str">
        <f>IF(AL909="A",MAX($BT$221:BV908)+0.001,"")</f>
        <v/>
      </c>
      <c r="BU909" s="522"/>
      <c r="BV909" s="522"/>
      <c r="BW909" s="282">
        <v>1.6879999999999999</v>
      </c>
      <c r="BY909" s="454" t="s">
        <v>28</v>
      </c>
      <c r="BZ909" s="282" t="str">
        <f t="shared" si="328"/>
        <v/>
      </c>
      <c r="CB909" s="282">
        <f t="shared" si="329"/>
        <v>0</v>
      </c>
      <c r="CC909" s="282">
        <f t="shared" si="330"/>
        <v>0</v>
      </c>
      <c r="CD909" s="282">
        <f t="shared" si="331"/>
        <v>0</v>
      </c>
      <c r="CE909" s="282">
        <f t="shared" si="332"/>
        <v>0</v>
      </c>
      <c r="CF909" s="282">
        <f t="shared" si="333"/>
        <v>0</v>
      </c>
      <c r="CG909" s="282">
        <f t="shared" si="334"/>
        <v>0</v>
      </c>
      <c r="CH909" s="282">
        <f t="shared" si="335"/>
        <v>0</v>
      </c>
      <c r="CI909" s="282">
        <f t="shared" si="336"/>
        <v>0</v>
      </c>
      <c r="CJ909" s="282">
        <f t="shared" si="337"/>
        <v>0</v>
      </c>
      <c r="CK909" s="282">
        <f t="shared" si="338"/>
        <v>0</v>
      </c>
      <c r="CL909" s="282">
        <f t="shared" si="339"/>
        <v>0</v>
      </c>
      <c r="CM909" s="282">
        <f t="shared" si="340"/>
        <v>0</v>
      </c>
    </row>
    <row r="910" spans="4:91" ht="15" x14ac:dyDescent="0.25">
      <c r="D910" s="455" t="str">
        <f>IF(DATA14!$C$47="","",U910&amp;":"&amp;V910)</f>
        <v/>
      </c>
      <c r="E910" s="523" t="str">
        <f>IF(DATA14!$D$47="","",W910&amp;":"&amp;X910)</f>
        <v/>
      </c>
      <c r="F910" s="523"/>
      <c r="G910" s="523"/>
      <c r="H910" s="524" t="e">
        <f t="shared" si="315"/>
        <v>#VALUE!</v>
      </c>
      <c r="I910" s="524"/>
      <c r="J910" s="524"/>
      <c r="K910" s="522" t="e">
        <f t="shared" si="319"/>
        <v>#VALUE!</v>
      </c>
      <c r="L910" s="522"/>
      <c r="M910" s="522"/>
      <c r="N910" s="525" t="e">
        <f t="shared" si="316"/>
        <v>#VALUE!</v>
      </c>
      <c r="O910" s="525"/>
      <c r="P910" s="525"/>
      <c r="Q910" s="523" t="e">
        <f t="shared" si="317"/>
        <v>#VALUE!</v>
      </c>
      <c r="R910" s="523"/>
      <c r="S910" s="523"/>
      <c r="T910" s="283">
        <v>39</v>
      </c>
      <c r="U910" s="456">
        <f>IF(HOUR(DATA14!$C$47)&lt;=6,HOUR(DATA14!$C$47)+12,HOUR(DATA14!$C$47))</f>
        <v>12</v>
      </c>
      <c r="V910" s="457" t="str">
        <f>IF(MINUTE(DATA14!$C$47)&lt;10,"0"&amp;MINUTE(DATA14!$C$47),MINUTE(DATA14!$C$47))</f>
        <v>00</v>
      </c>
      <c r="W910" s="456">
        <f>IF(HOUR(DATA14!$D$47)&lt;=6,HOUR(DATA14!$D$47)+12,HOUR(DATA14!$D$47))</f>
        <v>12</v>
      </c>
      <c r="X910" s="457" t="str">
        <f>IF(MINUTE(DATA14!$D$47)&lt;10,"0"&amp;MINUTE(DATA14!$D$47),MINUTE(DATA14!$D$47))</f>
        <v>00</v>
      </c>
      <c r="Y910" s="526" t="b">
        <f t="shared" si="313"/>
        <v>0</v>
      </c>
      <c r="Z910" s="526"/>
      <c r="AA910" s="520" t="b">
        <f t="shared" si="314"/>
        <v>0</v>
      </c>
      <c r="AB910" s="520"/>
      <c r="AC910" s="521" t="str">
        <f t="shared" si="318"/>
        <v/>
      </c>
      <c r="AD910" s="521"/>
      <c r="AE910" s="520" t="b">
        <f t="shared" si="312"/>
        <v>0</v>
      </c>
      <c r="AF910" s="520"/>
      <c r="AH910" s="422">
        <f>DATA14!$G$47</f>
        <v>0</v>
      </c>
      <c r="AI910" s="422">
        <f>DATA14!$L$47</f>
        <v>0</v>
      </c>
      <c r="AJ910" s="458">
        <f>DATA14!$Q$47</f>
        <v>0</v>
      </c>
      <c r="AK910" s="422">
        <f>DATA14!$V$47</f>
        <v>0</v>
      </c>
      <c r="AL910" s="422">
        <f>DATA14!$AA$47</f>
        <v>0</v>
      </c>
      <c r="AN910" s="522" t="str">
        <f>IF(AJ910="A",MAX($AN$221:AP909)+0.001,"")</f>
        <v/>
      </c>
      <c r="AO910" s="522"/>
      <c r="AP910" s="522"/>
      <c r="AQ910" s="282">
        <v>1.6890000000000001</v>
      </c>
      <c r="AR910" s="282" t="str">
        <f>IF($AQ$910&gt;$AN$973,"",LOOKUP($AQ$910,$AN$222:$AP$971,$AH$222:$AH$971))</f>
        <v/>
      </c>
      <c r="AS910" s="282" t="str">
        <f>IF($AQ$910&gt;$AN$973,"",LOOKUP($AQ$910,$AN$222:$AP$971,$AI$222:$AI$971))</f>
        <v/>
      </c>
      <c r="AT910" s="282" t="s">
        <v>28</v>
      </c>
      <c r="AU910" s="282" t="str">
        <f>IF($AQ$910&gt;$AN$973,"",LOOKUP($AQ$910,$AN$222:$AP$971,$AK$222:$AK$971))</f>
        <v/>
      </c>
      <c r="AV910" s="282" t="str">
        <f>IF($AQ$910&gt;$AN$973,"",LOOKUP($AQ$910,$AN$222:$AP$971,$AL$222:$AL$971))</f>
        <v/>
      </c>
      <c r="AX910" s="522" t="str">
        <f>IF(AJ910="B",MAX($AX$221:AX909)+0.001,"")</f>
        <v/>
      </c>
      <c r="AY910" s="522"/>
      <c r="AZ910" s="522"/>
      <c r="BA910" s="282">
        <v>1.6890000000000001</v>
      </c>
      <c r="BB910" s="282" t="str">
        <f t="shared" si="327"/>
        <v/>
      </c>
      <c r="BC910" s="282" t="str">
        <f t="shared" si="320"/>
        <v/>
      </c>
      <c r="BD910" s="282" t="s">
        <v>29</v>
      </c>
      <c r="BE910" s="282" t="str">
        <f t="shared" si="321"/>
        <v/>
      </c>
      <c r="BF910" s="282" t="str">
        <f t="shared" si="322"/>
        <v/>
      </c>
      <c r="BH910" s="522" t="str">
        <f>IF(AJ910="C",MAX($BH$221:BH909)+0.001,"")</f>
        <v/>
      </c>
      <c r="BI910" s="522"/>
      <c r="BJ910" s="522"/>
      <c r="BK910" s="282">
        <v>1.6890000000000001</v>
      </c>
      <c r="BL910" s="282" t="str">
        <f t="shared" si="323"/>
        <v/>
      </c>
      <c r="BM910" s="282" t="str">
        <f t="shared" si="324"/>
        <v/>
      </c>
      <c r="BN910" s="282" t="s">
        <v>30</v>
      </c>
      <c r="BO910" s="282" t="str">
        <f t="shared" si="325"/>
        <v/>
      </c>
      <c r="BP910" s="282" t="str">
        <f t="shared" si="326"/>
        <v/>
      </c>
      <c r="BT910" s="522" t="str">
        <f>IF(AL910="A",MAX($BT$221:BV909)+0.001,"")</f>
        <v/>
      </c>
      <c r="BU910" s="522"/>
      <c r="BV910" s="522"/>
      <c r="BW910" s="282">
        <v>1.6890000000000001</v>
      </c>
      <c r="BY910" s="454" t="s">
        <v>28</v>
      </c>
      <c r="BZ910" s="282" t="str">
        <f t="shared" si="328"/>
        <v/>
      </c>
      <c r="CB910" s="282">
        <f t="shared" si="329"/>
        <v>0</v>
      </c>
      <c r="CC910" s="282">
        <f t="shared" si="330"/>
        <v>0</v>
      </c>
      <c r="CD910" s="282">
        <f t="shared" si="331"/>
        <v>0</v>
      </c>
      <c r="CE910" s="282">
        <f t="shared" si="332"/>
        <v>0</v>
      </c>
      <c r="CF910" s="282">
        <f t="shared" si="333"/>
        <v>0</v>
      </c>
      <c r="CG910" s="282">
        <f t="shared" si="334"/>
        <v>0</v>
      </c>
      <c r="CH910" s="282">
        <f t="shared" si="335"/>
        <v>0</v>
      </c>
      <c r="CI910" s="282">
        <f t="shared" si="336"/>
        <v>0</v>
      </c>
      <c r="CJ910" s="282">
        <f t="shared" si="337"/>
        <v>0</v>
      </c>
      <c r="CK910" s="282">
        <f t="shared" si="338"/>
        <v>0</v>
      </c>
      <c r="CL910" s="282">
        <f t="shared" si="339"/>
        <v>0</v>
      </c>
      <c r="CM910" s="282">
        <f t="shared" si="340"/>
        <v>0</v>
      </c>
    </row>
    <row r="911" spans="4:91" ht="15" x14ac:dyDescent="0.25">
      <c r="D911" s="455" t="str">
        <f>IF(DATA14!$C$48="","",U911&amp;":"&amp;V911)</f>
        <v/>
      </c>
      <c r="E911" s="523" t="str">
        <f>IF(DATA14!$D$48="","",W911&amp;":"&amp;X911)</f>
        <v/>
      </c>
      <c r="F911" s="523"/>
      <c r="G911" s="523"/>
      <c r="H911" s="524" t="e">
        <f t="shared" si="315"/>
        <v>#VALUE!</v>
      </c>
      <c r="I911" s="524"/>
      <c r="J911" s="524"/>
      <c r="K911" s="522" t="e">
        <f t="shared" si="319"/>
        <v>#VALUE!</v>
      </c>
      <c r="L911" s="522"/>
      <c r="M911" s="522"/>
      <c r="N911" s="525" t="e">
        <f t="shared" si="316"/>
        <v>#VALUE!</v>
      </c>
      <c r="O911" s="525"/>
      <c r="P911" s="525"/>
      <c r="Q911" s="523" t="e">
        <f t="shared" si="317"/>
        <v>#VALUE!</v>
      </c>
      <c r="R911" s="523"/>
      <c r="S911" s="523"/>
      <c r="T911" s="283">
        <v>40</v>
      </c>
      <c r="U911" s="456">
        <f>IF(HOUR(DATA14!$C$48)&lt;=6,HOUR(DATA14!$C$48)+12,HOUR(DATA14!$C$48))</f>
        <v>12</v>
      </c>
      <c r="V911" s="457" t="str">
        <f>IF(MINUTE(DATA14!$C$48)&lt;10,"0"&amp;MINUTE(DATA14!$C$48),MINUTE(DATA14!$C$48))</f>
        <v>00</v>
      </c>
      <c r="W911" s="456">
        <f>IF(HOUR(DATA14!$D$48)&lt;=6,HOUR(DATA14!$D$48)+12,HOUR(DATA14!$D$48))</f>
        <v>12</v>
      </c>
      <c r="X911" s="457" t="str">
        <f>IF(MINUTE(DATA14!$D$48)&lt;10,"0"&amp;MINUTE(DATA14!$D$48),MINUTE(DATA14!$D$48))</f>
        <v>00</v>
      </c>
      <c r="Y911" s="526" t="b">
        <f t="shared" si="313"/>
        <v>0</v>
      </c>
      <c r="Z911" s="526"/>
      <c r="AA911" s="520" t="b">
        <f t="shared" si="314"/>
        <v>0</v>
      </c>
      <c r="AB911" s="520"/>
      <c r="AC911" s="521" t="str">
        <f t="shared" si="318"/>
        <v/>
      </c>
      <c r="AD911" s="521"/>
      <c r="AE911" s="520" t="b">
        <f t="shared" si="312"/>
        <v>0</v>
      </c>
      <c r="AF911" s="520"/>
      <c r="AH911" s="422">
        <f>DATA14!$G$48</f>
        <v>0</v>
      </c>
      <c r="AI911" s="422">
        <f>DATA14!$L$48</f>
        <v>0</v>
      </c>
      <c r="AJ911" s="458">
        <f>DATA14!$Q$48</f>
        <v>0</v>
      </c>
      <c r="AK911" s="422">
        <f>DATA14!$V$48</f>
        <v>0</v>
      </c>
      <c r="AL911" s="422">
        <f>DATA14!$AA$48</f>
        <v>0</v>
      </c>
      <c r="AN911" s="522" t="str">
        <f>IF(AJ911="A",MAX($AN$221:AP910)+0.001,"")</f>
        <v/>
      </c>
      <c r="AO911" s="522"/>
      <c r="AP911" s="522"/>
      <c r="AQ911" s="282">
        <v>1.69</v>
      </c>
      <c r="AR911" s="282" t="str">
        <f>IF($AQ$911&gt;$AN$973,"",LOOKUP($AQ$911,$AN$222:$AP$971,$AH$222:$AH$971))</f>
        <v/>
      </c>
      <c r="AS911" s="282" t="str">
        <f>IF($AQ$911&gt;$AN$973,"",LOOKUP($AQ$911,$AN$222:$AP$971,$AI$222:$AI$971))</f>
        <v/>
      </c>
      <c r="AT911" s="282" t="s">
        <v>28</v>
      </c>
      <c r="AU911" s="282" t="str">
        <f>IF($AQ$911&gt;$AN$973,"",LOOKUP($AQ$911,$AN$222:$AP$971,$AK$222:$AK$971))</f>
        <v/>
      </c>
      <c r="AV911" s="282" t="str">
        <f>IF($AQ$911&gt;$AN$973,"",LOOKUP($AQ$911,$AN$222:$AP$971,$AL$222:$AL$971))</f>
        <v/>
      </c>
      <c r="AX911" s="522" t="str">
        <f>IF(AJ911="B",MAX($AX$221:AX910)+0.001,"")</f>
        <v/>
      </c>
      <c r="AY911" s="522"/>
      <c r="AZ911" s="522"/>
      <c r="BA911" s="282">
        <v>1.69</v>
      </c>
      <c r="BB911" s="282" t="str">
        <f t="shared" si="327"/>
        <v/>
      </c>
      <c r="BC911" s="282" t="str">
        <f t="shared" si="320"/>
        <v/>
      </c>
      <c r="BD911" s="282" t="s">
        <v>29</v>
      </c>
      <c r="BE911" s="282" t="str">
        <f t="shared" si="321"/>
        <v/>
      </c>
      <c r="BF911" s="282" t="str">
        <f t="shared" si="322"/>
        <v/>
      </c>
      <c r="BH911" s="522" t="str">
        <f>IF(AJ911="C",MAX($BH$221:BH910)+0.001,"")</f>
        <v/>
      </c>
      <c r="BI911" s="522"/>
      <c r="BJ911" s="522"/>
      <c r="BK911" s="282">
        <v>1.69</v>
      </c>
      <c r="BL911" s="282" t="str">
        <f t="shared" si="323"/>
        <v/>
      </c>
      <c r="BM911" s="282" t="str">
        <f t="shared" si="324"/>
        <v/>
      </c>
      <c r="BN911" s="282" t="s">
        <v>30</v>
      </c>
      <c r="BO911" s="282" t="str">
        <f t="shared" si="325"/>
        <v/>
      </c>
      <c r="BP911" s="282" t="str">
        <f t="shared" si="326"/>
        <v/>
      </c>
      <c r="BT911" s="522" t="str">
        <f>IF(AL911="A",MAX($BT$221:BV910)+0.001,"")</f>
        <v/>
      </c>
      <c r="BU911" s="522"/>
      <c r="BV911" s="522"/>
      <c r="BW911" s="282">
        <v>1.69</v>
      </c>
      <c r="BY911" s="454" t="s">
        <v>28</v>
      </c>
      <c r="BZ911" s="282" t="str">
        <f t="shared" si="328"/>
        <v/>
      </c>
      <c r="CB911" s="282">
        <f t="shared" si="329"/>
        <v>0</v>
      </c>
      <c r="CC911" s="282">
        <f t="shared" si="330"/>
        <v>0</v>
      </c>
      <c r="CD911" s="282">
        <f t="shared" si="331"/>
        <v>0</v>
      </c>
      <c r="CE911" s="282">
        <f t="shared" si="332"/>
        <v>0</v>
      </c>
      <c r="CF911" s="282">
        <f t="shared" si="333"/>
        <v>0</v>
      </c>
      <c r="CG911" s="282">
        <f t="shared" si="334"/>
        <v>0</v>
      </c>
      <c r="CH911" s="282">
        <f t="shared" si="335"/>
        <v>0</v>
      </c>
      <c r="CI911" s="282">
        <f t="shared" si="336"/>
        <v>0</v>
      </c>
      <c r="CJ911" s="282">
        <f t="shared" si="337"/>
        <v>0</v>
      </c>
      <c r="CK911" s="282">
        <f t="shared" si="338"/>
        <v>0</v>
      </c>
      <c r="CL911" s="282">
        <f t="shared" si="339"/>
        <v>0</v>
      </c>
      <c r="CM911" s="282">
        <f t="shared" si="340"/>
        <v>0</v>
      </c>
    </row>
    <row r="912" spans="4:91" ht="15" x14ac:dyDescent="0.25">
      <c r="D912" s="455" t="str">
        <f>IF(DATA14!$C$49="","",U912&amp;":"&amp;V912)</f>
        <v/>
      </c>
      <c r="E912" s="523" t="str">
        <f>IF(DATA14!$D$49="","",W912&amp;":"&amp;X912)</f>
        <v/>
      </c>
      <c r="F912" s="523"/>
      <c r="G912" s="523"/>
      <c r="H912" s="524" t="e">
        <f t="shared" si="315"/>
        <v>#VALUE!</v>
      </c>
      <c r="I912" s="524"/>
      <c r="J912" s="524"/>
      <c r="K912" s="522" t="e">
        <f t="shared" si="319"/>
        <v>#VALUE!</v>
      </c>
      <c r="L912" s="522"/>
      <c r="M912" s="522"/>
      <c r="N912" s="525" t="e">
        <f t="shared" si="316"/>
        <v>#VALUE!</v>
      </c>
      <c r="O912" s="525"/>
      <c r="P912" s="525"/>
      <c r="Q912" s="523" t="e">
        <f t="shared" si="317"/>
        <v>#VALUE!</v>
      </c>
      <c r="R912" s="523"/>
      <c r="S912" s="523"/>
      <c r="T912" s="283">
        <v>41</v>
      </c>
      <c r="U912" s="456">
        <f>IF(HOUR(DATA14!$C$49)&lt;=6,HOUR(DATA14!$C$49)+12,HOUR(DATA14!$C$49))</f>
        <v>12</v>
      </c>
      <c r="V912" s="457" t="str">
        <f>IF(MINUTE(DATA14!$C$49)&lt;10,"0"&amp;MINUTE(DATA14!$C$49),MINUTE(DATA14!$C$49))</f>
        <v>00</v>
      </c>
      <c r="W912" s="456">
        <f>IF(HOUR(DATA14!$D$49)&lt;=6,HOUR(DATA14!$D$49)+12,HOUR(DATA14!$D$49))</f>
        <v>12</v>
      </c>
      <c r="X912" s="457" t="str">
        <f>IF(MINUTE(DATA14!$D$49)&lt;10,"0"&amp;MINUTE(DATA14!$D$49),MINUTE(DATA14!$D$49))</f>
        <v>00</v>
      </c>
      <c r="Y912" s="526" t="b">
        <f t="shared" si="313"/>
        <v>0</v>
      </c>
      <c r="Z912" s="526"/>
      <c r="AA912" s="520" t="b">
        <f t="shared" si="314"/>
        <v>0</v>
      </c>
      <c r="AB912" s="520"/>
      <c r="AC912" s="521" t="str">
        <f t="shared" si="318"/>
        <v/>
      </c>
      <c r="AD912" s="521"/>
      <c r="AE912" s="520" t="b">
        <f t="shared" si="312"/>
        <v>0</v>
      </c>
      <c r="AF912" s="520"/>
      <c r="AH912" s="422">
        <f>DATA14!$G$49</f>
        <v>0</v>
      </c>
      <c r="AI912" s="422">
        <f>DATA14!$L$49</f>
        <v>0</v>
      </c>
      <c r="AJ912" s="458">
        <f>DATA14!$Q$49</f>
        <v>0</v>
      </c>
      <c r="AK912" s="422">
        <f>DATA14!$V$49</f>
        <v>0</v>
      </c>
      <c r="AL912" s="422">
        <f>DATA14!$AA$49</f>
        <v>0</v>
      </c>
      <c r="AN912" s="522" t="str">
        <f>IF(AJ912="A",MAX($AN$221:AP911)+0.001,"")</f>
        <v/>
      </c>
      <c r="AO912" s="522"/>
      <c r="AP912" s="522"/>
      <c r="AQ912" s="282">
        <v>1.6909999999999998</v>
      </c>
      <c r="AR912" s="282" t="str">
        <f>IF($AQ$912&gt;$AN$973,"",LOOKUP($AQ$912,$AN$222:$AP$971,$AH$222:$AH$971))</f>
        <v/>
      </c>
      <c r="AS912" s="282" t="str">
        <f>IF($AQ$912&gt;$AN$973,"",LOOKUP($AQ$912,$AN$222:$AP$971,$AI$222:$AI$971))</f>
        <v/>
      </c>
      <c r="AT912" s="282" t="s">
        <v>28</v>
      </c>
      <c r="AU912" s="282" t="str">
        <f>IF($AQ$912&gt;$AN$973,"",LOOKUP($AQ$912,$AN$222:$AP$971,$AK$222:$AK$971))</f>
        <v/>
      </c>
      <c r="AV912" s="282" t="str">
        <f>IF($AQ$912&gt;$AN$973,"",LOOKUP($AQ$912,$AN$222:$AP$971,$AL$222:$AL$971))</f>
        <v/>
      </c>
      <c r="AX912" s="522" t="str">
        <f>IF(AJ912="B",MAX($AX$221:AX911)+0.001,"")</f>
        <v/>
      </c>
      <c r="AY912" s="522"/>
      <c r="AZ912" s="522"/>
      <c r="BA912" s="282">
        <v>1.6909999999999998</v>
      </c>
      <c r="BB912" s="282" t="str">
        <f t="shared" si="327"/>
        <v/>
      </c>
      <c r="BC912" s="282" t="str">
        <f t="shared" si="320"/>
        <v/>
      </c>
      <c r="BD912" s="282" t="s">
        <v>29</v>
      </c>
      <c r="BE912" s="282" t="str">
        <f t="shared" si="321"/>
        <v/>
      </c>
      <c r="BF912" s="282" t="str">
        <f t="shared" si="322"/>
        <v/>
      </c>
      <c r="BH912" s="522" t="str">
        <f>IF(AJ912="C",MAX($BH$221:BH911)+0.001,"")</f>
        <v/>
      </c>
      <c r="BI912" s="522"/>
      <c r="BJ912" s="522"/>
      <c r="BK912" s="282">
        <v>1.6909999999999998</v>
      </c>
      <c r="BL912" s="282" t="str">
        <f t="shared" si="323"/>
        <v/>
      </c>
      <c r="BM912" s="282" t="str">
        <f t="shared" si="324"/>
        <v/>
      </c>
      <c r="BN912" s="282" t="s">
        <v>30</v>
      </c>
      <c r="BO912" s="282" t="str">
        <f t="shared" si="325"/>
        <v/>
      </c>
      <c r="BP912" s="282" t="str">
        <f t="shared" si="326"/>
        <v/>
      </c>
      <c r="BT912" s="522" t="str">
        <f>IF(AL912="A",MAX($BT$221:BV911)+0.001,"")</f>
        <v/>
      </c>
      <c r="BU912" s="522"/>
      <c r="BV912" s="522"/>
      <c r="BW912" s="282">
        <v>1.6909999999999998</v>
      </c>
      <c r="BY912" s="454" t="s">
        <v>28</v>
      </c>
      <c r="BZ912" s="282" t="str">
        <f t="shared" si="328"/>
        <v/>
      </c>
      <c r="CB912" s="282">
        <f t="shared" si="329"/>
        <v>0</v>
      </c>
      <c r="CC912" s="282">
        <f t="shared" si="330"/>
        <v>0</v>
      </c>
      <c r="CD912" s="282">
        <f t="shared" si="331"/>
        <v>0</v>
      </c>
      <c r="CE912" s="282">
        <f t="shared" si="332"/>
        <v>0</v>
      </c>
      <c r="CF912" s="282">
        <f t="shared" si="333"/>
        <v>0</v>
      </c>
      <c r="CG912" s="282">
        <f t="shared" si="334"/>
        <v>0</v>
      </c>
      <c r="CH912" s="282">
        <f t="shared" si="335"/>
        <v>0</v>
      </c>
      <c r="CI912" s="282">
        <f t="shared" si="336"/>
        <v>0</v>
      </c>
      <c r="CJ912" s="282">
        <f t="shared" si="337"/>
        <v>0</v>
      </c>
      <c r="CK912" s="282">
        <f t="shared" si="338"/>
        <v>0</v>
      </c>
      <c r="CL912" s="282">
        <f t="shared" si="339"/>
        <v>0</v>
      </c>
      <c r="CM912" s="282">
        <f t="shared" si="340"/>
        <v>0</v>
      </c>
    </row>
    <row r="913" spans="1:91" ht="15" x14ac:dyDescent="0.25">
      <c r="D913" s="455" t="str">
        <f>IF(DATA14!$C$50="","",U913&amp;":"&amp;V913)</f>
        <v/>
      </c>
      <c r="E913" s="523" t="str">
        <f>IF(DATA14!$D$50="","",W913&amp;":"&amp;X913)</f>
        <v/>
      </c>
      <c r="F913" s="523"/>
      <c r="G913" s="523"/>
      <c r="H913" s="524" t="e">
        <f t="shared" si="315"/>
        <v>#VALUE!</v>
      </c>
      <c r="I913" s="524"/>
      <c r="J913" s="524"/>
      <c r="K913" s="522" t="e">
        <f t="shared" si="319"/>
        <v>#VALUE!</v>
      </c>
      <c r="L913" s="522"/>
      <c r="M913" s="522"/>
      <c r="N913" s="525" t="e">
        <f t="shared" si="316"/>
        <v>#VALUE!</v>
      </c>
      <c r="O913" s="525"/>
      <c r="P913" s="525"/>
      <c r="Q913" s="523" t="e">
        <f t="shared" si="317"/>
        <v>#VALUE!</v>
      </c>
      <c r="R913" s="523"/>
      <c r="S913" s="523"/>
      <c r="T913" s="283">
        <v>42</v>
      </c>
      <c r="U913" s="456">
        <f>IF(HOUR(DATA14!$C$50)&lt;=6,HOUR(DATA14!$C$50)+12,HOUR(DATA14!$C$50))</f>
        <v>12</v>
      </c>
      <c r="V913" s="457" t="str">
        <f>IF(MINUTE(DATA14!$C$50)&lt;10,"0"&amp;MINUTE(DATA14!$C$50),MINUTE(DATA14!$C$50))</f>
        <v>00</v>
      </c>
      <c r="W913" s="456">
        <f>IF(HOUR(DATA14!$D$50)&lt;=6,HOUR(DATA14!$D$50)+12,HOUR(DATA14!$D$50))</f>
        <v>12</v>
      </c>
      <c r="X913" s="457" t="str">
        <f>IF(MINUTE(DATA14!$D$50)&lt;10,"0"&amp;MINUTE(DATA14!$D$50),MINUTE(DATA14!$D$50))</f>
        <v>00</v>
      </c>
      <c r="Y913" s="526" t="b">
        <f t="shared" si="313"/>
        <v>0</v>
      </c>
      <c r="Z913" s="526"/>
      <c r="AA913" s="520" t="b">
        <f t="shared" si="314"/>
        <v>0</v>
      </c>
      <c r="AB913" s="520"/>
      <c r="AC913" s="521" t="str">
        <f t="shared" si="318"/>
        <v/>
      </c>
      <c r="AD913" s="521"/>
      <c r="AE913" s="520" t="b">
        <f t="shared" si="312"/>
        <v>0</v>
      </c>
      <c r="AF913" s="520"/>
      <c r="AH913" s="422">
        <f>DATA14!$G$50</f>
        <v>0</v>
      </c>
      <c r="AI913" s="422">
        <f>DATA14!$L$50</f>
        <v>0</v>
      </c>
      <c r="AJ913" s="458">
        <f>DATA14!$Q$50</f>
        <v>0</v>
      </c>
      <c r="AK913" s="422">
        <f>DATA14!$V$50</f>
        <v>0</v>
      </c>
      <c r="AL913" s="422">
        <f>DATA14!$AA$50</f>
        <v>0</v>
      </c>
      <c r="AN913" s="522" t="str">
        <f>IF(AJ913="A",MAX($AN$221:AP912)+0.001,"")</f>
        <v/>
      </c>
      <c r="AO913" s="522"/>
      <c r="AP913" s="522"/>
      <c r="AQ913" s="282">
        <v>1.6919999999999999</v>
      </c>
      <c r="AR913" s="282" t="str">
        <f>IF($AQ$913&gt;$AN$973,"",LOOKUP($AQ$913,$AN$222:$AP$971,$AH$222:$AH$971))</f>
        <v/>
      </c>
      <c r="AS913" s="282" t="str">
        <f>IF($AQ$913&gt;$AN$973,"",LOOKUP($AQ$913,$AN$222:$AP$971,$AI$222:$AI$971))</f>
        <v/>
      </c>
      <c r="AT913" s="282" t="s">
        <v>28</v>
      </c>
      <c r="AU913" s="282" t="str">
        <f>IF($AQ$913&gt;$AN$973,"",LOOKUP($AQ$913,$AN$222:$AP$971,$AK$222:$AK$971))</f>
        <v/>
      </c>
      <c r="AV913" s="282" t="str">
        <f>IF($AQ$913&gt;$AN$973,"",LOOKUP($AQ$913,$AN$222:$AP$971,$AL$222:$AL$971))</f>
        <v/>
      </c>
      <c r="AX913" s="522" t="str">
        <f>IF(AJ913="B",MAX($AX$221:AX912)+0.001,"")</f>
        <v/>
      </c>
      <c r="AY913" s="522"/>
      <c r="AZ913" s="522"/>
      <c r="BA913" s="282">
        <v>1.6919999999999999</v>
      </c>
      <c r="BB913" s="282" t="str">
        <f t="shared" si="327"/>
        <v/>
      </c>
      <c r="BC913" s="282" t="str">
        <f t="shared" si="320"/>
        <v/>
      </c>
      <c r="BD913" s="282" t="s">
        <v>29</v>
      </c>
      <c r="BE913" s="282" t="str">
        <f t="shared" si="321"/>
        <v/>
      </c>
      <c r="BF913" s="282" t="str">
        <f t="shared" si="322"/>
        <v/>
      </c>
      <c r="BH913" s="522" t="str">
        <f>IF(AJ913="C",MAX($BH$221:BH912)+0.001,"")</f>
        <v/>
      </c>
      <c r="BI913" s="522"/>
      <c r="BJ913" s="522"/>
      <c r="BK913" s="282">
        <v>1.6919999999999999</v>
      </c>
      <c r="BL913" s="282" t="str">
        <f t="shared" si="323"/>
        <v/>
      </c>
      <c r="BM913" s="282" t="str">
        <f t="shared" si="324"/>
        <v/>
      </c>
      <c r="BN913" s="282" t="s">
        <v>30</v>
      </c>
      <c r="BO913" s="282" t="str">
        <f t="shared" si="325"/>
        <v/>
      </c>
      <c r="BP913" s="282" t="str">
        <f t="shared" si="326"/>
        <v/>
      </c>
      <c r="BT913" s="522" t="str">
        <f>IF(AL913="A",MAX($BT$221:BV912)+0.001,"")</f>
        <v/>
      </c>
      <c r="BU913" s="522"/>
      <c r="BV913" s="522"/>
      <c r="BW913" s="282">
        <v>1.6919999999999999</v>
      </c>
      <c r="BY913" s="454" t="s">
        <v>28</v>
      </c>
      <c r="BZ913" s="282" t="str">
        <f t="shared" si="328"/>
        <v/>
      </c>
      <c r="CB913" s="282">
        <f t="shared" si="329"/>
        <v>0</v>
      </c>
      <c r="CC913" s="282">
        <f t="shared" si="330"/>
        <v>0</v>
      </c>
      <c r="CD913" s="282">
        <f t="shared" si="331"/>
        <v>0</v>
      </c>
      <c r="CE913" s="282">
        <f t="shared" si="332"/>
        <v>0</v>
      </c>
      <c r="CF913" s="282">
        <f t="shared" si="333"/>
        <v>0</v>
      </c>
      <c r="CG913" s="282">
        <f t="shared" si="334"/>
        <v>0</v>
      </c>
      <c r="CH913" s="282">
        <f t="shared" si="335"/>
        <v>0</v>
      </c>
      <c r="CI913" s="282">
        <f t="shared" si="336"/>
        <v>0</v>
      </c>
      <c r="CJ913" s="282">
        <f t="shared" si="337"/>
        <v>0</v>
      </c>
      <c r="CK913" s="282">
        <f t="shared" si="338"/>
        <v>0</v>
      </c>
      <c r="CL913" s="282">
        <f t="shared" si="339"/>
        <v>0</v>
      </c>
      <c r="CM913" s="282">
        <f t="shared" si="340"/>
        <v>0</v>
      </c>
    </row>
    <row r="914" spans="1:91" ht="15" x14ac:dyDescent="0.25">
      <c r="D914" s="455" t="str">
        <f>IF(DATA14!$C$51="","",U914&amp;":"&amp;V914)</f>
        <v/>
      </c>
      <c r="E914" s="523" t="str">
        <f>IF(DATA14!$D$51="","",W914&amp;":"&amp;X914)</f>
        <v/>
      </c>
      <c r="F914" s="523"/>
      <c r="G914" s="523"/>
      <c r="H914" s="524" t="e">
        <f t="shared" si="315"/>
        <v>#VALUE!</v>
      </c>
      <c r="I914" s="524"/>
      <c r="J914" s="524"/>
      <c r="K914" s="522" t="e">
        <f t="shared" si="319"/>
        <v>#VALUE!</v>
      </c>
      <c r="L914" s="522"/>
      <c r="M914" s="522"/>
      <c r="N914" s="525" t="e">
        <f t="shared" si="316"/>
        <v>#VALUE!</v>
      </c>
      <c r="O914" s="525"/>
      <c r="P914" s="525"/>
      <c r="Q914" s="523" t="e">
        <f t="shared" si="317"/>
        <v>#VALUE!</v>
      </c>
      <c r="R914" s="523"/>
      <c r="S914" s="523"/>
      <c r="T914" s="283">
        <v>43</v>
      </c>
      <c r="U914" s="456">
        <f>IF(HOUR(DATA14!$C$51)&lt;=6,HOUR(DATA14!$C$51)+12,HOUR(DATA14!$C$51))</f>
        <v>12</v>
      </c>
      <c r="V914" s="457" t="str">
        <f>IF(MINUTE(DATA14!$C$51)&lt;10,"0"&amp;MINUTE(DATA14!$C$51),MINUTE(DATA14!$C$51))</f>
        <v>00</v>
      </c>
      <c r="W914" s="456">
        <f>IF(HOUR(DATA14!$D$51)&lt;=6,HOUR(DATA14!$D$51)+12,HOUR(DATA14!$D$51))</f>
        <v>12</v>
      </c>
      <c r="X914" s="457" t="str">
        <f>IF(MINUTE(DATA14!$D$51)&lt;10,"0"&amp;MINUTE(DATA14!$D$51),MINUTE(DATA14!$D$51))</f>
        <v>00</v>
      </c>
      <c r="Y914" s="526" t="b">
        <f t="shared" si="313"/>
        <v>0</v>
      </c>
      <c r="Z914" s="526"/>
      <c r="AA914" s="520" t="b">
        <f t="shared" si="314"/>
        <v>0</v>
      </c>
      <c r="AB914" s="520"/>
      <c r="AC914" s="521" t="str">
        <f t="shared" si="318"/>
        <v/>
      </c>
      <c r="AD914" s="521"/>
      <c r="AE914" s="520" t="b">
        <f t="shared" si="312"/>
        <v>0</v>
      </c>
      <c r="AF914" s="520"/>
      <c r="AH914" s="422">
        <f>DATA14!$G$51</f>
        <v>0</v>
      </c>
      <c r="AI914" s="422">
        <f>DATA14!$L$51</f>
        <v>0</v>
      </c>
      <c r="AJ914" s="458">
        <f>DATA14!$Q$51</f>
        <v>0</v>
      </c>
      <c r="AK914" s="422">
        <f>DATA14!$V$51</f>
        <v>0</v>
      </c>
      <c r="AL914" s="422">
        <f>DATA14!$AA$51</f>
        <v>0</v>
      </c>
      <c r="AN914" s="522" t="str">
        <f>IF(AJ914="A",MAX($AN$221:AP913)+0.001,"")</f>
        <v/>
      </c>
      <c r="AO914" s="522"/>
      <c r="AP914" s="522"/>
      <c r="AQ914" s="282">
        <v>1.6930000000000001</v>
      </c>
      <c r="AR914" s="282" t="str">
        <f>IF($AQ$914&gt;$AN$973,"",LOOKUP($AQ$914,$AN$222:$AP$971,$AH$222:$AH$971))</f>
        <v/>
      </c>
      <c r="AS914" s="282" t="str">
        <f>IF($AQ$914&gt;$AN$973,"",LOOKUP($AQ$914,$AN$222:$AP$971,$AI$222:$AI$971))</f>
        <v/>
      </c>
      <c r="AT914" s="282" t="s">
        <v>28</v>
      </c>
      <c r="AU914" s="282" t="str">
        <f>IF($AQ$914&gt;$AN$973,"",LOOKUP($AQ$914,$AN$222:$AP$971,$AK$222:$AK$971))</f>
        <v/>
      </c>
      <c r="AV914" s="282" t="str">
        <f>IF($AQ$914&gt;$AN$973,"",LOOKUP($AQ$914,$AN$222:$AP$971,$AL$222:$AL$971))</f>
        <v/>
      </c>
      <c r="AX914" s="522" t="str">
        <f>IF(AJ914="B",MAX($AX$221:AX913)+0.001,"")</f>
        <v/>
      </c>
      <c r="AY914" s="522"/>
      <c r="AZ914" s="522"/>
      <c r="BA914" s="282">
        <v>1.6930000000000001</v>
      </c>
      <c r="BB914" s="282" t="str">
        <f t="shared" si="327"/>
        <v/>
      </c>
      <c r="BC914" s="282" t="str">
        <f t="shared" si="320"/>
        <v/>
      </c>
      <c r="BD914" s="282" t="s">
        <v>29</v>
      </c>
      <c r="BE914" s="282" t="str">
        <f t="shared" si="321"/>
        <v/>
      </c>
      <c r="BF914" s="282" t="str">
        <f t="shared" si="322"/>
        <v/>
      </c>
      <c r="BH914" s="522" t="str">
        <f>IF(AJ914="C",MAX($BH$221:BH913)+0.001,"")</f>
        <v/>
      </c>
      <c r="BI914" s="522"/>
      <c r="BJ914" s="522"/>
      <c r="BK914" s="282">
        <v>1.6930000000000001</v>
      </c>
      <c r="BL914" s="282" t="str">
        <f t="shared" si="323"/>
        <v/>
      </c>
      <c r="BM914" s="282" t="str">
        <f t="shared" si="324"/>
        <v/>
      </c>
      <c r="BN914" s="282" t="s">
        <v>30</v>
      </c>
      <c r="BO914" s="282" t="str">
        <f t="shared" si="325"/>
        <v/>
      </c>
      <c r="BP914" s="282" t="str">
        <f t="shared" si="326"/>
        <v/>
      </c>
      <c r="BT914" s="522" t="str">
        <f>IF(AL914="A",MAX($BT$221:BV913)+0.001,"")</f>
        <v/>
      </c>
      <c r="BU914" s="522"/>
      <c r="BV914" s="522"/>
      <c r="BW914" s="282">
        <v>1.6930000000000001</v>
      </c>
      <c r="BY914" s="454" t="s">
        <v>28</v>
      </c>
      <c r="BZ914" s="282" t="str">
        <f t="shared" si="328"/>
        <v/>
      </c>
      <c r="CB914" s="282">
        <f t="shared" si="329"/>
        <v>0</v>
      </c>
      <c r="CC914" s="282">
        <f t="shared" si="330"/>
        <v>0</v>
      </c>
      <c r="CD914" s="282">
        <f t="shared" si="331"/>
        <v>0</v>
      </c>
      <c r="CE914" s="282">
        <f t="shared" si="332"/>
        <v>0</v>
      </c>
      <c r="CF914" s="282">
        <f t="shared" si="333"/>
        <v>0</v>
      </c>
      <c r="CG914" s="282">
        <f t="shared" si="334"/>
        <v>0</v>
      </c>
      <c r="CH914" s="282">
        <f t="shared" si="335"/>
        <v>0</v>
      </c>
      <c r="CI914" s="282">
        <f t="shared" si="336"/>
        <v>0</v>
      </c>
      <c r="CJ914" s="282">
        <f t="shared" si="337"/>
        <v>0</v>
      </c>
      <c r="CK914" s="282">
        <f t="shared" si="338"/>
        <v>0</v>
      </c>
      <c r="CL914" s="282">
        <f t="shared" si="339"/>
        <v>0</v>
      </c>
      <c r="CM914" s="282">
        <f t="shared" si="340"/>
        <v>0</v>
      </c>
    </row>
    <row r="915" spans="1:91" ht="15" x14ac:dyDescent="0.25">
      <c r="D915" s="455" t="str">
        <f>IF(DATA14!$C$52="","",U915&amp;":"&amp;V915)</f>
        <v/>
      </c>
      <c r="E915" s="523" t="str">
        <f>IF(DATA14!$D$52="","",W915&amp;":"&amp;X915)</f>
        <v/>
      </c>
      <c r="F915" s="523"/>
      <c r="G915" s="523"/>
      <c r="H915" s="524" t="e">
        <f t="shared" si="315"/>
        <v>#VALUE!</v>
      </c>
      <c r="I915" s="524"/>
      <c r="J915" s="524"/>
      <c r="K915" s="522" t="e">
        <f t="shared" si="319"/>
        <v>#VALUE!</v>
      </c>
      <c r="L915" s="522"/>
      <c r="M915" s="522"/>
      <c r="N915" s="525" t="e">
        <f t="shared" si="316"/>
        <v>#VALUE!</v>
      </c>
      <c r="O915" s="525"/>
      <c r="P915" s="525"/>
      <c r="Q915" s="523" t="e">
        <f t="shared" si="317"/>
        <v>#VALUE!</v>
      </c>
      <c r="R915" s="523"/>
      <c r="S915" s="523"/>
      <c r="T915" s="283">
        <v>44</v>
      </c>
      <c r="U915" s="456">
        <f>IF(HOUR(DATA14!$C$52)&lt;=6,HOUR(DATA14!$C$52)+12,HOUR(DATA14!$C$52))</f>
        <v>12</v>
      </c>
      <c r="V915" s="457" t="str">
        <f>IF(MINUTE(DATA14!$C$52)&lt;10,"0"&amp;MINUTE(DATA14!$C$52),MINUTE(DATA14!$C$52))</f>
        <v>00</v>
      </c>
      <c r="W915" s="456">
        <f>IF(HOUR(DATA14!$D$52)&lt;=6,HOUR(DATA14!$D$52)+12,HOUR(DATA14!$D$52))</f>
        <v>12</v>
      </c>
      <c r="X915" s="457" t="str">
        <f>IF(MINUTE(DATA14!$D$52)&lt;10,"0"&amp;MINUTE(DATA14!$D$52),MINUTE(DATA14!$D$52))</f>
        <v>00</v>
      </c>
      <c r="Y915" s="526" t="b">
        <f t="shared" si="313"/>
        <v>0</v>
      </c>
      <c r="Z915" s="526"/>
      <c r="AA915" s="520" t="b">
        <f t="shared" si="314"/>
        <v>0</v>
      </c>
      <c r="AB915" s="520"/>
      <c r="AC915" s="521" t="str">
        <f t="shared" si="318"/>
        <v/>
      </c>
      <c r="AD915" s="521"/>
      <c r="AE915" s="520" t="b">
        <f t="shared" si="312"/>
        <v>0</v>
      </c>
      <c r="AF915" s="520"/>
      <c r="AH915" s="422">
        <f>DATA14!$G$52</f>
        <v>0</v>
      </c>
      <c r="AI915" s="422">
        <f>DATA14!$L$52</f>
        <v>0</v>
      </c>
      <c r="AJ915" s="458">
        <f>DATA14!$Q$52</f>
        <v>0</v>
      </c>
      <c r="AK915" s="422">
        <f>DATA14!$V$52</f>
        <v>0</v>
      </c>
      <c r="AL915" s="422">
        <f>DATA14!$AA$52</f>
        <v>0</v>
      </c>
      <c r="AN915" s="522" t="str">
        <f>IF(AJ915="A",MAX($AN$221:AP914)+0.001,"")</f>
        <v/>
      </c>
      <c r="AO915" s="522"/>
      <c r="AP915" s="522"/>
      <c r="AQ915" s="282">
        <v>1.694</v>
      </c>
      <c r="AR915" s="282" t="str">
        <f>IF($AQ$915&gt;$AN$973,"",LOOKUP($AQ$915,$AN$222:$AP$971,$AH$222:$AH$971))</f>
        <v/>
      </c>
      <c r="AS915" s="282" t="str">
        <f>IF($AQ$915&gt;$AN$973,"",LOOKUP($AQ$915,$AN$222:$AP$971,$AI$222:$AI$971))</f>
        <v/>
      </c>
      <c r="AT915" s="282" t="s">
        <v>28</v>
      </c>
      <c r="AU915" s="282" t="str">
        <f>IF($AQ$915&gt;$AN$973,"",LOOKUP($AQ$915,$AN$222:$AP$971,$AK$222:$AK$971))</f>
        <v/>
      </c>
      <c r="AV915" s="282" t="str">
        <f>IF($AQ$915&gt;$AN$973,"",LOOKUP($AQ$915,$AN$222:$AP$971,$AL$222:$AL$971))</f>
        <v/>
      </c>
      <c r="AX915" s="522" t="str">
        <f>IF(AJ915="B",MAX($AX$221:AX914)+0.001,"")</f>
        <v/>
      </c>
      <c r="AY915" s="522"/>
      <c r="AZ915" s="522"/>
      <c r="BA915" s="282">
        <v>1.694</v>
      </c>
      <c r="BB915" s="282" t="str">
        <f t="shared" si="327"/>
        <v/>
      </c>
      <c r="BC915" s="282" t="str">
        <f t="shared" si="320"/>
        <v/>
      </c>
      <c r="BD915" s="282" t="s">
        <v>29</v>
      </c>
      <c r="BE915" s="282" t="str">
        <f t="shared" si="321"/>
        <v/>
      </c>
      <c r="BF915" s="282" t="str">
        <f t="shared" si="322"/>
        <v/>
      </c>
      <c r="BH915" s="522" t="str">
        <f>IF(AJ915="C",MAX($BH$221:BH914)+0.001,"")</f>
        <v/>
      </c>
      <c r="BI915" s="522"/>
      <c r="BJ915" s="522"/>
      <c r="BK915" s="282">
        <v>1.694</v>
      </c>
      <c r="BL915" s="282" t="str">
        <f t="shared" si="323"/>
        <v/>
      </c>
      <c r="BM915" s="282" t="str">
        <f t="shared" si="324"/>
        <v/>
      </c>
      <c r="BN915" s="282" t="s">
        <v>30</v>
      </c>
      <c r="BO915" s="282" t="str">
        <f t="shared" si="325"/>
        <v/>
      </c>
      <c r="BP915" s="282" t="str">
        <f t="shared" si="326"/>
        <v/>
      </c>
      <c r="BT915" s="522" t="str">
        <f>IF(AL915="A",MAX($BT$221:BV914)+0.001,"")</f>
        <v/>
      </c>
      <c r="BU915" s="522"/>
      <c r="BV915" s="522"/>
      <c r="BW915" s="282">
        <v>1.694</v>
      </c>
      <c r="BY915" s="454" t="s">
        <v>28</v>
      </c>
      <c r="BZ915" s="282" t="str">
        <f t="shared" si="328"/>
        <v/>
      </c>
      <c r="CB915" s="282">
        <f t="shared" si="329"/>
        <v>0</v>
      </c>
      <c r="CC915" s="282">
        <f t="shared" si="330"/>
        <v>0</v>
      </c>
      <c r="CD915" s="282">
        <f t="shared" si="331"/>
        <v>0</v>
      </c>
      <c r="CE915" s="282">
        <f t="shared" si="332"/>
        <v>0</v>
      </c>
      <c r="CF915" s="282">
        <f t="shared" si="333"/>
        <v>0</v>
      </c>
      <c r="CG915" s="282">
        <f t="shared" si="334"/>
        <v>0</v>
      </c>
      <c r="CH915" s="282">
        <f t="shared" si="335"/>
        <v>0</v>
      </c>
      <c r="CI915" s="282">
        <f t="shared" si="336"/>
        <v>0</v>
      </c>
      <c r="CJ915" s="282">
        <f t="shared" si="337"/>
        <v>0</v>
      </c>
      <c r="CK915" s="282">
        <f t="shared" si="338"/>
        <v>0</v>
      </c>
      <c r="CL915" s="282">
        <f t="shared" si="339"/>
        <v>0</v>
      </c>
      <c r="CM915" s="282">
        <f t="shared" si="340"/>
        <v>0</v>
      </c>
    </row>
    <row r="916" spans="1:91" ht="15" x14ac:dyDescent="0.25">
      <c r="D916" s="455" t="str">
        <f>IF(DATA14!$C$53="","",U916&amp;":"&amp;V916)</f>
        <v/>
      </c>
      <c r="E916" s="523" t="str">
        <f>IF(DATA14!$D$53="","",W916&amp;":"&amp;X916)</f>
        <v/>
      </c>
      <c r="F916" s="523"/>
      <c r="G916" s="523"/>
      <c r="H916" s="524" t="e">
        <f t="shared" si="315"/>
        <v>#VALUE!</v>
      </c>
      <c r="I916" s="524"/>
      <c r="J916" s="524"/>
      <c r="K916" s="522" t="e">
        <f t="shared" si="319"/>
        <v>#VALUE!</v>
      </c>
      <c r="L916" s="522"/>
      <c r="M916" s="522"/>
      <c r="N916" s="525" t="e">
        <f t="shared" si="316"/>
        <v>#VALUE!</v>
      </c>
      <c r="O916" s="525"/>
      <c r="P916" s="525"/>
      <c r="Q916" s="523" t="e">
        <f t="shared" si="317"/>
        <v>#VALUE!</v>
      </c>
      <c r="R916" s="523"/>
      <c r="S916" s="523"/>
      <c r="T916" s="283">
        <v>45</v>
      </c>
      <c r="U916" s="456">
        <f>IF(HOUR(DATA14!$C$53)&lt;=6,HOUR(DATA14!$C$53)+12,HOUR(DATA14!$C$53))</f>
        <v>12</v>
      </c>
      <c r="V916" s="457" t="str">
        <f>IF(MINUTE(DATA14!$C$53)&lt;10,"0"&amp;MINUTE(DATA14!$C$53),MINUTE(DATA14!$C$53))</f>
        <v>00</v>
      </c>
      <c r="W916" s="456">
        <f>IF(HOUR(DATA14!$D$53)&lt;=6,HOUR(DATA14!$D$53)+12,HOUR(DATA14!$D$53))</f>
        <v>12</v>
      </c>
      <c r="X916" s="457" t="str">
        <f>IF(MINUTE(DATA14!$D$53)&lt;10,"0"&amp;MINUTE(DATA14!$D$53),MINUTE(DATA14!$D$53))</f>
        <v>00</v>
      </c>
      <c r="Y916" s="526" t="b">
        <f t="shared" si="313"/>
        <v>0</v>
      </c>
      <c r="Z916" s="526"/>
      <c r="AA916" s="520" t="b">
        <f t="shared" si="314"/>
        <v>0</v>
      </c>
      <c r="AB916" s="520"/>
      <c r="AC916" s="521" t="str">
        <f t="shared" si="318"/>
        <v/>
      </c>
      <c r="AD916" s="521"/>
      <c r="AE916" s="520" t="b">
        <f t="shared" ref="AE916:AE971" si="341">IF(AC916&lt;0,TRUE,FALSE)</f>
        <v>0</v>
      </c>
      <c r="AF916" s="520"/>
      <c r="AH916" s="422">
        <f>DATA14!$G$53</f>
        <v>0</v>
      </c>
      <c r="AI916" s="422">
        <f>DATA14!$L$53</f>
        <v>0</v>
      </c>
      <c r="AJ916" s="458">
        <f>DATA14!$Q$53</f>
        <v>0</v>
      </c>
      <c r="AK916" s="422">
        <f>DATA14!$V$53</f>
        <v>0</v>
      </c>
      <c r="AL916" s="422">
        <f>DATA14!$AA$53</f>
        <v>0</v>
      </c>
      <c r="AN916" s="522" t="str">
        <f>IF(AJ916="A",MAX($AN$221:AP915)+0.001,"")</f>
        <v/>
      </c>
      <c r="AO916" s="522"/>
      <c r="AP916" s="522"/>
      <c r="AQ916" s="282">
        <v>1.6950000000000001</v>
      </c>
      <c r="AR916" s="282" t="str">
        <f>IF($AQ$916&gt;$AN$973,"",LOOKUP($AQ$916,$AN$222:$AP$971,$AH$222:$AH$971))</f>
        <v/>
      </c>
      <c r="AS916" s="282" t="str">
        <f>IF($AQ$916&gt;$AN$973,"",LOOKUP($AQ$916,$AN$222:$AP$971,$AI$222:$AI$971))</f>
        <v/>
      </c>
      <c r="AT916" s="282" t="s">
        <v>28</v>
      </c>
      <c r="AU916" s="282" t="str">
        <f>IF($AQ$916&gt;$AN$973,"",LOOKUP($AQ$916,$AN$222:$AP$971,$AK$222:$AK$971))</f>
        <v/>
      </c>
      <c r="AV916" s="282" t="str">
        <f>IF($AQ$916&gt;$AN$973,"",LOOKUP($AQ$916,$AN$222:$AP$971,$AL$222:$AL$971))</f>
        <v/>
      </c>
      <c r="AX916" s="522" t="str">
        <f>IF(AJ916="B",MAX($AX$221:AX915)+0.001,"")</f>
        <v/>
      </c>
      <c r="AY916" s="522"/>
      <c r="AZ916" s="522"/>
      <c r="BA916" s="282">
        <v>1.6950000000000001</v>
      </c>
      <c r="BB916" s="282" t="str">
        <f t="shared" si="327"/>
        <v/>
      </c>
      <c r="BC916" s="282" t="str">
        <f t="shared" si="320"/>
        <v/>
      </c>
      <c r="BD916" s="282" t="s">
        <v>29</v>
      </c>
      <c r="BE916" s="282" t="str">
        <f t="shared" si="321"/>
        <v/>
      </c>
      <c r="BF916" s="282" t="str">
        <f t="shared" si="322"/>
        <v/>
      </c>
      <c r="BH916" s="522" t="str">
        <f>IF(AJ916="C",MAX($BH$221:BH915)+0.001,"")</f>
        <v/>
      </c>
      <c r="BI916" s="522"/>
      <c r="BJ916" s="522"/>
      <c r="BK916" s="282">
        <v>1.6950000000000001</v>
      </c>
      <c r="BL916" s="282" t="str">
        <f t="shared" si="323"/>
        <v/>
      </c>
      <c r="BM916" s="282" t="str">
        <f t="shared" si="324"/>
        <v/>
      </c>
      <c r="BN916" s="282" t="s">
        <v>30</v>
      </c>
      <c r="BO916" s="282" t="str">
        <f t="shared" si="325"/>
        <v/>
      </c>
      <c r="BP916" s="282" t="str">
        <f t="shared" si="326"/>
        <v/>
      </c>
      <c r="BT916" s="522" t="str">
        <f>IF(AL916="A",MAX($BT$221:BV915)+0.001,"")</f>
        <v/>
      </c>
      <c r="BU916" s="522"/>
      <c r="BV916" s="522"/>
      <c r="BW916" s="282">
        <v>1.6950000000000001</v>
      </c>
      <c r="BY916" s="454" t="s">
        <v>28</v>
      </c>
      <c r="BZ916" s="282" t="str">
        <f t="shared" si="328"/>
        <v/>
      </c>
      <c r="CB916" s="282">
        <f t="shared" si="329"/>
        <v>0</v>
      </c>
      <c r="CC916" s="282">
        <f t="shared" si="330"/>
        <v>0</v>
      </c>
      <c r="CD916" s="282">
        <f t="shared" si="331"/>
        <v>0</v>
      </c>
      <c r="CE916" s="282">
        <f t="shared" si="332"/>
        <v>0</v>
      </c>
      <c r="CF916" s="282">
        <f t="shared" si="333"/>
        <v>0</v>
      </c>
      <c r="CG916" s="282">
        <f t="shared" si="334"/>
        <v>0</v>
      </c>
      <c r="CH916" s="282">
        <f t="shared" si="335"/>
        <v>0</v>
      </c>
      <c r="CI916" s="282">
        <f t="shared" si="336"/>
        <v>0</v>
      </c>
      <c r="CJ916" s="282">
        <f t="shared" si="337"/>
        <v>0</v>
      </c>
      <c r="CK916" s="282">
        <f t="shared" si="338"/>
        <v>0</v>
      </c>
      <c r="CL916" s="282">
        <f t="shared" si="339"/>
        <v>0</v>
      </c>
      <c r="CM916" s="282">
        <f t="shared" si="340"/>
        <v>0</v>
      </c>
    </row>
    <row r="917" spans="1:91" ht="15" x14ac:dyDescent="0.25">
      <c r="D917" s="455" t="str">
        <f>IF(DATA14!$C$54="","",U917&amp;":"&amp;V917)</f>
        <v/>
      </c>
      <c r="E917" s="523" t="str">
        <f>IF(DATA14!$D$54="","",W917&amp;":"&amp;X917)</f>
        <v/>
      </c>
      <c r="F917" s="523"/>
      <c r="G917" s="523"/>
      <c r="H917" s="524" t="e">
        <f t="shared" si="315"/>
        <v>#VALUE!</v>
      </c>
      <c r="I917" s="524"/>
      <c r="J917" s="524"/>
      <c r="K917" s="522" t="e">
        <f t="shared" si="319"/>
        <v>#VALUE!</v>
      </c>
      <c r="L917" s="522"/>
      <c r="M917" s="522"/>
      <c r="N917" s="525" t="e">
        <f t="shared" si="316"/>
        <v>#VALUE!</v>
      </c>
      <c r="O917" s="525"/>
      <c r="P917" s="525"/>
      <c r="Q917" s="523" t="e">
        <f t="shared" si="317"/>
        <v>#VALUE!</v>
      </c>
      <c r="R917" s="523"/>
      <c r="S917" s="523"/>
      <c r="T917" s="283">
        <v>46</v>
      </c>
      <c r="U917" s="456">
        <f>IF(HOUR(DATA14!$C$54)&lt;=6,HOUR(DATA14!$C$54)+12,HOUR(DATA14!$C$54))</f>
        <v>12</v>
      </c>
      <c r="V917" s="457" t="str">
        <f>IF(MINUTE(DATA14!$C$54)&lt;10,"0"&amp;MINUTE(DATA14!$C$54),MINUTE(DATA14!$C$54))</f>
        <v>00</v>
      </c>
      <c r="W917" s="456">
        <f>IF(HOUR(DATA14!$D$54)&lt;=6,HOUR(DATA14!$D$54)+12,HOUR(DATA14!$D$54))</f>
        <v>12</v>
      </c>
      <c r="X917" s="457" t="str">
        <f>IF(MINUTE(DATA14!$D$54)&lt;10,"0"&amp;MINUTE(DATA14!$D$54),MINUTE(DATA14!$D$54))</f>
        <v>00</v>
      </c>
      <c r="Y917" s="526" t="b">
        <f t="shared" ref="Y917:Y971" si="342">IF(AND(D917=0,E917=0),TRUE,FALSE)</f>
        <v>0</v>
      </c>
      <c r="Z917" s="526"/>
      <c r="AA917" s="520" t="b">
        <f t="shared" ref="AA917:AA971" si="343">IF(Y917=TRUE,FALSE,IF(D917="",FALSE,IF(D917=E917,TRUE,FALSE)))</f>
        <v>0</v>
      </c>
      <c r="AB917" s="520"/>
      <c r="AC917" s="521" t="str">
        <f t="shared" si="318"/>
        <v/>
      </c>
      <c r="AD917" s="521"/>
      <c r="AE917" s="520" t="b">
        <f t="shared" si="341"/>
        <v>0</v>
      </c>
      <c r="AF917" s="520"/>
      <c r="AH917" s="422">
        <f>DATA14!$G$54</f>
        <v>0</v>
      </c>
      <c r="AI917" s="422">
        <f>DATA14!$L$54</f>
        <v>0</v>
      </c>
      <c r="AJ917" s="458">
        <f>DATA14!$Q$54</f>
        <v>0</v>
      </c>
      <c r="AK917" s="422">
        <f>DATA14!$V$54</f>
        <v>0</v>
      </c>
      <c r="AL917" s="422">
        <f>DATA14!$AA$54</f>
        <v>0</v>
      </c>
      <c r="AN917" s="522" t="str">
        <f>IF(AJ917="A",MAX($AN$221:AP916)+0.001,"")</f>
        <v/>
      </c>
      <c r="AO917" s="522"/>
      <c r="AP917" s="522"/>
      <c r="AQ917" s="282">
        <v>1.696</v>
      </c>
      <c r="AR917" s="282" t="str">
        <f>IF($AQ$917&gt;$AN$973,"",LOOKUP($AQ$917,$AN$222:$AP$971,$AH$222:$AH$971))</f>
        <v/>
      </c>
      <c r="AS917" s="282" t="str">
        <f>IF($AQ$917&gt;$AN$973,"",LOOKUP($AQ$917,$AN$222:$AP$971,$AI$222:$AI$971))</f>
        <v/>
      </c>
      <c r="AT917" s="282" t="s">
        <v>28</v>
      </c>
      <c r="AU917" s="282" t="str">
        <f>IF($AQ$917&gt;$AN$973,"",LOOKUP($AQ$917,$AN$222:$AP$971,$AK$222:$AK$971))</f>
        <v/>
      </c>
      <c r="AV917" s="282" t="str">
        <f>IF($AQ$917&gt;$AN$973,"",LOOKUP($AQ$917,$AN$222:$AP$971,$AL$222:$AL$971))</f>
        <v/>
      </c>
      <c r="AX917" s="522" t="str">
        <f>IF(AJ917="B",MAX($AX$221:AX916)+0.001,"")</f>
        <v/>
      </c>
      <c r="AY917" s="522"/>
      <c r="AZ917" s="522"/>
      <c r="BA917" s="282">
        <v>1.696</v>
      </c>
      <c r="BB917" s="282" t="str">
        <f t="shared" si="327"/>
        <v/>
      </c>
      <c r="BC917" s="282" t="str">
        <f t="shared" si="320"/>
        <v/>
      </c>
      <c r="BD917" s="282" t="s">
        <v>29</v>
      </c>
      <c r="BE917" s="282" t="str">
        <f t="shared" si="321"/>
        <v/>
      </c>
      <c r="BF917" s="282" t="str">
        <f t="shared" si="322"/>
        <v/>
      </c>
      <c r="BH917" s="522" t="str">
        <f>IF(AJ917="C",MAX($BH$221:BH916)+0.001,"")</f>
        <v/>
      </c>
      <c r="BI917" s="522"/>
      <c r="BJ917" s="522"/>
      <c r="BK917" s="282">
        <v>1.696</v>
      </c>
      <c r="BL917" s="282" t="str">
        <f t="shared" si="323"/>
        <v/>
      </c>
      <c r="BM917" s="282" t="str">
        <f t="shared" si="324"/>
        <v/>
      </c>
      <c r="BN917" s="282" t="s">
        <v>30</v>
      </c>
      <c r="BO917" s="282" t="str">
        <f t="shared" si="325"/>
        <v/>
      </c>
      <c r="BP917" s="282" t="str">
        <f t="shared" si="326"/>
        <v/>
      </c>
      <c r="BT917" s="522" t="str">
        <f>IF(AL917="A",MAX($BT$221:BV916)+0.001,"")</f>
        <v/>
      </c>
      <c r="BU917" s="522"/>
      <c r="BV917" s="522"/>
      <c r="BW917" s="282">
        <v>1.696</v>
      </c>
      <c r="BY917" s="454" t="s">
        <v>28</v>
      </c>
      <c r="BZ917" s="282" t="str">
        <f t="shared" si="328"/>
        <v/>
      </c>
      <c r="CB917" s="282">
        <f t="shared" si="329"/>
        <v>0</v>
      </c>
      <c r="CC917" s="282">
        <f t="shared" si="330"/>
        <v>0</v>
      </c>
      <c r="CD917" s="282">
        <f t="shared" si="331"/>
        <v>0</v>
      </c>
      <c r="CE917" s="282">
        <f t="shared" si="332"/>
        <v>0</v>
      </c>
      <c r="CF917" s="282">
        <f t="shared" si="333"/>
        <v>0</v>
      </c>
      <c r="CG917" s="282">
        <f t="shared" si="334"/>
        <v>0</v>
      </c>
      <c r="CH917" s="282">
        <f t="shared" si="335"/>
        <v>0</v>
      </c>
      <c r="CI917" s="282">
        <f t="shared" si="336"/>
        <v>0</v>
      </c>
      <c r="CJ917" s="282">
        <f t="shared" si="337"/>
        <v>0</v>
      </c>
      <c r="CK917" s="282">
        <f t="shared" si="338"/>
        <v>0</v>
      </c>
      <c r="CL917" s="282">
        <f t="shared" si="339"/>
        <v>0</v>
      </c>
      <c r="CM917" s="282">
        <f t="shared" si="340"/>
        <v>0</v>
      </c>
    </row>
    <row r="918" spans="1:91" ht="15" x14ac:dyDescent="0.25">
      <c r="D918" s="455" t="str">
        <f>IF(DATA14!$C$55="","",U918&amp;":"&amp;V918)</f>
        <v/>
      </c>
      <c r="E918" s="523" t="str">
        <f>IF(DATA14!$D$55="","",W918&amp;":"&amp;X918)</f>
        <v/>
      </c>
      <c r="F918" s="523"/>
      <c r="G918" s="523"/>
      <c r="H918" s="524" t="e">
        <f t="shared" ref="H918:H971" si="344">HOUR(D918)</f>
        <v>#VALUE!</v>
      </c>
      <c r="I918" s="524"/>
      <c r="J918" s="524"/>
      <c r="K918" s="522" t="e">
        <f t="shared" si="319"/>
        <v>#VALUE!</v>
      </c>
      <c r="L918" s="522"/>
      <c r="M918" s="522"/>
      <c r="N918" s="525" t="e">
        <f t="shared" ref="N918:N971" si="345">D918-K918</f>
        <v>#VALUE!</v>
      </c>
      <c r="O918" s="525"/>
      <c r="P918" s="525"/>
      <c r="Q918" s="523" t="e">
        <f t="shared" ref="Q918:Q971" si="346">IF(N918&gt;=0.0208333,H918&amp;":30",H918&amp;":00")</f>
        <v>#VALUE!</v>
      </c>
      <c r="R918" s="523"/>
      <c r="S918" s="523"/>
      <c r="T918" s="283">
        <v>47</v>
      </c>
      <c r="U918" s="456">
        <f>IF(HOUR(DATA14!$C$55)&lt;=6,HOUR(DATA14!$C$55)+12,HOUR(DATA14!$C$55))</f>
        <v>12</v>
      </c>
      <c r="V918" s="457" t="str">
        <f>IF(MINUTE(DATA14!$C$55)&lt;10,"0"&amp;MINUTE(DATA14!$C$55),MINUTE(DATA14!$C$55))</f>
        <v>00</v>
      </c>
      <c r="W918" s="456">
        <f>IF(HOUR(DATA14!$D$55)&lt;=6,HOUR(DATA14!$D$55)+12,HOUR(DATA14!$D$55))</f>
        <v>12</v>
      </c>
      <c r="X918" s="457" t="str">
        <f>IF(MINUTE(DATA14!$D$55)&lt;10,"0"&amp;MINUTE(DATA14!$D$55),MINUTE(DATA14!$D$55))</f>
        <v>00</v>
      </c>
      <c r="Y918" s="526" t="b">
        <f t="shared" si="342"/>
        <v>0</v>
      </c>
      <c r="Z918" s="526"/>
      <c r="AA918" s="520" t="b">
        <f t="shared" si="343"/>
        <v>0</v>
      </c>
      <c r="AB918" s="520"/>
      <c r="AC918" s="521" t="str">
        <f t="shared" si="318"/>
        <v/>
      </c>
      <c r="AD918" s="521"/>
      <c r="AE918" s="520" t="b">
        <f t="shared" si="341"/>
        <v>0</v>
      </c>
      <c r="AF918" s="520"/>
      <c r="AH918" s="422">
        <f>DATA14!$G$55</f>
        <v>0</v>
      </c>
      <c r="AI918" s="422">
        <f>DATA14!$L$55</f>
        <v>0</v>
      </c>
      <c r="AJ918" s="458">
        <f>DATA14!$Q$55</f>
        <v>0</v>
      </c>
      <c r="AK918" s="422">
        <f>DATA14!$V$55</f>
        <v>0</v>
      </c>
      <c r="AL918" s="422">
        <f>DATA14!$AA$55</f>
        <v>0</v>
      </c>
      <c r="AN918" s="522" t="str">
        <f>IF(AJ918="A",MAX($AN$221:AP917)+0.001,"")</f>
        <v/>
      </c>
      <c r="AO918" s="522"/>
      <c r="AP918" s="522"/>
      <c r="AQ918" s="282">
        <v>1.6970000000000001</v>
      </c>
      <c r="AR918" s="282" t="str">
        <f>IF($AQ$918&gt;$AN$973,"",LOOKUP($AQ$918,$AN$222:$AP$971,$AH$222:$AH$971))</f>
        <v/>
      </c>
      <c r="AS918" s="282" t="str">
        <f>IF($AQ$918&gt;$AN$973,"",LOOKUP($AQ$918,$AN$222:$AP$971,$AI$222:$AI$971))</f>
        <v/>
      </c>
      <c r="AT918" s="282" t="s">
        <v>28</v>
      </c>
      <c r="AU918" s="282" t="str">
        <f>IF($AQ$918&gt;$AN$973,"",LOOKUP($AQ$918,$AN$222:$AP$971,$AK$222:$AK$971))</f>
        <v/>
      </c>
      <c r="AV918" s="282" t="str">
        <f>IF($AQ$918&gt;$AN$973,"",LOOKUP($AQ$918,$AN$222:$AP$971,$AL$222:$AL$971))</f>
        <v/>
      </c>
      <c r="AX918" s="522" t="str">
        <f>IF(AJ918="B",MAX($AX$221:AX917)+0.001,"")</f>
        <v/>
      </c>
      <c r="AY918" s="522"/>
      <c r="AZ918" s="522"/>
      <c r="BA918" s="282">
        <v>1.6970000000000001</v>
      </c>
      <c r="BB918" s="282" t="str">
        <f t="shared" si="327"/>
        <v/>
      </c>
      <c r="BC918" s="282" t="str">
        <f t="shared" si="320"/>
        <v/>
      </c>
      <c r="BD918" s="282" t="s">
        <v>29</v>
      </c>
      <c r="BE918" s="282" t="str">
        <f t="shared" si="321"/>
        <v/>
      </c>
      <c r="BF918" s="282" t="str">
        <f t="shared" si="322"/>
        <v/>
      </c>
      <c r="BH918" s="522" t="str">
        <f>IF(AJ918="C",MAX($BH$221:BH917)+0.001,"")</f>
        <v/>
      </c>
      <c r="BI918" s="522"/>
      <c r="BJ918" s="522"/>
      <c r="BK918" s="282">
        <v>1.6970000000000001</v>
      </c>
      <c r="BL918" s="282" t="str">
        <f t="shared" si="323"/>
        <v/>
      </c>
      <c r="BM918" s="282" t="str">
        <f t="shared" si="324"/>
        <v/>
      </c>
      <c r="BN918" s="282" t="s">
        <v>30</v>
      </c>
      <c r="BO918" s="282" t="str">
        <f t="shared" si="325"/>
        <v/>
      </c>
      <c r="BP918" s="282" t="str">
        <f t="shared" si="326"/>
        <v/>
      </c>
      <c r="BT918" s="522" t="str">
        <f>IF(AL918="A",MAX($BT$221:BV917)+0.001,"")</f>
        <v/>
      </c>
      <c r="BU918" s="522"/>
      <c r="BV918" s="522"/>
      <c r="BW918" s="282">
        <v>1.6970000000000001</v>
      </c>
      <c r="BY918" s="454" t="s">
        <v>28</v>
      </c>
      <c r="BZ918" s="282" t="str">
        <f t="shared" si="328"/>
        <v/>
      </c>
      <c r="CB918" s="282">
        <f t="shared" si="329"/>
        <v>0</v>
      </c>
      <c r="CC918" s="282">
        <f t="shared" si="330"/>
        <v>0</v>
      </c>
      <c r="CD918" s="282">
        <f t="shared" si="331"/>
        <v>0</v>
      </c>
      <c r="CE918" s="282">
        <f t="shared" si="332"/>
        <v>0</v>
      </c>
      <c r="CF918" s="282">
        <f t="shared" si="333"/>
        <v>0</v>
      </c>
      <c r="CG918" s="282">
        <f t="shared" si="334"/>
        <v>0</v>
      </c>
      <c r="CH918" s="282">
        <f t="shared" si="335"/>
        <v>0</v>
      </c>
      <c r="CI918" s="282">
        <f t="shared" si="336"/>
        <v>0</v>
      </c>
      <c r="CJ918" s="282">
        <f t="shared" si="337"/>
        <v>0</v>
      </c>
      <c r="CK918" s="282">
        <f t="shared" si="338"/>
        <v>0</v>
      </c>
      <c r="CL918" s="282">
        <f t="shared" si="339"/>
        <v>0</v>
      </c>
      <c r="CM918" s="282">
        <f t="shared" si="340"/>
        <v>0</v>
      </c>
    </row>
    <row r="919" spans="1:91" ht="15" x14ac:dyDescent="0.25">
      <c r="D919" s="455" t="str">
        <f>IF(DATA14!$C$56="","",U919&amp;":"&amp;V919)</f>
        <v/>
      </c>
      <c r="E919" s="523" t="str">
        <f>IF(DATA14!$D$56="","",W919&amp;":"&amp;X919)</f>
        <v/>
      </c>
      <c r="F919" s="523"/>
      <c r="G919" s="523"/>
      <c r="H919" s="524" t="e">
        <f t="shared" si="344"/>
        <v>#VALUE!</v>
      </c>
      <c r="I919" s="524"/>
      <c r="J919" s="524"/>
      <c r="K919" s="522" t="e">
        <f t="shared" si="319"/>
        <v>#VALUE!</v>
      </c>
      <c r="L919" s="522"/>
      <c r="M919" s="522"/>
      <c r="N919" s="525" t="e">
        <f t="shared" si="345"/>
        <v>#VALUE!</v>
      </c>
      <c r="O919" s="525"/>
      <c r="P919" s="525"/>
      <c r="Q919" s="523" t="e">
        <f t="shared" si="346"/>
        <v>#VALUE!</v>
      </c>
      <c r="R919" s="523"/>
      <c r="S919" s="523"/>
      <c r="T919" s="283">
        <v>48</v>
      </c>
      <c r="U919" s="456">
        <f>IF(HOUR(DATA14!$C$56)&lt;=6,HOUR(DATA14!$C$56)+12,HOUR(DATA14!$C$56))</f>
        <v>12</v>
      </c>
      <c r="V919" s="457" t="str">
        <f>IF(MINUTE(DATA14!$C$56)&lt;10,"0"&amp;MINUTE(DATA14!$C$56),MINUTE(DATA14!$C$56))</f>
        <v>00</v>
      </c>
      <c r="W919" s="456">
        <f>IF(HOUR(DATA14!$D$56)&lt;=6,HOUR(DATA14!$D$56)+12,HOUR(DATA14!$D$56))</f>
        <v>12</v>
      </c>
      <c r="X919" s="457" t="str">
        <f>IF(MINUTE(DATA14!$D$56)&lt;10,"0"&amp;MINUTE(DATA14!$D$56),MINUTE(DATA14!$D$56))</f>
        <v>00</v>
      </c>
      <c r="Y919" s="526" t="b">
        <f t="shared" si="342"/>
        <v>0</v>
      </c>
      <c r="Z919" s="526"/>
      <c r="AA919" s="520" t="b">
        <f t="shared" si="343"/>
        <v>0</v>
      </c>
      <c r="AB919" s="520"/>
      <c r="AC919" s="521" t="str">
        <f t="shared" si="318"/>
        <v/>
      </c>
      <c r="AD919" s="521"/>
      <c r="AE919" s="520" t="b">
        <f t="shared" si="341"/>
        <v>0</v>
      </c>
      <c r="AF919" s="520"/>
      <c r="AH919" s="422">
        <f>DATA14!$G$56</f>
        <v>0</v>
      </c>
      <c r="AI919" s="422">
        <f>DATA14!$L$56</f>
        <v>0</v>
      </c>
      <c r="AJ919" s="458">
        <f>DATA14!$Q$56</f>
        <v>0</v>
      </c>
      <c r="AK919" s="422">
        <f>DATA14!$V$56</f>
        <v>0</v>
      </c>
      <c r="AL919" s="422">
        <f>DATA14!$AA$56</f>
        <v>0</v>
      </c>
      <c r="AN919" s="522" t="str">
        <f>IF(AJ919="A",MAX($AN$221:AP918)+0.001,"")</f>
        <v/>
      </c>
      <c r="AO919" s="522"/>
      <c r="AP919" s="522"/>
      <c r="AQ919" s="282">
        <v>1.698</v>
      </c>
      <c r="AR919" s="282" t="str">
        <f>IF($AQ$919&gt;$AN$973,"",LOOKUP($AQ$919,$AN$222:$AP$971,$AH$222:$AH$971))</f>
        <v/>
      </c>
      <c r="AS919" s="282" t="str">
        <f>IF($AQ$919&gt;$AN$973,"",LOOKUP($AQ$919,$AN$222:$AP$971,$AI$222:$AI$971))</f>
        <v/>
      </c>
      <c r="AT919" s="282" t="s">
        <v>28</v>
      </c>
      <c r="AU919" s="282" t="str">
        <f>IF($AQ$919&gt;$AN$973,"",LOOKUP($AQ$919,$AN$222:$AP$971,$AK$222:$AK$971))</f>
        <v/>
      </c>
      <c r="AV919" s="282" t="str">
        <f>IF($AQ$919&gt;$AN$973,"",LOOKUP($AQ$919,$AN$222:$AP$971,$AL$222:$AL$971))</f>
        <v/>
      </c>
      <c r="AX919" s="522" t="str">
        <f>IF(AJ919="B",MAX($AX$221:AX918)+0.001,"")</f>
        <v/>
      </c>
      <c r="AY919" s="522"/>
      <c r="AZ919" s="522"/>
      <c r="BA919" s="282">
        <v>1.698</v>
      </c>
      <c r="BB919" s="282" t="str">
        <f t="shared" si="327"/>
        <v/>
      </c>
      <c r="BC919" s="282" t="str">
        <f t="shared" si="320"/>
        <v/>
      </c>
      <c r="BD919" s="282" t="s">
        <v>29</v>
      </c>
      <c r="BE919" s="282" t="str">
        <f t="shared" si="321"/>
        <v/>
      </c>
      <c r="BF919" s="282" t="str">
        <f t="shared" si="322"/>
        <v/>
      </c>
      <c r="BH919" s="522" t="str">
        <f>IF(AJ919="C",MAX($BH$221:BH918)+0.001,"")</f>
        <v/>
      </c>
      <c r="BI919" s="522"/>
      <c r="BJ919" s="522"/>
      <c r="BK919" s="282">
        <v>1.698</v>
      </c>
      <c r="BL919" s="282" t="str">
        <f t="shared" si="323"/>
        <v/>
      </c>
      <c r="BM919" s="282" t="str">
        <f t="shared" si="324"/>
        <v/>
      </c>
      <c r="BN919" s="282" t="s">
        <v>30</v>
      </c>
      <c r="BO919" s="282" t="str">
        <f t="shared" si="325"/>
        <v/>
      </c>
      <c r="BP919" s="282" t="str">
        <f t="shared" si="326"/>
        <v/>
      </c>
      <c r="BT919" s="522" t="str">
        <f>IF(AL919="A",MAX($BT$221:BV918)+0.001,"")</f>
        <v/>
      </c>
      <c r="BU919" s="522"/>
      <c r="BV919" s="522"/>
      <c r="BW919" s="282">
        <v>1.698</v>
      </c>
      <c r="BY919" s="454" t="s">
        <v>28</v>
      </c>
      <c r="BZ919" s="282" t="str">
        <f t="shared" si="328"/>
        <v/>
      </c>
      <c r="CB919" s="282">
        <f t="shared" si="329"/>
        <v>0</v>
      </c>
      <c r="CC919" s="282">
        <f t="shared" si="330"/>
        <v>0</v>
      </c>
      <c r="CD919" s="282">
        <f t="shared" si="331"/>
        <v>0</v>
      </c>
      <c r="CE919" s="282">
        <f t="shared" si="332"/>
        <v>0</v>
      </c>
      <c r="CF919" s="282">
        <f t="shared" si="333"/>
        <v>0</v>
      </c>
      <c r="CG919" s="282">
        <f t="shared" si="334"/>
        <v>0</v>
      </c>
      <c r="CH919" s="282">
        <f t="shared" si="335"/>
        <v>0</v>
      </c>
      <c r="CI919" s="282">
        <f t="shared" si="336"/>
        <v>0</v>
      </c>
      <c r="CJ919" s="282">
        <f t="shared" si="337"/>
        <v>0</v>
      </c>
      <c r="CK919" s="282">
        <f t="shared" si="338"/>
        <v>0</v>
      </c>
      <c r="CL919" s="282">
        <f t="shared" si="339"/>
        <v>0</v>
      </c>
      <c r="CM919" s="282">
        <f t="shared" si="340"/>
        <v>0</v>
      </c>
    </row>
    <row r="920" spans="1:91" ht="15" x14ac:dyDescent="0.25">
      <c r="D920" s="455" t="str">
        <f>IF(DATA14!$C$57="","",U920&amp;":"&amp;V920)</f>
        <v/>
      </c>
      <c r="E920" s="523" t="str">
        <f>IF(DATA14!$D$57="","",W920&amp;":"&amp;X920)</f>
        <v/>
      </c>
      <c r="F920" s="523"/>
      <c r="G920" s="523"/>
      <c r="H920" s="524" t="e">
        <f t="shared" si="344"/>
        <v>#VALUE!</v>
      </c>
      <c r="I920" s="524"/>
      <c r="J920" s="524"/>
      <c r="K920" s="522" t="e">
        <f t="shared" si="319"/>
        <v>#VALUE!</v>
      </c>
      <c r="L920" s="522"/>
      <c r="M920" s="522"/>
      <c r="N920" s="525" t="e">
        <f t="shared" si="345"/>
        <v>#VALUE!</v>
      </c>
      <c r="O920" s="525"/>
      <c r="P920" s="525"/>
      <c r="Q920" s="523" t="e">
        <f t="shared" si="346"/>
        <v>#VALUE!</v>
      </c>
      <c r="R920" s="523"/>
      <c r="S920" s="523"/>
      <c r="T920" s="283">
        <v>49</v>
      </c>
      <c r="U920" s="456">
        <f>IF(HOUR(DATA14!$C$57)&lt;=6,HOUR(DATA14!$C$57)+12,HOUR(DATA14!$C$57))</f>
        <v>12</v>
      </c>
      <c r="V920" s="457" t="str">
        <f>IF(MINUTE(DATA14!$C$57)&lt;10,"0"&amp;MINUTE(DATA14!$C$57),MINUTE(DATA14!$C$57))</f>
        <v>00</v>
      </c>
      <c r="W920" s="456">
        <f>IF(HOUR(DATA14!$D$57)&lt;=6,HOUR(DATA14!$D$57)+12,HOUR(DATA14!$D$57))</f>
        <v>12</v>
      </c>
      <c r="X920" s="457" t="str">
        <f>IF(MINUTE(DATA14!$D$57)&lt;10,"0"&amp;MINUTE(DATA14!$D$57),MINUTE(DATA14!$D$57))</f>
        <v>00</v>
      </c>
      <c r="Y920" s="526" t="b">
        <f t="shared" si="342"/>
        <v>0</v>
      </c>
      <c r="Z920" s="526"/>
      <c r="AA920" s="520" t="b">
        <f t="shared" si="343"/>
        <v>0</v>
      </c>
      <c r="AB920" s="520"/>
      <c r="AC920" s="521" t="str">
        <f t="shared" si="318"/>
        <v/>
      </c>
      <c r="AD920" s="521"/>
      <c r="AE920" s="520" t="b">
        <f t="shared" si="341"/>
        <v>0</v>
      </c>
      <c r="AF920" s="520"/>
      <c r="AH920" s="422">
        <f>DATA14!$G$57</f>
        <v>0</v>
      </c>
      <c r="AI920" s="422">
        <f>DATA14!$L$57</f>
        <v>0</v>
      </c>
      <c r="AJ920" s="458">
        <f>DATA14!$Q$57</f>
        <v>0</v>
      </c>
      <c r="AK920" s="422">
        <f>DATA14!$V$57</f>
        <v>0</v>
      </c>
      <c r="AL920" s="422">
        <f>DATA14!$AA$57</f>
        <v>0</v>
      </c>
      <c r="AN920" s="522" t="str">
        <f>IF(AJ920="A",MAX($AN$221:AP919)+0.001,"")</f>
        <v/>
      </c>
      <c r="AO920" s="522"/>
      <c r="AP920" s="522"/>
      <c r="AQ920" s="282">
        <v>1.6989999999999998</v>
      </c>
      <c r="AR920" s="282" t="str">
        <f>IF($AQ$920&gt;$AN$973,"",LOOKUP($AQ$920,$AN$222:$AP$971,$AH$222:$AH$971))</f>
        <v/>
      </c>
      <c r="AS920" s="282" t="str">
        <f>IF($AQ$920&gt;$AN$973,"",LOOKUP($AQ$920,$AN$222:$AP$971,$AI$222:$AI$971))</f>
        <v/>
      </c>
      <c r="AT920" s="282" t="s">
        <v>28</v>
      </c>
      <c r="AU920" s="282" t="str">
        <f>IF($AQ$920&gt;$AN$973,"",LOOKUP($AQ$920,$AN$222:$AP$971,$AK$222:$AK$971))</f>
        <v/>
      </c>
      <c r="AV920" s="282" t="str">
        <f>IF($AQ$920&gt;$AN$973,"",LOOKUP($AQ$920,$AN$222:$AP$971,$AL$222:$AL$971))</f>
        <v/>
      </c>
      <c r="AX920" s="522" t="str">
        <f>IF(AJ920="B",MAX($AX$221:AX919)+0.001,"")</f>
        <v/>
      </c>
      <c r="AY920" s="522"/>
      <c r="AZ920" s="522"/>
      <c r="BA920" s="282">
        <v>1.6989999999999998</v>
      </c>
      <c r="BB920" s="282" t="str">
        <f t="shared" si="327"/>
        <v/>
      </c>
      <c r="BC920" s="282" t="str">
        <f t="shared" si="320"/>
        <v/>
      </c>
      <c r="BD920" s="282" t="s">
        <v>29</v>
      </c>
      <c r="BE920" s="282" t="str">
        <f t="shared" si="321"/>
        <v/>
      </c>
      <c r="BF920" s="282" t="str">
        <f t="shared" si="322"/>
        <v/>
      </c>
      <c r="BH920" s="522" t="str">
        <f>IF(AJ920="C",MAX($BH$221:BH919)+0.001,"")</f>
        <v/>
      </c>
      <c r="BI920" s="522"/>
      <c r="BJ920" s="522"/>
      <c r="BK920" s="282">
        <v>1.6989999999999998</v>
      </c>
      <c r="BL920" s="282" t="str">
        <f t="shared" si="323"/>
        <v/>
      </c>
      <c r="BM920" s="282" t="str">
        <f t="shared" si="324"/>
        <v/>
      </c>
      <c r="BN920" s="282" t="s">
        <v>30</v>
      </c>
      <c r="BO920" s="282" t="str">
        <f t="shared" si="325"/>
        <v/>
      </c>
      <c r="BP920" s="282" t="str">
        <f t="shared" si="326"/>
        <v/>
      </c>
      <c r="BT920" s="522" t="str">
        <f>IF(AL920="A",MAX($BT$221:BV919)+0.001,"")</f>
        <v/>
      </c>
      <c r="BU920" s="522"/>
      <c r="BV920" s="522"/>
      <c r="BW920" s="282">
        <v>1.6989999999999998</v>
      </c>
      <c r="BY920" s="454" t="s">
        <v>28</v>
      </c>
      <c r="BZ920" s="282" t="str">
        <f t="shared" si="328"/>
        <v/>
      </c>
      <c r="CB920" s="282">
        <f t="shared" si="329"/>
        <v>0</v>
      </c>
      <c r="CC920" s="282">
        <f t="shared" si="330"/>
        <v>0</v>
      </c>
      <c r="CD920" s="282">
        <f t="shared" si="331"/>
        <v>0</v>
      </c>
      <c r="CE920" s="282">
        <f t="shared" si="332"/>
        <v>0</v>
      </c>
      <c r="CF920" s="282">
        <f t="shared" si="333"/>
        <v>0</v>
      </c>
      <c r="CG920" s="282">
        <f t="shared" si="334"/>
        <v>0</v>
      </c>
      <c r="CH920" s="282">
        <f t="shared" si="335"/>
        <v>0</v>
      </c>
      <c r="CI920" s="282">
        <f t="shared" si="336"/>
        <v>0</v>
      </c>
      <c r="CJ920" s="282">
        <f t="shared" si="337"/>
        <v>0</v>
      </c>
      <c r="CK920" s="282">
        <f t="shared" si="338"/>
        <v>0</v>
      </c>
      <c r="CL920" s="282">
        <f t="shared" si="339"/>
        <v>0</v>
      </c>
      <c r="CM920" s="282">
        <f t="shared" si="340"/>
        <v>0</v>
      </c>
    </row>
    <row r="921" spans="1:91" ht="15" x14ac:dyDescent="0.25">
      <c r="D921" s="455" t="str">
        <f>IF(DATA14!$C$58="","",U922&amp;":"&amp;V922)</f>
        <v/>
      </c>
      <c r="E921" s="523" t="str">
        <f>IF(DATA14!$D$58="","",W922&amp;":"&amp;X922)</f>
        <v/>
      </c>
      <c r="F921" s="523"/>
      <c r="G921" s="523"/>
      <c r="H921" s="528" t="e">
        <f t="shared" si="344"/>
        <v>#VALUE!</v>
      </c>
      <c r="I921" s="528"/>
      <c r="J921" s="528"/>
      <c r="K921" s="529" t="e">
        <f t="shared" si="319"/>
        <v>#VALUE!</v>
      </c>
      <c r="L921" s="529"/>
      <c r="M921" s="529"/>
      <c r="N921" s="530" t="e">
        <f t="shared" si="345"/>
        <v>#VALUE!</v>
      </c>
      <c r="O921" s="530"/>
      <c r="P921" s="530"/>
      <c r="Q921" s="531" t="e">
        <f t="shared" si="346"/>
        <v>#VALUE!</v>
      </c>
      <c r="R921" s="531"/>
      <c r="S921" s="531"/>
      <c r="T921" s="283">
        <v>50</v>
      </c>
      <c r="U921" s="456">
        <f>IF(HOUR(DATA14!$C$58)&lt;=6,HOUR(DATA14!$C$58)+12,HOUR(DATA14!$C$58))</f>
        <v>12</v>
      </c>
      <c r="V921" s="457" t="str">
        <f>IF(MINUTE(DATA14!$C$57)&lt;10,"0"&amp;MINUTE(DATA14!$C$57),MINUTE(DATA14!$C$57))</f>
        <v>00</v>
      </c>
      <c r="W921" s="456">
        <f>IF(HOUR(DATA14!$D$57)&lt;=6,HOUR(DATA14!$D$57)+12,HOUR(DATA14!$D$57))</f>
        <v>12</v>
      </c>
      <c r="X921" s="457" t="str">
        <f>IF(MINUTE(DATA14!$D$57)&lt;10,"0"&amp;MINUTE(DATA14!$D$57),MINUTE(DATA14!$D$57))</f>
        <v>00</v>
      </c>
      <c r="Y921" s="526" t="b">
        <f t="shared" si="342"/>
        <v>0</v>
      </c>
      <c r="Z921" s="526"/>
      <c r="AA921" s="520" t="b">
        <f t="shared" si="343"/>
        <v>0</v>
      </c>
      <c r="AB921" s="520"/>
      <c r="AC921" s="521" t="str">
        <f t="shared" ref="AC921:AC971" si="347">IF(D921="","",E921-D921)</f>
        <v/>
      </c>
      <c r="AD921" s="521"/>
      <c r="AE921" s="520" t="b">
        <f t="shared" si="341"/>
        <v>0</v>
      </c>
      <c r="AF921" s="520"/>
      <c r="AH921" s="422">
        <f>DATA14!$G$58</f>
        <v>0</v>
      </c>
      <c r="AI921" s="422">
        <f>DATA14!$L$58</f>
        <v>0</v>
      </c>
      <c r="AJ921" s="458">
        <f>DATA14!$Q$58</f>
        <v>0</v>
      </c>
      <c r="AK921" s="422">
        <f>DATA14!$V$58</f>
        <v>0</v>
      </c>
      <c r="AL921" s="422">
        <f>DATA14!$AA$58</f>
        <v>0</v>
      </c>
      <c r="AN921" s="522" t="str">
        <f>IF(AJ921="A",MAX($AN$221:AP920)+0.001,"")</f>
        <v/>
      </c>
      <c r="AO921" s="522"/>
      <c r="AP921" s="522"/>
      <c r="AQ921" s="282">
        <v>1.7</v>
      </c>
      <c r="AR921" s="282" t="str">
        <f>IF($AQ$921&gt;$AN$973,"",LOOKUP($AQ$921,$AN$222:$AP$971,$AH$222:$AH$971))</f>
        <v/>
      </c>
      <c r="AS921" s="282" t="str">
        <f>IF($AQ$921&gt;$AN$973,"",LOOKUP($AQ$921,$AN$222:$AP$971,$AI$222:$AI$971))</f>
        <v/>
      </c>
      <c r="AT921" s="282" t="s">
        <v>28</v>
      </c>
      <c r="AU921" s="282" t="str">
        <f>IF($AQ$921&gt;$AN$973,"",LOOKUP($AQ$921,$AN$222:$AP$971,$AK$222:$AK$971))</f>
        <v/>
      </c>
      <c r="AV921" s="282" t="str">
        <f>IF($AQ$921&gt;$AN$973,"",LOOKUP($AQ$921,$AN$222:$AP$971,$AL$222:$AL$971))</f>
        <v/>
      </c>
      <c r="AX921" s="522" t="str">
        <f>IF(AJ921="B",MAX($AX$221:AX920)+0.001,"")</f>
        <v/>
      </c>
      <c r="AY921" s="522"/>
      <c r="AZ921" s="522"/>
      <c r="BA921" s="282">
        <v>1.7</v>
      </c>
      <c r="BB921" s="282" t="str">
        <f t="shared" si="327"/>
        <v/>
      </c>
      <c r="BC921" s="282" t="str">
        <f t="shared" si="320"/>
        <v/>
      </c>
      <c r="BD921" s="282" t="s">
        <v>29</v>
      </c>
      <c r="BE921" s="282" t="str">
        <f t="shared" si="321"/>
        <v/>
      </c>
      <c r="BF921" s="282" t="str">
        <f t="shared" si="322"/>
        <v/>
      </c>
      <c r="BH921" s="522" t="str">
        <f>IF(AJ921="C",MAX($BH$221:BH920)+0.001,"")</f>
        <v/>
      </c>
      <c r="BI921" s="522"/>
      <c r="BJ921" s="522"/>
      <c r="BK921" s="282">
        <v>1.7</v>
      </c>
      <c r="BL921" s="282" t="str">
        <f t="shared" si="323"/>
        <v/>
      </c>
      <c r="BM921" s="282" t="str">
        <f t="shared" si="324"/>
        <v/>
      </c>
      <c r="BN921" s="282" t="s">
        <v>30</v>
      </c>
      <c r="BO921" s="282" t="str">
        <f t="shared" si="325"/>
        <v/>
      </c>
      <c r="BP921" s="282" t="str">
        <f t="shared" si="326"/>
        <v/>
      </c>
      <c r="BT921" s="522" t="str">
        <f>IF(AL921="A",MAX($BT$221:BV920)+0.001,"")</f>
        <v/>
      </c>
      <c r="BU921" s="522"/>
      <c r="BV921" s="522"/>
      <c r="BW921" s="282">
        <v>1.7</v>
      </c>
      <c r="BY921" s="454" t="s">
        <v>28</v>
      </c>
      <c r="BZ921" s="282" t="str">
        <f t="shared" si="328"/>
        <v/>
      </c>
      <c r="CB921" s="282">
        <f t="shared" si="329"/>
        <v>0</v>
      </c>
      <c r="CC921" s="282">
        <f t="shared" si="330"/>
        <v>0</v>
      </c>
      <c r="CD921" s="282">
        <f t="shared" si="331"/>
        <v>0</v>
      </c>
      <c r="CE921" s="282">
        <f t="shared" si="332"/>
        <v>0</v>
      </c>
      <c r="CF921" s="282">
        <f t="shared" si="333"/>
        <v>0</v>
      </c>
      <c r="CG921" s="282">
        <f t="shared" si="334"/>
        <v>0</v>
      </c>
      <c r="CH921" s="282">
        <f t="shared" si="335"/>
        <v>0</v>
      </c>
      <c r="CI921" s="282">
        <f t="shared" si="336"/>
        <v>0</v>
      </c>
      <c r="CJ921" s="282">
        <f t="shared" si="337"/>
        <v>0</v>
      </c>
      <c r="CK921" s="282">
        <f t="shared" si="338"/>
        <v>0</v>
      </c>
      <c r="CL921" s="282">
        <f t="shared" si="339"/>
        <v>0</v>
      </c>
      <c r="CM921" s="282">
        <f t="shared" si="340"/>
        <v>0</v>
      </c>
    </row>
    <row r="922" spans="1:91" ht="15" x14ac:dyDescent="0.25">
      <c r="A922" s="522" t="s">
        <v>162</v>
      </c>
      <c r="B922" s="522"/>
      <c r="D922" s="455" t="str">
        <f>IF(DATA15!$C$9="","",U922&amp;":"&amp;V922)</f>
        <v/>
      </c>
      <c r="E922" s="523" t="str">
        <f>IF(DATA15!$D$9="","",W922&amp;":"&amp;X922)</f>
        <v/>
      </c>
      <c r="F922" s="523"/>
      <c r="G922" s="523"/>
      <c r="H922" s="524" t="e">
        <f t="shared" si="344"/>
        <v>#VALUE!</v>
      </c>
      <c r="I922" s="524"/>
      <c r="J922" s="524"/>
      <c r="K922" s="522" t="e">
        <f t="shared" si="319"/>
        <v>#VALUE!</v>
      </c>
      <c r="L922" s="522"/>
      <c r="M922" s="522"/>
      <c r="N922" s="525" t="e">
        <f t="shared" si="345"/>
        <v>#VALUE!</v>
      </c>
      <c r="O922" s="525"/>
      <c r="P922" s="525"/>
      <c r="Q922" s="523" t="e">
        <f t="shared" si="346"/>
        <v>#VALUE!</v>
      </c>
      <c r="R922" s="523"/>
      <c r="S922" s="523"/>
      <c r="T922" s="283">
        <v>1</v>
      </c>
      <c r="U922" s="456">
        <f>IF(HOUR(DATA15!$C$9)&lt;=6,HOUR(DATA15!$C$9)+12,HOUR(DATA15!$C$9))</f>
        <v>12</v>
      </c>
      <c r="V922" s="457" t="str">
        <f>IF(MINUTE(DATA15!$C$9)&lt;10,"0"&amp;MINUTE(DATA15!$C$9),MINUTE(DATA15!$C$9))</f>
        <v>00</v>
      </c>
      <c r="W922" s="456">
        <f>IF(HOUR(DATA15!$D$9)&lt;=6,HOUR(DATA15!$D$9)+12,HOUR(DATA15!$D$9))</f>
        <v>12</v>
      </c>
      <c r="X922" s="457" t="str">
        <f>IF(MINUTE(DATA15!$D$9)&lt;10,"0"&amp;MINUTE(DATA15!$D$9),MINUTE(DATA15!$D$9))</f>
        <v>00</v>
      </c>
      <c r="Y922" s="526" t="b">
        <f t="shared" si="342"/>
        <v>0</v>
      </c>
      <c r="Z922" s="526"/>
      <c r="AA922" s="520" t="b">
        <f t="shared" si="343"/>
        <v>0</v>
      </c>
      <c r="AB922" s="520"/>
      <c r="AC922" s="521" t="str">
        <f t="shared" si="347"/>
        <v/>
      </c>
      <c r="AD922" s="521"/>
      <c r="AE922" s="520" t="b">
        <f t="shared" si="341"/>
        <v>0</v>
      </c>
      <c r="AF922" s="520"/>
      <c r="AH922" s="422">
        <f>DATA15!$G$9</f>
        <v>0</v>
      </c>
      <c r="AI922" s="422">
        <f>DATA15!$L$9</f>
        <v>0</v>
      </c>
      <c r="AJ922" s="458">
        <f>DATA15!$Q$9</f>
        <v>0</v>
      </c>
      <c r="AK922" s="422">
        <f>DATA15!$V$9</f>
        <v>0</v>
      </c>
      <c r="AL922" s="422">
        <f>DATA15!$AA$9</f>
        <v>0</v>
      </c>
      <c r="AN922" s="522" t="str">
        <f>IF(AJ922="A",MAX($AN$221:AP921)+0.001,"")</f>
        <v/>
      </c>
      <c r="AO922" s="522"/>
      <c r="AP922" s="522"/>
      <c r="AQ922" s="282">
        <v>1.7010000000000001</v>
      </c>
      <c r="AR922" s="282" t="str">
        <f>IF($AQ$922&gt;$AN$973,"",LOOKUP($AQ$922,$AN$222:$AP$971,$AH$222:$AH$971))</f>
        <v/>
      </c>
      <c r="AS922" s="282" t="str">
        <f>IF($AQ$922&gt;$AN$973,"",LOOKUP($AQ$922,$AN$222:$AP$971,$AI$222:$AI$971))</f>
        <v/>
      </c>
      <c r="AT922" s="282" t="s">
        <v>28</v>
      </c>
      <c r="AU922" s="282" t="str">
        <f>IF($AQ$922&gt;$AN$973,"",LOOKUP($AQ$922,$AN$222:$AP$971,$AK$222:$AK$971))</f>
        <v/>
      </c>
      <c r="AV922" s="282" t="str">
        <f>IF($AQ$922&gt;$AN$973,"",LOOKUP($AQ$922,$AN$222:$AP$971,$AL$222:$AL$971))</f>
        <v/>
      </c>
      <c r="AX922" s="522" t="str">
        <f>IF(AJ922="B",MAX($AX$221:AX921)+0.001,"")</f>
        <v/>
      </c>
      <c r="AY922" s="522"/>
      <c r="AZ922" s="522"/>
      <c r="BA922" s="282">
        <v>1.7010000000000001</v>
      </c>
      <c r="BB922" s="282" t="str">
        <f t="shared" si="327"/>
        <v/>
      </c>
      <c r="BC922" s="282" t="str">
        <f t="shared" si="320"/>
        <v/>
      </c>
      <c r="BD922" s="282" t="s">
        <v>29</v>
      </c>
      <c r="BE922" s="282" t="str">
        <f t="shared" si="321"/>
        <v/>
      </c>
      <c r="BF922" s="282" t="str">
        <f t="shared" si="322"/>
        <v/>
      </c>
      <c r="BH922" s="522" t="str">
        <f>IF(AJ922="C",MAX($BH$221:BH921)+0.001,"")</f>
        <v/>
      </c>
      <c r="BI922" s="522"/>
      <c r="BJ922" s="522"/>
      <c r="BK922" s="282">
        <v>1.7010000000000001</v>
      </c>
      <c r="BL922" s="282" t="str">
        <f t="shared" si="323"/>
        <v/>
      </c>
      <c r="BM922" s="282" t="str">
        <f t="shared" si="324"/>
        <v/>
      </c>
      <c r="BN922" s="282" t="s">
        <v>30</v>
      </c>
      <c r="BO922" s="282" t="str">
        <f t="shared" si="325"/>
        <v/>
      </c>
      <c r="BP922" s="282" t="str">
        <f t="shared" si="326"/>
        <v/>
      </c>
      <c r="BT922" s="522" t="str">
        <f>IF(AL922="A",MAX($BT$221:BV921)+0.001,"")</f>
        <v/>
      </c>
      <c r="BU922" s="522"/>
      <c r="BV922" s="522"/>
      <c r="BW922" s="282">
        <v>1.7010000000000001</v>
      </c>
      <c r="BY922" s="454" t="s">
        <v>28</v>
      </c>
      <c r="BZ922" s="282" t="str">
        <f t="shared" si="328"/>
        <v/>
      </c>
      <c r="CB922" s="282">
        <f t="shared" si="329"/>
        <v>0</v>
      </c>
      <c r="CC922" s="282">
        <f t="shared" si="330"/>
        <v>0</v>
      </c>
      <c r="CD922" s="282">
        <f t="shared" si="331"/>
        <v>0</v>
      </c>
      <c r="CE922" s="282">
        <f t="shared" si="332"/>
        <v>0</v>
      </c>
      <c r="CF922" s="282">
        <f t="shared" si="333"/>
        <v>0</v>
      </c>
      <c r="CG922" s="282">
        <f t="shared" si="334"/>
        <v>0</v>
      </c>
      <c r="CH922" s="282">
        <f t="shared" si="335"/>
        <v>0</v>
      </c>
      <c r="CI922" s="282">
        <f t="shared" si="336"/>
        <v>0</v>
      </c>
      <c r="CJ922" s="282">
        <f t="shared" si="337"/>
        <v>0</v>
      </c>
      <c r="CK922" s="282">
        <f t="shared" si="338"/>
        <v>0</v>
      </c>
      <c r="CL922" s="282">
        <f t="shared" si="339"/>
        <v>0</v>
      </c>
      <c r="CM922" s="282">
        <f t="shared" si="340"/>
        <v>0</v>
      </c>
    </row>
    <row r="923" spans="1:91" ht="15" x14ac:dyDescent="0.25">
      <c r="D923" s="455" t="str">
        <f>IF(DATA15!$C$10="","",U923&amp;":"&amp;V923)</f>
        <v/>
      </c>
      <c r="E923" s="523" t="str">
        <f>IF(DATA15!$D$10="","",W923&amp;":"&amp;X923)</f>
        <v/>
      </c>
      <c r="F923" s="523"/>
      <c r="G923" s="523"/>
      <c r="H923" s="524" t="e">
        <f t="shared" si="344"/>
        <v>#VALUE!</v>
      </c>
      <c r="I923" s="524"/>
      <c r="J923" s="524"/>
      <c r="K923" s="522" t="e">
        <f t="shared" si="319"/>
        <v>#VALUE!</v>
      </c>
      <c r="L923" s="522"/>
      <c r="M923" s="522"/>
      <c r="N923" s="525" t="e">
        <f t="shared" si="345"/>
        <v>#VALUE!</v>
      </c>
      <c r="O923" s="525"/>
      <c r="P923" s="525"/>
      <c r="Q923" s="523" t="e">
        <f t="shared" si="346"/>
        <v>#VALUE!</v>
      </c>
      <c r="R923" s="523"/>
      <c r="S923" s="523"/>
      <c r="T923" s="283">
        <v>2</v>
      </c>
      <c r="U923" s="456">
        <f>IF(HOUR(DATA15!$C$10)&lt;=6,HOUR(DATA15!$C$10)+12,HOUR(DATA15!$C$10))</f>
        <v>12</v>
      </c>
      <c r="V923" s="457" t="str">
        <f>IF(MINUTE(DATA15!$C$10)&lt;10,"0"&amp;MINUTE(DATA15!$C$10),MINUTE(DATA15!$C$10))</f>
        <v>00</v>
      </c>
      <c r="W923" s="456">
        <f>IF(HOUR(DATA15!$D$10)&lt;=6,HOUR(DATA15!$D$10)+12,HOUR(DATA15!$D$10))</f>
        <v>12</v>
      </c>
      <c r="X923" s="457" t="str">
        <f>IF(MINUTE(DATA15!$D$10)&lt;10,"0"&amp;MINUTE(DATA15!$D$10),MINUTE(DATA15!$D$10))</f>
        <v>00</v>
      </c>
      <c r="Y923" s="526" t="b">
        <f t="shared" si="342"/>
        <v>0</v>
      </c>
      <c r="Z923" s="526"/>
      <c r="AA923" s="520" t="b">
        <f t="shared" si="343"/>
        <v>0</v>
      </c>
      <c r="AB923" s="520"/>
      <c r="AC923" s="521" t="str">
        <f t="shared" si="347"/>
        <v/>
      </c>
      <c r="AD923" s="521"/>
      <c r="AE923" s="520" t="b">
        <f t="shared" si="341"/>
        <v>0</v>
      </c>
      <c r="AF923" s="520"/>
      <c r="AH923" s="422">
        <f>DATA15!$G$10</f>
        <v>0</v>
      </c>
      <c r="AI923" s="422">
        <f>DATA15!$L$10</f>
        <v>0</v>
      </c>
      <c r="AJ923" s="458">
        <f>DATA15!$Q$10</f>
        <v>0</v>
      </c>
      <c r="AK923" s="422">
        <f>DATA15!$V$10</f>
        <v>0</v>
      </c>
      <c r="AL923" s="422">
        <f>DATA15!$AA$10</f>
        <v>0</v>
      </c>
      <c r="AN923" s="522" t="str">
        <f>IF(AJ923="A",MAX($AN$221:AP922)+0.001,"")</f>
        <v/>
      </c>
      <c r="AO923" s="522"/>
      <c r="AP923" s="522"/>
      <c r="AQ923" s="282">
        <v>1.702</v>
      </c>
      <c r="AR923" s="282" t="str">
        <f>IF($AQ$923&gt;$AN$973,"",LOOKUP($AQ$923,$AN$222:$AP$971,$AH$222:$AH$971))</f>
        <v/>
      </c>
      <c r="AS923" s="282" t="str">
        <f>IF($AQ$923&gt;$AN$973,"",LOOKUP($AQ$923,$AN$222:$AP$971,$AI$222:$AI$971))</f>
        <v/>
      </c>
      <c r="AT923" s="282" t="s">
        <v>28</v>
      </c>
      <c r="AU923" s="282" t="str">
        <f>IF($AQ$923&gt;$AN$973,"",LOOKUP($AQ$923,$AN$222:$AP$971,$AK$222:$AK$971))</f>
        <v/>
      </c>
      <c r="AV923" s="282" t="str">
        <f>IF($AQ$923&gt;$AN$973,"",LOOKUP($AQ$923,$AN$222:$AP$971,$AL$222:$AL$971))</f>
        <v/>
      </c>
      <c r="AX923" s="522" t="str">
        <f>IF(AJ923="B",MAX($AX$221:AX922)+0.001,"")</f>
        <v/>
      </c>
      <c r="AY923" s="522"/>
      <c r="AZ923" s="522"/>
      <c r="BA923" s="282">
        <v>1.702</v>
      </c>
      <c r="BB923" s="282" t="str">
        <f t="shared" si="327"/>
        <v/>
      </c>
      <c r="BC923" s="282" t="str">
        <f t="shared" si="320"/>
        <v/>
      </c>
      <c r="BD923" s="282" t="s">
        <v>29</v>
      </c>
      <c r="BE923" s="282" t="str">
        <f t="shared" si="321"/>
        <v/>
      </c>
      <c r="BF923" s="282" t="str">
        <f t="shared" si="322"/>
        <v/>
      </c>
      <c r="BH923" s="522" t="str">
        <f>IF(AJ923="C",MAX($BH$221:BH922)+0.001,"")</f>
        <v/>
      </c>
      <c r="BI923" s="522"/>
      <c r="BJ923" s="522"/>
      <c r="BK923" s="282">
        <v>1.702</v>
      </c>
      <c r="BL923" s="282" t="str">
        <f t="shared" si="323"/>
        <v/>
      </c>
      <c r="BM923" s="282" t="str">
        <f t="shared" si="324"/>
        <v/>
      </c>
      <c r="BN923" s="282" t="s">
        <v>30</v>
      </c>
      <c r="BO923" s="282" t="str">
        <f t="shared" si="325"/>
        <v/>
      </c>
      <c r="BP923" s="282" t="str">
        <f t="shared" si="326"/>
        <v/>
      </c>
      <c r="BT923" s="522" t="str">
        <f>IF(AL923="A",MAX($BT$221:BV922)+0.001,"")</f>
        <v/>
      </c>
      <c r="BU923" s="522"/>
      <c r="BV923" s="522"/>
      <c r="BW923" s="282">
        <v>1.702</v>
      </c>
      <c r="BY923" s="454" t="s">
        <v>28</v>
      </c>
      <c r="BZ923" s="282" t="str">
        <f t="shared" si="328"/>
        <v/>
      </c>
      <c r="CB923" s="282">
        <f t="shared" si="329"/>
        <v>0</v>
      </c>
      <c r="CC923" s="282">
        <f t="shared" si="330"/>
        <v>0</v>
      </c>
      <c r="CD923" s="282">
        <f t="shared" si="331"/>
        <v>0</v>
      </c>
      <c r="CE923" s="282">
        <f t="shared" si="332"/>
        <v>0</v>
      </c>
      <c r="CF923" s="282">
        <f t="shared" si="333"/>
        <v>0</v>
      </c>
      <c r="CG923" s="282">
        <f t="shared" si="334"/>
        <v>0</v>
      </c>
      <c r="CH923" s="282">
        <f t="shared" si="335"/>
        <v>0</v>
      </c>
      <c r="CI923" s="282">
        <f t="shared" si="336"/>
        <v>0</v>
      </c>
      <c r="CJ923" s="282">
        <f t="shared" si="337"/>
        <v>0</v>
      </c>
      <c r="CK923" s="282">
        <f t="shared" si="338"/>
        <v>0</v>
      </c>
      <c r="CL923" s="282">
        <f t="shared" si="339"/>
        <v>0</v>
      </c>
      <c r="CM923" s="282">
        <f t="shared" si="340"/>
        <v>0</v>
      </c>
    </row>
    <row r="924" spans="1:91" ht="15" x14ac:dyDescent="0.25">
      <c r="D924" s="455" t="str">
        <f>IF(DATA15!$C$11="","",U924&amp;":"&amp;V924)</f>
        <v/>
      </c>
      <c r="E924" s="523" t="str">
        <f>IF(DATA15!$D$11="","",W924&amp;":"&amp;X924)</f>
        <v/>
      </c>
      <c r="F924" s="523"/>
      <c r="G924" s="523"/>
      <c r="H924" s="524" t="e">
        <f t="shared" si="344"/>
        <v>#VALUE!</v>
      </c>
      <c r="I924" s="524"/>
      <c r="J924" s="524"/>
      <c r="K924" s="522" t="e">
        <f t="shared" si="319"/>
        <v>#VALUE!</v>
      </c>
      <c r="L924" s="522"/>
      <c r="M924" s="522"/>
      <c r="N924" s="525" t="e">
        <f t="shared" si="345"/>
        <v>#VALUE!</v>
      </c>
      <c r="O924" s="525"/>
      <c r="P924" s="525"/>
      <c r="Q924" s="523" t="e">
        <f t="shared" si="346"/>
        <v>#VALUE!</v>
      </c>
      <c r="R924" s="523"/>
      <c r="S924" s="523"/>
      <c r="T924" s="283">
        <v>3</v>
      </c>
      <c r="U924" s="456">
        <f>IF(HOUR(DATA15!$C$11)&lt;=6,HOUR(DATA15!$C$11)+12,HOUR(DATA15!$C$11))</f>
        <v>12</v>
      </c>
      <c r="V924" s="457" t="str">
        <f>IF(MINUTE(DATA15!$C$11)&lt;10,"0"&amp;MINUTE(DATA15!$C$11),MINUTE(DATA15!$C$11))</f>
        <v>00</v>
      </c>
      <c r="W924" s="456">
        <f>IF(HOUR(DATA15!$D$11)&lt;=6,HOUR(DATA15!$D$11)+12,HOUR(DATA15!$D$11))</f>
        <v>12</v>
      </c>
      <c r="X924" s="457" t="str">
        <f>IF(MINUTE(DATA15!$D$11)&lt;10,"0"&amp;MINUTE(DATA15!$D$11),MINUTE(DATA15!$D$11))</f>
        <v>00</v>
      </c>
      <c r="Y924" s="526" t="b">
        <f t="shared" si="342"/>
        <v>0</v>
      </c>
      <c r="Z924" s="526"/>
      <c r="AA924" s="520" t="b">
        <f t="shared" si="343"/>
        <v>0</v>
      </c>
      <c r="AB924" s="520"/>
      <c r="AC924" s="521" t="str">
        <f t="shared" si="347"/>
        <v/>
      </c>
      <c r="AD924" s="521"/>
      <c r="AE924" s="520" t="b">
        <f t="shared" si="341"/>
        <v>0</v>
      </c>
      <c r="AF924" s="520"/>
      <c r="AH924" s="422">
        <f>DATA15!$G$11</f>
        <v>0</v>
      </c>
      <c r="AI924" s="422">
        <f>DATA15!$L$11</f>
        <v>0</v>
      </c>
      <c r="AJ924" s="458">
        <f>DATA15!$Q$11</f>
        <v>0</v>
      </c>
      <c r="AK924" s="422">
        <f>DATA15!$V$11</f>
        <v>0</v>
      </c>
      <c r="AL924" s="422">
        <f>DATA15!$AA$11</f>
        <v>0</v>
      </c>
      <c r="AN924" s="522" t="str">
        <f>IF(AJ924="A",MAX($AN$221:AP923)+0.001,"")</f>
        <v/>
      </c>
      <c r="AO924" s="522"/>
      <c r="AP924" s="522"/>
      <c r="AQ924" s="282">
        <v>1.7029999999999998</v>
      </c>
      <c r="AR924" s="282" t="str">
        <f>IF($AQ$924&gt;$AN$973,"",LOOKUP($AQ$924,$AN$222:$AP$971,$AH$222:$AH$971))</f>
        <v/>
      </c>
      <c r="AS924" s="282" t="str">
        <f>IF($AQ$924&gt;$AN$973,"",LOOKUP($AQ$924,$AN$222:$AP$971,$AI$222:$AI$971))</f>
        <v/>
      </c>
      <c r="AT924" s="282" t="s">
        <v>28</v>
      </c>
      <c r="AU924" s="282" t="str">
        <f>IF($AQ$924&gt;$AN$973,"",LOOKUP($AQ$924,$AN$222:$AP$971,$AK$222:$AK$971))</f>
        <v/>
      </c>
      <c r="AV924" s="282" t="str">
        <f>IF($AQ$924&gt;$AN$973,"",LOOKUP($AQ$924,$AN$222:$AP$971,$AL$222:$AL$971))</f>
        <v/>
      </c>
      <c r="AX924" s="522" t="str">
        <f>IF(AJ924="B",MAX($AX$221:AX923)+0.001,"")</f>
        <v/>
      </c>
      <c r="AY924" s="522"/>
      <c r="AZ924" s="522"/>
      <c r="BA924" s="282">
        <v>1.7029999999999998</v>
      </c>
      <c r="BB924" s="282" t="str">
        <f t="shared" si="327"/>
        <v/>
      </c>
      <c r="BC924" s="282" t="str">
        <f t="shared" si="320"/>
        <v/>
      </c>
      <c r="BD924" s="282" t="s">
        <v>29</v>
      </c>
      <c r="BE924" s="282" t="str">
        <f t="shared" si="321"/>
        <v/>
      </c>
      <c r="BF924" s="282" t="str">
        <f t="shared" si="322"/>
        <v/>
      </c>
      <c r="BH924" s="522" t="str">
        <f>IF(AJ924="C",MAX($BH$221:BH923)+0.001,"")</f>
        <v/>
      </c>
      <c r="BI924" s="522"/>
      <c r="BJ924" s="522"/>
      <c r="BK924" s="282">
        <v>1.7029999999999998</v>
      </c>
      <c r="BL924" s="282" t="str">
        <f t="shared" si="323"/>
        <v/>
      </c>
      <c r="BM924" s="282" t="str">
        <f t="shared" si="324"/>
        <v/>
      </c>
      <c r="BN924" s="282" t="s">
        <v>30</v>
      </c>
      <c r="BO924" s="282" t="str">
        <f t="shared" si="325"/>
        <v/>
      </c>
      <c r="BP924" s="282" t="str">
        <f t="shared" si="326"/>
        <v/>
      </c>
      <c r="BT924" s="522" t="str">
        <f>IF(AL924="A",MAX($BT$221:BV923)+0.001,"")</f>
        <v/>
      </c>
      <c r="BU924" s="522"/>
      <c r="BV924" s="522"/>
      <c r="BW924" s="282">
        <v>1.7029999999999998</v>
      </c>
      <c r="BY924" s="454" t="s">
        <v>28</v>
      </c>
      <c r="BZ924" s="282" t="str">
        <f t="shared" si="328"/>
        <v/>
      </c>
      <c r="CB924" s="282">
        <f t="shared" si="329"/>
        <v>0</v>
      </c>
      <c r="CC924" s="282">
        <f t="shared" si="330"/>
        <v>0</v>
      </c>
      <c r="CD924" s="282">
        <f t="shared" si="331"/>
        <v>0</v>
      </c>
      <c r="CE924" s="282">
        <f t="shared" si="332"/>
        <v>0</v>
      </c>
      <c r="CF924" s="282">
        <f t="shared" si="333"/>
        <v>0</v>
      </c>
      <c r="CG924" s="282">
        <f t="shared" si="334"/>
        <v>0</v>
      </c>
      <c r="CH924" s="282">
        <f t="shared" si="335"/>
        <v>0</v>
      </c>
      <c r="CI924" s="282">
        <f t="shared" si="336"/>
        <v>0</v>
      </c>
      <c r="CJ924" s="282">
        <f t="shared" si="337"/>
        <v>0</v>
      </c>
      <c r="CK924" s="282">
        <f t="shared" si="338"/>
        <v>0</v>
      </c>
      <c r="CL924" s="282">
        <f t="shared" si="339"/>
        <v>0</v>
      </c>
      <c r="CM924" s="282">
        <f t="shared" si="340"/>
        <v>0</v>
      </c>
    </row>
    <row r="925" spans="1:91" ht="15" x14ac:dyDescent="0.25">
      <c r="D925" s="455" t="str">
        <f>IF(DATA15!$C$12="","",U925&amp;":"&amp;V925)</f>
        <v/>
      </c>
      <c r="E925" s="523" t="str">
        <f>IF(DATA15!$D$12="","",W925&amp;":"&amp;X925)</f>
        <v/>
      </c>
      <c r="F925" s="523"/>
      <c r="G925" s="523"/>
      <c r="H925" s="524" t="e">
        <f t="shared" si="344"/>
        <v>#VALUE!</v>
      </c>
      <c r="I925" s="524"/>
      <c r="J925" s="524"/>
      <c r="K925" s="522" t="e">
        <f t="shared" si="319"/>
        <v>#VALUE!</v>
      </c>
      <c r="L925" s="522"/>
      <c r="M925" s="522"/>
      <c r="N925" s="525" t="e">
        <f t="shared" si="345"/>
        <v>#VALUE!</v>
      </c>
      <c r="O925" s="525"/>
      <c r="P925" s="525"/>
      <c r="Q925" s="523" t="e">
        <f t="shared" si="346"/>
        <v>#VALUE!</v>
      </c>
      <c r="R925" s="523"/>
      <c r="S925" s="523"/>
      <c r="T925" s="283">
        <v>4</v>
      </c>
      <c r="U925" s="456">
        <f>IF(HOUR(DATA15!$C$12)&lt;=6,HOUR(DATA15!$C$12)+12,HOUR(DATA15!$C$12))</f>
        <v>12</v>
      </c>
      <c r="V925" s="457" t="str">
        <f>IF(MINUTE(DATA15!$C$12)&lt;10,"0"&amp;MINUTE(DATA15!$C$12),MINUTE(DATA15!$C$12))</f>
        <v>00</v>
      </c>
      <c r="W925" s="456">
        <f>IF(HOUR(DATA15!$D$12)&lt;=6,HOUR(DATA15!$D$12)+12,HOUR(DATA15!$D$12))</f>
        <v>12</v>
      </c>
      <c r="X925" s="457" t="str">
        <f>IF(MINUTE(DATA15!$D$12)&lt;10,"0"&amp;MINUTE(DATA15!$D$12),MINUTE(DATA15!$D$12))</f>
        <v>00</v>
      </c>
      <c r="Y925" s="526" t="b">
        <f t="shared" si="342"/>
        <v>0</v>
      </c>
      <c r="Z925" s="526"/>
      <c r="AA925" s="520" t="b">
        <f t="shared" si="343"/>
        <v>0</v>
      </c>
      <c r="AB925" s="520"/>
      <c r="AC925" s="521" t="str">
        <f t="shared" si="347"/>
        <v/>
      </c>
      <c r="AD925" s="521"/>
      <c r="AE925" s="520" t="b">
        <f t="shared" si="341"/>
        <v>0</v>
      </c>
      <c r="AF925" s="520"/>
      <c r="AH925" s="422">
        <f>DATA15!$G$12</f>
        <v>0</v>
      </c>
      <c r="AI925" s="422">
        <f>DATA15!$L$12</f>
        <v>0</v>
      </c>
      <c r="AJ925" s="458">
        <f>DATA15!$Q$12</f>
        <v>0</v>
      </c>
      <c r="AK925" s="422">
        <f>DATA15!$V$12</f>
        <v>0</v>
      </c>
      <c r="AL925" s="422">
        <f>DATA15!$AA$12</f>
        <v>0</v>
      </c>
      <c r="AN925" s="522" t="str">
        <f>IF(AJ925="A",MAX($AN$221:AP924)+0.001,"")</f>
        <v/>
      </c>
      <c r="AO925" s="522"/>
      <c r="AP925" s="522"/>
      <c r="AQ925" s="282">
        <v>1.704</v>
      </c>
      <c r="AR925" s="282" t="str">
        <f>IF($AQ$925&gt;$AN$973,"",LOOKUP($AQ$925,$AN$222:$AP$971,$AH$222:$AH$971))</f>
        <v/>
      </c>
      <c r="AS925" s="282" t="str">
        <f>IF($AQ$925&gt;$AN$973,"",LOOKUP($AQ$925,$AN$222:$AP$971,$AI$222:$AI$971))</f>
        <v/>
      </c>
      <c r="AT925" s="282" t="s">
        <v>28</v>
      </c>
      <c r="AU925" s="282" t="str">
        <f>IF($AQ$925&gt;$AN$973,"",LOOKUP($AQ$925,$AN$222:$AP$971,$AK$222:$AK$971))</f>
        <v/>
      </c>
      <c r="AV925" s="282" t="str">
        <f>IF($AQ$925&gt;$AN$973,"",LOOKUP($AQ$925,$AN$222:$AP$971,$AL$222:$AL$971))</f>
        <v/>
      </c>
      <c r="AX925" s="522" t="str">
        <f>IF(AJ925="B",MAX($AX$221:AX924)+0.001,"")</f>
        <v/>
      </c>
      <c r="AY925" s="522"/>
      <c r="AZ925" s="522"/>
      <c r="BA925" s="282">
        <v>1.704</v>
      </c>
      <c r="BB925" s="282" t="str">
        <f t="shared" si="327"/>
        <v/>
      </c>
      <c r="BC925" s="282" t="str">
        <f t="shared" si="320"/>
        <v/>
      </c>
      <c r="BD925" s="282" t="s">
        <v>29</v>
      </c>
      <c r="BE925" s="282" t="str">
        <f t="shared" si="321"/>
        <v/>
      </c>
      <c r="BF925" s="282" t="str">
        <f t="shared" si="322"/>
        <v/>
      </c>
      <c r="BH925" s="522" t="str">
        <f>IF(AJ925="C",MAX($BH$221:BH924)+0.001,"")</f>
        <v/>
      </c>
      <c r="BI925" s="522"/>
      <c r="BJ925" s="522"/>
      <c r="BK925" s="282">
        <v>1.704</v>
      </c>
      <c r="BL925" s="282" t="str">
        <f t="shared" si="323"/>
        <v/>
      </c>
      <c r="BM925" s="282" t="str">
        <f t="shared" si="324"/>
        <v/>
      </c>
      <c r="BN925" s="282" t="s">
        <v>30</v>
      </c>
      <c r="BO925" s="282" t="str">
        <f t="shared" si="325"/>
        <v/>
      </c>
      <c r="BP925" s="282" t="str">
        <f t="shared" si="326"/>
        <v/>
      </c>
      <c r="BT925" s="522" t="str">
        <f>IF(AL925="A",MAX($BT$221:BV924)+0.001,"")</f>
        <v/>
      </c>
      <c r="BU925" s="522"/>
      <c r="BV925" s="522"/>
      <c r="BW925" s="282">
        <v>1.704</v>
      </c>
      <c r="BY925" s="454" t="s">
        <v>28</v>
      </c>
      <c r="BZ925" s="282" t="str">
        <f t="shared" si="328"/>
        <v/>
      </c>
      <c r="CB925" s="282">
        <f t="shared" si="329"/>
        <v>0</v>
      </c>
      <c r="CC925" s="282">
        <f t="shared" si="330"/>
        <v>0</v>
      </c>
      <c r="CD925" s="282">
        <f t="shared" si="331"/>
        <v>0</v>
      </c>
      <c r="CE925" s="282">
        <f t="shared" si="332"/>
        <v>0</v>
      </c>
      <c r="CF925" s="282">
        <f t="shared" si="333"/>
        <v>0</v>
      </c>
      <c r="CG925" s="282">
        <f t="shared" si="334"/>
        <v>0</v>
      </c>
      <c r="CH925" s="282">
        <f t="shared" si="335"/>
        <v>0</v>
      </c>
      <c r="CI925" s="282">
        <f t="shared" si="336"/>
        <v>0</v>
      </c>
      <c r="CJ925" s="282">
        <f t="shared" si="337"/>
        <v>0</v>
      </c>
      <c r="CK925" s="282">
        <f t="shared" si="338"/>
        <v>0</v>
      </c>
      <c r="CL925" s="282">
        <f t="shared" si="339"/>
        <v>0</v>
      </c>
      <c r="CM925" s="282">
        <f t="shared" si="340"/>
        <v>0</v>
      </c>
    </row>
    <row r="926" spans="1:91" ht="15" x14ac:dyDescent="0.25">
      <c r="D926" s="455" t="str">
        <f>IF(DATA15!$C$13="","",U926&amp;":"&amp;V926)</f>
        <v/>
      </c>
      <c r="E926" s="523" t="str">
        <f>IF(DATA15!$D$13="","",W926&amp;":"&amp;X926)</f>
        <v/>
      </c>
      <c r="F926" s="523"/>
      <c r="G926" s="523"/>
      <c r="H926" s="524" t="e">
        <f t="shared" si="344"/>
        <v>#VALUE!</v>
      </c>
      <c r="I926" s="524"/>
      <c r="J926" s="524"/>
      <c r="K926" s="522" t="e">
        <f t="shared" ref="K926:K971" si="348">LOOKUP(H926,$C$184:$C$218,$D$184:$D$218)</f>
        <v>#VALUE!</v>
      </c>
      <c r="L926" s="522"/>
      <c r="M926" s="522"/>
      <c r="N926" s="525" t="e">
        <f t="shared" si="345"/>
        <v>#VALUE!</v>
      </c>
      <c r="O926" s="525"/>
      <c r="P926" s="525"/>
      <c r="Q926" s="523" t="e">
        <f t="shared" si="346"/>
        <v>#VALUE!</v>
      </c>
      <c r="R926" s="523"/>
      <c r="S926" s="523"/>
      <c r="T926" s="283">
        <v>5</v>
      </c>
      <c r="U926" s="456">
        <f>IF(HOUR(DATA15!$C$13)&lt;=6,HOUR(DATA15!$C$13)+12,HOUR(DATA15!$C$13))</f>
        <v>12</v>
      </c>
      <c r="V926" s="457" t="str">
        <f>IF(MINUTE(DATA15!$C$13)&lt;10,"0"&amp;MINUTE(DATA15!$C$13),MINUTE(DATA15!$C$13))</f>
        <v>00</v>
      </c>
      <c r="W926" s="456">
        <f>IF(HOUR(DATA15!$D$13)&lt;=6,HOUR(DATA15!$D$13)+12,HOUR(DATA15!$D$13))</f>
        <v>12</v>
      </c>
      <c r="X926" s="457" t="str">
        <f>IF(MINUTE(DATA15!$D$13)&lt;10,"0"&amp;MINUTE(DATA15!$D$13),MINUTE(DATA15!$D$13))</f>
        <v>00</v>
      </c>
      <c r="Y926" s="526" t="b">
        <f t="shared" si="342"/>
        <v>0</v>
      </c>
      <c r="Z926" s="526"/>
      <c r="AA926" s="520" t="b">
        <f t="shared" si="343"/>
        <v>0</v>
      </c>
      <c r="AB926" s="520"/>
      <c r="AC926" s="521" t="str">
        <f t="shared" si="347"/>
        <v/>
      </c>
      <c r="AD926" s="521"/>
      <c r="AE926" s="520" t="b">
        <f t="shared" si="341"/>
        <v>0</v>
      </c>
      <c r="AF926" s="520"/>
      <c r="AH926" s="422">
        <f>DATA15!$G$13</f>
        <v>0</v>
      </c>
      <c r="AI926" s="422">
        <f>DATA15!$L$13</f>
        <v>0</v>
      </c>
      <c r="AJ926" s="458">
        <f>DATA15!$Q$13</f>
        <v>0</v>
      </c>
      <c r="AK926" s="422">
        <f>DATA15!$V$13</f>
        <v>0</v>
      </c>
      <c r="AL926" s="422">
        <f>DATA15!$AA$13</f>
        <v>0</v>
      </c>
      <c r="AN926" s="522" t="str">
        <f>IF(AJ926="A",MAX($AN$221:AP925)+0.001,"")</f>
        <v/>
      </c>
      <c r="AO926" s="522"/>
      <c r="AP926" s="522"/>
      <c r="AQ926" s="282">
        <v>1.7050000000000001</v>
      </c>
      <c r="AR926" s="282" t="str">
        <f>IF($AQ$926&gt;$AN$973,"",LOOKUP($AQ$926,$AN$222:$AP$971,$AH$222:$AH$971))</f>
        <v/>
      </c>
      <c r="AS926" s="282" t="str">
        <f>IF($AQ$926&gt;$AN$973,"",LOOKUP($AQ$926,$AN$222:$AP$971,$AI$222:$AI$971))</f>
        <v/>
      </c>
      <c r="AT926" s="282" t="s">
        <v>28</v>
      </c>
      <c r="AU926" s="282" t="str">
        <f>IF($AQ$926&gt;$AN$973,"",LOOKUP($AQ$926,$AN$222:$AP$971,$AK$222:$AK$971))</f>
        <v/>
      </c>
      <c r="AV926" s="282" t="str">
        <f>IF($AQ$926&gt;$AN$973,"",LOOKUP($AQ$926,$AN$222:$AP$971,$AL$222:$AL$971))</f>
        <v/>
      </c>
      <c r="AX926" s="522" t="str">
        <f>IF(AJ926="B",MAX($AX$221:AX925)+0.001,"")</f>
        <v/>
      </c>
      <c r="AY926" s="522"/>
      <c r="AZ926" s="522"/>
      <c r="BA926" s="282">
        <v>1.7050000000000001</v>
      </c>
      <c r="BB926" s="282" t="str">
        <f t="shared" si="327"/>
        <v/>
      </c>
      <c r="BC926" s="282" t="str">
        <f t="shared" ref="BC926:BC971" si="349">IF($BA926&gt;$AX$972,"",LOOKUP($BA926,$AX$222:$AX$971,$AI$222:$AI$971))</f>
        <v/>
      </c>
      <c r="BD926" s="282" t="s">
        <v>29</v>
      </c>
      <c r="BE926" s="282" t="str">
        <f t="shared" ref="BE926:BE971" si="350">IF($BA926&gt;$AX$972,"",LOOKUP($BA926,$AX$222:$AX$971,$AK$222:$AK$971))</f>
        <v/>
      </c>
      <c r="BF926" s="282" t="str">
        <f t="shared" ref="BF926:BF971" si="351">IF($BA926&gt;$AX$972,"",LOOKUP($BA926,$AX$222:$AX$971,$AL$222:$AL$971))</f>
        <v/>
      </c>
      <c r="BH926" s="522" t="str">
        <f>IF(AJ926="C",MAX($BH$221:BH925)+0.001,"")</f>
        <v/>
      </c>
      <c r="BI926" s="522"/>
      <c r="BJ926" s="522"/>
      <c r="BK926" s="282">
        <v>1.7050000000000001</v>
      </c>
      <c r="BL926" s="282" t="str">
        <f t="shared" ref="BL926:BL971" si="352">IF($BK926&gt;$BH$972,"",LOOKUP($BK926,$BH$222:$BH$971,$AH$222:$AH$971))</f>
        <v/>
      </c>
      <c r="BM926" s="282" t="str">
        <f t="shared" ref="BM926:BM971" si="353">IF($BK926&gt;$BH$972,"",LOOKUP($BK926,$BH$222:$BH$971,$AI$222:$AI$971))</f>
        <v/>
      </c>
      <c r="BN926" s="282" t="s">
        <v>30</v>
      </c>
      <c r="BO926" s="282" t="str">
        <f t="shared" ref="BO926:BO971" si="354">IF($BK926&gt;$BH$972,"",LOOKUP($BK926,$BH$222:$BH$971,$AK$222:$AK$971))</f>
        <v/>
      </c>
      <c r="BP926" s="282" t="str">
        <f t="shared" ref="BP926:BP971" si="355">IF($BK926&gt;$BH$972,"",LOOKUP($BK926,$BH$222:$BH$971,$AL$222:$AL$971))</f>
        <v/>
      </c>
      <c r="BT926" s="522" t="str">
        <f>IF(AL926="A",MAX($BT$221:BV925)+0.001,"")</f>
        <v/>
      </c>
      <c r="BU926" s="522"/>
      <c r="BV926" s="522"/>
      <c r="BW926" s="282">
        <v>1.7050000000000001</v>
      </c>
      <c r="BY926" s="454" t="s">
        <v>28</v>
      </c>
      <c r="BZ926" s="282" t="str">
        <f t="shared" si="328"/>
        <v/>
      </c>
      <c r="CB926" s="282">
        <f t="shared" si="329"/>
        <v>0</v>
      </c>
      <c r="CC926" s="282">
        <f t="shared" si="330"/>
        <v>0</v>
      </c>
      <c r="CD926" s="282">
        <f t="shared" si="331"/>
        <v>0</v>
      </c>
      <c r="CE926" s="282">
        <f t="shared" si="332"/>
        <v>0</v>
      </c>
      <c r="CF926" s="282">
        <f t="shared" si="333"/>
        <v>0</v>
      </c>
      <c r="CG926" s="282">
        <f t="shared" si="334"/>
        <v>0</v>
      </c>
      <c r="CH926" s="282">
        <f t="shared" si="335"/>
        <v>0</v>
      </c>
      <c r="CI926" s="282">
        <f t="shared" si="336"/>
        <v>0</v>
      </c>
      <c r="CJ926" s="282">
        <f t="shared" si="337"/>
        <v>0</v>
      </c>
      <c r="CK926" s="282">
        <f t="shared" si="338"/>
        <v>0</v>
      </c>
      <c r="CL926" s="282">
        <f t="shared" si="339"/>
        <v>0</v>
      </c>
      <c r="CM926" s="282">
        <f t="shared" si="340"/>
        <v>0</v>
      </c>
    </row>
    <row r="927" spans="1:91" ht="15" x14ac:dyDescent="0.25">
      <c r="D927" s="455" t="str">
        <f>IF(DATA15!$C$14="","",U927&amp;":"&amp;V927)</f>
        <v/>
      </c>
      <c r="E927" s="523" t="str">
        <f>IF(DATA15!$D$14="","",W927&amp;":"&amp;X927)</f>
        <v/>
      </c>
      <c r="F927" s="523"/>
      <c r="G927" s="523"/>
      <c r="H927" s="524" t="e">
        <f t="shared" si="344"/>
        <v>#VALUE!</v>
      </c>
      <c r="I927" s="524"/>
      <c r="J927" s="524"/>
      <c r="K927" s="522" t="e">
        <f t="shared" si="348"/>
        <v>#VALUE!</v>
      </c>
      <c r="L927" s="522"/>
      <c r="M927" s="522"/>
      <c r="N927" s="525" t="e">
        <f t="shared" si="345"/>
        <v>#VALUE!</v>
      </c>
      <c r="O927" s="525"/>
      <c r="P927" s="525"/>
      <c r="Q927" s="523" t="e">
        <f t="shared" si="346"/>
        <v>#VALUE!</v>
      </c>
      <c r="R927" s="523"/>
      <c r="S927" s="523"/>
      <c r="T927" s="283">
        <v>6</v>
      </c>
      <c r="U927" s="456">
        <f>IF(HOUR(DATA15!$C$14)&lt;=6,HOUR(DATA15!$C$14)+12,HOUR(DATA15!$C$14))</f>
        <v>12</v>
      </c>
      <c r="V927" s="457" t="str">
        <f>IF(MINUTE(DATA15!$C$14)&lt;10,"0"&amp;MINUTE(DATA15!$C$14),MINUTE(DATA15!$C$14))</f>
        <v>00</v>
      </c>
      <c r="W927" s="456">
        <f>IF(HOUR(DATA15!$D$14)&lt;=6,HOUR(DATA15!$D$14)+12,HOUR(DATA15!$D$14))</f>
        <v>12</v>
      </c>
      <c r="X927" s="457" t="str">
        <f>IF(MINUTE(DATA15!$D$14)&lt;10,"0"&amp;MINUTE(DATA15!$D$14),MINUTE(DATA15!$D$14))</f>
        <v>00</v>
      </c>
      <c r="Y927" s="526" t="b">
        <f t="shared" si="342"/>
        <v>0</v>
      </c>
      <c r="Z927" s="526"/>
      <c r="AA927" s="520" t="b">
        <f t="shared" si="343"/>
        <v>0</v>
      </c>
      <c r="AB927" s="520"/>
      <c r="AC927" s="521" t="str">
        <f t="shared" si="347"/>
        <v/>
      </c>
      <c r="AD927" s="521"/>
      <c r="AE927" s="520" t="b">
        <f t="shared" si="341"/>
        <v>0</v>
      </c>
      <c r="AF927" s="520"/>
      <c r="AH927" s="422">
        <f>DATA15!$G$14</f>
        <v>0</v>
      </c>
      <c r="AI927" s="422">
        <f>DATA15!$L$14</f>
        <v>0</v>
      </c>
      <c r="AJ927" s="458">
        <f>DATA15!$Q$14</f>
        <v>0</v>
      </c>
      <c r="AK927" s="422">
        <f>DATA15!$V$14</f>
        <v>0</v>
      </c>
      <c r="AL927" s="422">
        <f>DATA15!$AA$14</f>
        <v>0</v>
      </c>
      <c r="AN927" s="522" t="str">
        <f>IF(AJ927="A",MAX($AN$221:AP926)+0.001,"")</f>
        <v/>
      </c>
      <c r="AO927" s="522"/>
      <c r="AP927" s="522"/>
      <c r="AQ927" s="282">
        <v>1.706</v>
      </c>
      <c r="AR927" s="282" t="str">
        <f>IF($AQ$927&gt;$AN$973,"",LOOKUP($AQ$927,$AN$222:$AP$971,$AH$222:$AH$971))</f>
        <v/>
      </c>
      <c r="AS927" s="282" t="str">
        <f>IF($AQ$927&gt;$AN$973,"",LOOKUP($AQ$927,$AN$222:$AP$971,$AI$222:$AI$971))</f>
        <v/>
      </c>
      <c r="AT927" s="282" t="s">
        <v>28</v>
      </c>
      <c r="AU927" s="282" t="str">
        <f>IF($AQ$927&gt;$AN$973,"",LOOKUP($AQ$927,$AN$222:$AP$971,$AK$222:$AK$971))</f>
        <v/>
      </c>
      <c r="AV927" s="282" t="str">
        <f>IF($AQ$927&gt;$AN$973,"",LOOKUP($AQ$927,$AN$222:$AP$971,$AL$222:$AL$971))</f>
        <v/>
      </c>
      <c r="AX927" s="522" t="str">
        <f>IF(AJ927="B",MAX($AX$221:AX926)+0.001,"")</f>
        <v/>
      </c>
      <c r="AY927" s="522"/>
      <c r="AZ927" s="522"/>
      <c r="BA927" s="282">
        <v>1.706</v>
      </c>
      <c r="BB927" s="282" t="str">
        <f t="shared" ref="BB927:BB971" si="356">IF($BA927&gt;$AX$972,"",LOOKUP($BA927,$AX$222:$AZ$971,$AH$222:$AH$971))</f>
        <v/>
      </c>
      <c r="BC927" s="282" t="str">
        <f t="shared" si="349"/>
        <v/>
      </c>
      <c r="BD927" s="282" t="s">
        <v>29</v>
      </c>
      <c r="BE927" s="282" t="str">
        <f t="shared" si="350"/>
        <v/>
      </c>
      <c r="BF927" s="282" t="str">
        <f t="shared" si="351"/>
        <v/>
      </c>
      <c r="BH927" s="522" t="str">
        <f>IF(AJ927="C",MAX($BH$221:BH926)+0.001,"")</f>
        <v/>
      </c>
      <c r="BI927" s="522"/>
      <c r="BJ927" s="522"/>
      <c r="BK927" s="282">
        <v>1.706</v>
      </c>
      <c r="BL927" s="282" t="str">
        <f t="shared" si="352"/>
        <v/>
      </c>
      <c r="BM927" s="282" t="str">
        <f t="shared" si="353"/>
        <v/>
      </c>
      <c r="BN927" s="282" t="s">
        <v>30</v>
      </c>
      <c r="BO927" s="282" t="str">
        <f t="shared" si="354"/>
        <v/>
      </c>
      <c r="BP927" s="282" t="str">
        <f t="shared" si="355"/>
        <v/>
      </c>
      <c r="BT927" s="522" t="str">
        <f>IF(AL927="A",MAX($BT$221:BV926)+0.001,"")</f>
        <v/>
      </c>
      <c r="BU927" s="522"/>
      <c r="BV927" s="522"/>
      <c r="BW927" s="282">
        <v>1.706</v>
      </c>
      <c r="BY927" s="454" t="s">
        <v>28</v>
      </c>
      <c r="BZ927" s="282" t="str">
        <f t="shared" ref="BZ927:BZ971" si="357">IF(AL927="a",AK927,"")</f>
        <v/>
      </c>
      <c r="CB927" s="282">
        <f t="shared" ref="CB927:CB971" si="358">IF(BZ927=$CB$220,1,0)</f>
        <v>0</v>
      </c>
      <c r="CC927" s="282">
        <f t="shared" ref="CC927:CC971" si="359">IF(BZ927=$CC$220,1,0)</f>
        <v>0</v>
      </c>
      <c r="CD927" s="282">
        <f t="shared" ref="CD927:CD971" si="360">IF(BZ927=$CD$220,1,0)</f>
        <v>0</v>
      </c>
      <c r="CE927" s="282">
        <f t="shared" ref="CE927:CE971" si="361">IF(BZ927=$CE$220,1,0)</f>
        <v>0</v>
      </c>
      <c r="CF927" s="282">
        <f t="shared" ref="CF927:CF971" si="362">IF(BZ927=$CF$220,1,0)</f>
        <v>0</v>
      </c>
      <c r="CG927" s="282">
        <f t="shared" ref="CG927:CG971" si="363">IF(BZ927=$CG$220,1,0)</f>
        <v>0</v>
      </c>
      <c r="CH927" s="282">
        <f t="shared" ref="CH927:CH971" si="364">IF(BZ927=$CH$220,1,0)</f>
        <v>0</v>
      </c>
      <c r="CI927" s="282">
        <f t="shared" ref="CI927:CI971" si="365">IF(BZ927=$CI$220,1,0)</f>
        <v>0</v>
      </c>
      <c r="CJ927" s="282">
        <f t="shared" ref="CJ927:CJ971" si="366">IF(BZ927=$CJ$220,1,0)</f>
        <v>0</v>
      </c>
      <c r="CK927" s="282">
        <f t="shared" ref="CK927:CK971" si="367">IF(BZ927=$CK$220,1,0)</f>
        <v>0</v>
      </c>
      <c r="CL927" s="282">
        <f t="shared" ref="CL927:CL971" si="368">IF(BZ927=$CL$220,1,0)</f>
        <v>0</v>
      </c>
      <c r="CM927" s="282">
        <f t="shared" ref="CM927:CM971" si="369">IF(BZ927=$CM$220,1,0)</f>
        <v>0</v>
      </c>
    </row>
    <row r="928" spans="1:91" ht="15" x14ac:dyDescent="0.25">
      <c r="D928" s="455" t="str">
        <f>IF(DATA15!$C$15="","",U928&amp;":"&amp;V928)</f>
        <v/>
      </c>
      <c r="E928" s="523" t="str">
        <f>IF(DATA15!$D$15="","",W928&amp;":"&amp;X928)</f>
        <v/>
      </c>
      <c r="F928" s="523"/>
      <c r="G928" s="523"/>
      <c r="H928" s="524" t="e">
        <f t="shared" si="344"/>
        <v>#VALUE!</v>
      </c>
      <c r="I928" s="524"/>
      <c r="J928" s="524"/>
      <c r="K928" s="522" t="e">
        <f t="shared" si="348"/>
        <v>#VALUE!</v>
      </c>
      <c r="L928" s="522"/>
      <c r="M928" s="522"/>
      <c r="N928" s="525" t="e">
        <f t="shared" si="345"/>
        <v>#VALUE!</v>
      </c>
      <c r="O928" s="525"/>
      <c r="P928" s="525"/>
      <c r="Q928" s="523" t="e">
        <f t="shared" si="346"/>
        <v>#VALUE!</v>
      </c>
      <c r="R928" s="523"/>
      <c r="S928" s="523"/>
      <c r="T928" s="283">
        <v>7</v>
      </c>
      <c r="U928" s="456">
        <f>IF(HOUR(DATA15!$C$15)&lt;=6,HOUR(DATA15!$C$15)+12,HOUR(DATA15!$C$15))</f>
        <v>12</v>
      </c>
      <c r="V928" s="457" t="str">
        <f>IF(MINUTE(DATA15!$C$15)&lt;10,"0"&amp;MINUTE(DATA15!$C$15),MINUTE(DATA15!$C$15))</f>
        <v>00</v>
      </c>
      <c r="W928" s="456">
        <f>IF(HOUR(DATA15!$D$15)&lt;=6,HOUR(DATA15!$D$15)+12,HOUR(DATA15!$D$15))</f>
        <v>12</v>
      </c>
      <c r="X928" s="457" t="str">
        <f>IF(MINUTE(DATA15!$D$15)&lt;10,"0"&amp;MINUTE(DATA15!$D$15),MINUTE(DATA15!$D$15))</f>
        <v>00</v>
      </c>
      <c r="Y928" s="526" t="b">
        <f t="shared" si="342"/>
        <v>0</v>
      </c>
      <c r="Z928" s="526"/>
      <c r="AA928" s="520" t="b">
        <f t="shared" si="343"/>
        <v>0</v>
      </c>
      <c r="AB928" s="520"/>
      <c r="AC928" s="521" t="str">
        <f t="shared" si="347"/>
        <v/>
      </c>
      <c r="AD928" s="521"/>
      <c r="AE928" s="520" t="b">
        <f t="shared" si="341"/>
        <v>0</v>
      </c>
      <c r="AF928" s="520"/>
      <c r="AH928" s="422">
        <f>DATA15!$G$15</f>
        <v>0</v>
      </c>
      <c r="AI928" s="422">
        <f>DATA15!$L$15</f>
        <v>0</v>
      </c>
      <c r="AJ928" s="458">
        <f>DATA15!$Q$15</f>
        <v>0</v>
      </c>
      <c r="AK928" s="422">
        <f>DATA15!$V$15</f>
        <v>0</v>
      </c>
      <c r="AL928" s="422">
        <f>DATA15!$AA$15</f>
        <v>0</v>
      </c>
      <c r="AN928" s="522" t="str">
        <f>IF(AJ928="A",MAX($AN$221:AP927)+0.001,"")</f>
        <v/>
      </c>
      <c r="AO928" s="522"/>
      <c r="AP928" s="522"/>
      <c r="AQ928" s="282">
        <v>1.7069999999999999</v>
      </c>
      <c r="AR928" s="282" t="str">
        <f>IF($AQ$928&gt;$AN$973,"",LOOKUP($AQ$928,$AN$222:$AP$971,$AH$222:$AH$971))</f>
        <v/>
      </c>
      <c r="AS928" s="282" t="str">
        <f>IF($AQ$928&gt;$AN$973,"",LOOKUP($AQ$928,$AN$222:$AP$971,$AI$222:$AI$971))</f>
        <v/>
      </c>
      <c r="AT928" s="282" t="s">
        <v>28</v>
      </c>
      <c r="AU928" s="282" t="str">
        <f>IF($AQ$928&gt;$AN$973,"",LOOKUP($AQ$928,$AN$222:$AP$971,$AK$222:$AK$971))</f>
        <v/>
      </c>
      <c r="AV928" s="282" t="str">
        <f>IF($AQ$928&gt;$AN$973,"",LOOKUP($AQ$928,$AN$222:$AP$971,$AL$222:$AL$971))</f>
        <v/>
      </c>
      <c r="AX928" s="522" t="str">
        <f>IF(AJ928="B",MAX($AX$221:AX927)+0.001,"")</f>
        <v/>
      </c>
      <c r="AY928" s="522"/>
      <c r="AZ928" s="522"/>
      <c r="BA928" s="282">
        <v>1.7069999999999999</v>
      </c>
      <c r="BB928" s="282" t="str">
        <f t="shared" si="356"/>
        <v/>
      </c>
      <c r="BC928" s="282" t="str">
        <f t="shared" si="349"/>
        <v/>
      </c>
      <c r="BD928" s="282" t="s">
        <v>29</v>
      </c>
      <c r="BE928" s="282" t="str">
        <f t="shared" si="350"/>
        <v/>
      </c>
      <c r="BF928" s="282" t="str">
        <f t="shared" si="351"/>
        <v/>
      </c>
      <c r="BH928" s="522" t="str">
        <f>IF(AJ928="C",MAX($BH$221:BH927)+0.001,"")</f>
        <v/>
      </c>
      <c r="BI928" s="522"/>
      <c r="BJ928" s="522"/>
      <c r="BK928" s="282">
        <v>1.7069999999999999</v>
      </c>
      <c r="BL928" s="282" t="str">
        <f t="shared" si="352"/>
        <v/>
      </c>
      <c r="BM928" s="282" t="str">
        <f t="shared" si="353"/>
        <v/>
      </c>
      <c r="BN928" s="282" t="s">
        <v>30</v>
      </c>
      <c r="BO928" s="282" t="str">
        <f t="shared" si="354"/>
        <v/>
      </c>
      <c r="BP928" s="282" t="str">
        <f t="shared" si="355"/>
        <v/>
      </c>
      <c r="BT928" s="522" t="str">
        <f>IF(AL928="A",MAX($BT$221:BV927)+0.001,"")</f>
        <v/>
      </c>
      <c r="BU928" s="522"/>
      <c r="BV928" s="522"/>
      <c r="BW928" s="282">
        <v>1.7069999999999999</v>
      </c>
      <c r="BY928" s="454" t="s">
        <v>28</v>
      </c>
      <c r="BZ928" s="282" t="str">
        <f t="shared" si="357"/>
        <v/>
      </c>
      <c r="CB928" s="282">
        <f t="shared" si="358"/>
        <v>0</v>
      </c>
      <c r="CC928" s="282">
        <f t="shared" si="359"/>
        <v>0</v>
      </c>
      <c r="CD928" s="282">
        <f t="shared" si="360"/>
        <v>0</v>
      </c>
      <c r="CE928" s="282">
        <f t="shared" si="361"/>
        <v>0</v>
      </c>
      <c r="CF928" s="282">
        <f t="shared" si="362"/>
        <v>0</v>
      </c>
      <c r="CG928" s="282">
        <f t="shared" si="363"/>
        <v>0</v>
      </c>
      <c r="CH928" s="282">
        <f t="shared" si="364"/>
        <v>0</v>
      </c>
      <c r="CI928" s="282">
        <f t="shared" si="365"/>
        <v>0</v>
      </c>
      <c r="CJ928" s="282">
        <f t="shared" si="366"/>
        <v>0</v>
      </c>
      <c r="CK928" s="282">
        <f t="shared" si="367"/>
        <v>0</v>
      </c>
      <c r="CL928" s="282">
        <f t="shared" si="368"/>
        <v>0</v>
      </c>
      <c r="CM928" s="282">
        <f t="shared" si="369"/>
        <v>0</v>
      </c>
    </row>
    <row r="929" spans="4:91" ht="15" x14ac:dyDescent="0.25">
      <c r="D929" s="455" t="str">
        <f>IF(DATA15!$C$16="","",U929&amp;":"&amp;V929)</f>
        <v/>
      </c>
      <c r="E929" s="523" t="str">
        <f>IF(DATA15!$D$16="","",W929&amp;":"&amp;X929)</f>
        <v/>
      </c>
      <c r="F929" s="523"/>
      <c r="G929" s="523"/>
      <c r="H929" s="524" t="e">
        <f t="shared" si="344"/>
        <v>#VALUE!</v>
      </c>
      <c r="I929" s="524"/>
      <c r="J929" s="524"/>
      <c r="K929" s="522" t="e">
        <f t="shared" si="348"/>
        <v>#VALUE!</v>
      </c>
      <c r="L929" s="522"/>
      <c r="M929" s="522"/>
      <c r="N929" s="525" t="e">
        <f t="shared" si="345"/>
        <v>#VALUE!</v>
      </c>
      <c r="O929" s="525"/>
      <c r="P929" s="525"/>
      <c r="Q929" s="523" t="e">
        <f t="shared" si="346"/>
        <v>#VALUE!</v>
      </c>
      <c r="R929" s="523"/>
      <c r="S929" s="523"/>
      <c r="T929" s="283">
        <v>8</v>
      </c>
      <c r="U929" s="456">
        <f>IF(HOUR(DATA15!$C$16)&lt;=6,HOUR(DATA15!$C$16)+12,HOUR(DATA15!$C$16))</f>
        <v>12</v>
      </c>
      <c r="V929" s="457" t="str">
        <f>IF(MINUTE(DATA15!$C$16)&lt;10,"0"&amp;MINUTE(DATA15!$C$16),MINUTE(DATA15!$C$16))</f>
        <v>00</v>
      </c>
      <c r="W929" s="456">
        <f>IF(HOUR(DATA15!$D$16)&lt;=6,HOUR(DATA15!$D$16)+12,HOUR(DATA15!$D$16))</f>
        <v>12</v>
      </c>
      <c r="X929" s="457" t="str">
        <f>IF(MINUTE(DATA15!$D$16)&lt;10,"0"&amp;MINUTE(DATA15!$D$16),MINUTE(DATA15!$D$16))</f>
        <v>00</v>
      </c>
      <c r="Y929" s="526" t="b">
        <f t="shared" si="342"/>
        <v>0</v>
      </c>
      <c r="Z929" s="526"/>
      <c r="AA929" s="520" t="b">
        <f t="shared" si="343"/>
        <v>0</v>
      </c>
      <c r="AB929" s="520"/>
      <c r="AC929" s="521" t="str">
        <f t="shared" si="347"/>
        <v/>
      </c>
      <c r="AD929" s="521"/>
      <c r="AE929" s="520" t="b">
        <f t="shared" si="341"/>
        <v>0</v>
      </c>
      <c r="AF929" s="520"/>
      <c r="AH929" s="422">
        <f>DATA15!$G$16</f>
        <v>0</v>
      </c>
      <c r="AI929" s="422">
        <f>DATA15!$L$16</f>
        <v>0</v>
      </c>
      <c r="AJ929" s="458">
        <f>DATA15!$Q$16</f>
        <v>0</v>
      </c>
      <c r="AK929" s="422">
        <f>DATA15!$V$16</f>
        <v>0</v>
      </c>
      <c r="AL929" s="422">
        <f>DATA15!$AA$16</f>
        <v>0</v>
      </c>
      <c r="AN929" s="522" t="str">
        <f>IF(AJ929="A",MAX($AN$221:AP928)+0.001,"")</f>
        <v/>
      </c>
      <c r="AO929" s="522"/>
      <c r="AP929" s="522"/>
      <c r="AQ929" s="282">
        <v>1.7079999999999997</v>
      </c>
      <c r="AR929" s="282" t="str">
        <f>IF($AQ$929&gt;$AN$973,"",LOOKUP($AQ$929,$AN$222:$AP$971,$AH$222:$AH$971))</f>
        <v/>
      </c>
      <c r="AS929" s="282" t="str">
        <f>IF($AQ$929&gt;$AN$973,"",LOOKUP($AQ$929,$AN$222:$AP$971,$AI$222:$AI$971))</f>
        <v/>
      </c>
      <c r="AT929" s="282" t="s">
        <v>28</v>
      </c>
      <c r="AU929" s="282" t="str">
        <f>IF($AQ$929&gt;$AN$973,"",LOOKUP($AQ$929,$AN$222:$AP$971,$AK$222:$AK$971))</f>
        <v/>
      </c>
      <c r="AV929" s="282" t="str">
        <f>IF($AQ$929&gt;$AN$973,"",LOOKUP($AQ$929,$AN$222:$AP$971,$AL$222:$AL$971))</f>
        <v/>
      </c>
      <c r="AX929" s="522" t="str">
        <f>IF(AJ929="B",MAX($AX$221:AX928)+0.001,"")</f>
        <v/>
      </c>
      <c r="AY929" s="522"/>
      <c r="AZ929" s="522"/>
      <c r="BA929" s="282">
        <v>1.7079999999999997</v>
      </c>
      <c r="BB929" s="282" t="str">
        <f t="shared" si="356"/>
        <v/>
      </c>
      <c r="BC929" s="282" t="str">
        <f t="shared" si="349"/>
        <v/>
      </c>
      <c r="BD929" s="282" t="s">
        <v>29</v>
      </c>
      <c r="BE929" s="282" t="str">
        <f t="shared" si="350"/>
        <v/>
      </c>
      <c r="BF929" s="282" t="str">
        <f t="shared" si="351"/>
        <v/>
      </c>
      <c r="BH929" s="522" t="str">
        <f>IF(AJ929="C",MAX($BH$221:BH928)+0.001,"")</f>
        <v/>
      </c>
      <c r="BI929" s="522"/>
      <c r="BJ929" s="522"/>
      <c r="BK929" s="282">
        <v>1.7079999999999997</v>
      </c>
      <c r="BL929" s="282" t="str">
        <f t="shared" si="352"/>
        <v/>
      </c>
      <c r="BM929" s="282" t="str">
        <f t="shared" si="353"/>
        <v/>
      </c>
      <c r="BN929" s="282" t="s">
        <v>30</v>
      </c>
      <c r="BO929" s="282" t="str">
        <f t="shared" si="354"/>
        <v/>
      </c>
      <c r="BP929" s="282" t="str">
        <f t="shared" si="355"/>
        <v/>
      </c>
      <c r="BT929" s="522" t="str">
        <f>IF(AL929="A",MAX($BT$221:BV928)+0.001,"")</f>
        <v/>
      </c>
      <c r="BU929" s="522"/>
      <c r="BV929" s="522"/>
      <c r="BW929" s="282">
        <v>1.7079999999999997</v>
      </c>
      <c r="BY929" s="454" t="s">
        <v>28</v>
      </c>
      <c r="BZ929" s="282" t="str">
        <f t="shared" si="357"/>
        <v/>
      </c>
      <c r="CB929" s="282">
        <f t="shared" si="358"/>
        <v>0</v>
      </c>
      <c r="CC929" s="282">
        <f t="shared" si="359"/>
        <v>0</v>
      </c>
      <c r="CD929" s="282">
        <f t="shared" si="360"/>
        <v>0</v>
      </c>
      <c r="CE929" s="282">
        <f t="shared" si="361"/>
        <v>0</v>
      </c>
      <c r="CF929" s="282">
        <f t="shared" si="362"/>
        <v>0</v>
      </c>
      <c r="CG929" s="282">
        <f t="shared" si="363"/>
        <v>0</v>
      </c>
      <c r="CH929" s="282">
        <f t="shared" si="364"/>
        <v>0</v>
      </c>
      <c r="CI929" s="282">
        <f t="shared" si="365"/>
        <v>0</v>
      </c>
      <c r="CJ929" s="282">
        <f t="shared" si="366"/>
        <v>0</v>
      </c>
      <c r="CK929" s="282">
        <f t="shared" si="367"/>
        <v>0</v>
      </c>
      <c r="CL929" s="282">
        <f t="shared" si="368"/>
        <v>0</v>
      </c>
      <c r="CM929" s="282">
        <f t="shared" si="369"/>
        <v>0</v>
      </c>
    </row>
    <row r="930" spans="4:91" ht="15" x14ac:dyDescent="0.25">
      <c r="D930" s="455" t="str">
        <f>IF(DATA15!$C$17="","",U930&amp;":"&amp;V930)</f>
        <v/>
      </c>
      <c r="E930" s="523" t="str">
        <f>IF(DATA15!$D$17="","",W930&amp;":"&amp;X930)</f>
        <v/>
      </c>
      <c r="F930" s="523"/>
      <c r="G930" s="523"/>
      <c r="H930" s="524" t="e">
        <f t="shared" si="344"/>
        <v>#VALUE!</v>
      </c>
      <c r="I930" s="524"/>
      <c r="J930" s="524"/>
      <c r="K930" s="522" t="e">
        <f t="shared" si="348"/>
        <v>#VALUE!</v>
      </c>
      <c r="L930" s="522"/>
      <c r="M930" s="522"/>
      <c r="N930" s="525" t="e">
        <f t="shared" si="345"/>
        <v>#VALUE!</v>
      </c>
      <c r="O930" s="525"/>
      <c r="P930" s="525"/>
      <c r="Q930" s="523" t="e">
        <f t="shared" si="346"/>
        <v>#VALUE!</v>
      </c>
      <c r="R930" s="523"/>
      <c r="S930" s="523"/>
      <c r="T930" s="283">
        <v>9</v>
      </c>
      <c r="U930" s="456">
        <f>IF(HOUR(DATA15!$C$17)&lt;=6,HOUR(DATA15!$C$17)+12,HOUR(DATA15!$C$17))</f>
        <v>12</v>
      </c>
      <c r="V930" s="457" t="str">
        <f>IF(MINUTE(DATA15!$C$17)&lt;10,"0"&amp;MINUTE(DATA15!$C$17),MINUTE(DATA15!$C$17))</f>
        <v>00</v>
      </c>
      <c r="W930" s="456">
        <f>IF(HOUR(DATA15!$D$17)&lt;=6,HOUR(DATA15!$D$17)+12,HOUR(DATA15!$D$17))</f>
        <v>12</v>
      </c>
      <c r="X930" s="457" t="str">
        <f>IF(MINUTE(DATA15!$D$17)&lt;10,"0"&amp;MINUTE(DATA15!$D$17),MINUTE(DATA15!$D$17))</f>
        <v>00</v>
      </c>
      <c r="Y930" s="526" t="b">
        <f t="shared" si="342"/>
        <v>0</v>
      </c>
      <c r="Z930" s="526"/>
      <c r="AA930" s="520" t="b">
        <f t="shared" si="343"/>
        <v>0</v>
      </c>
      <c r="AB930" s="520"/>
      <c r="AC930" s="521" t="str">
        <f t="shared" si="347"/>
        <v/>
      </c>
      <c r="AD930" s="521"/>
      <c r="AE930" s="520" t="b">
        <f t="shared" si="341"/>
        <v>0</v>
      </c>
      <c r="AF930" s="520"/>
      <c r="AH930" s="422">
        <f>DATA15!$G$17</f>
        <v>0</v>
      </c>
      <c r="AI930" s="422">
        <f>DATA15!$L$17</f>
        <v>0</v>
      </c>
      <c r="AJ930" s="458">
        <f>DATA15!$Q$17</f>
        <v>0</v>
      </c>
      <c r="AK930" s="422">
        <f>DATA15!$V$17</f>
        <v>0</v>
      </c>
      <c r="AL930" s="422">
        <f>DATA15!$AA$17</f>
        <v>0</v>
      </c>
      <c r="AN930" s="522" t="str">
        <f>IF(AJ930="A",MAX($AN$221:AP929)+0.001,"")</f>
        <v/>
      </c>
      <c r="AO930" s="522"/>
      <c r="AP930" s="522"/>
      <c r="AQ930" s="282">
        <v>1.7089999999999999</v>
      </c>
      <c r="AR930" s="282" t="str">
        <f>IF($AQ$930&gt;$AN$973,"",LOOKUP($AQ$930,$AN$222:$AP$971,$AH$222:$AH$971))</f>
        <v/>
      </c>
      <c r="AS930" s="282" t="str">
        <f>IF($AQ$930&gt;$AN$973,"",LOOKUP($AQ$930,$AN$222:$AP$971,$AI$222:$AI$971))</f>
        <v/>
      </c>
      <c r="AT930" s="282" t="s">
        <v>28</v>
      </c>
      <c r="AU930" s="282" t="str">
        <f>IF($AQ$930&gt;$AN$973,"",LOOKUP($AQ$930,$AN$222:$AP$971,$AK$222:$AK$971))</f>
        <v/>
      </c>
      <c r="AV930" s="282" t="str">
        <f>IF($AQ$930&gt;$AN$973,"",LOOKUP($AQ$930,$AN$222:$AP$971,$AL$222:$AL$971))</f>
        <v/>
      </c>
      <c r="AX930" s="522" t="str">
        <f>IF(AJ930="B",MAX($AX$221:AX929)+0.001,"")</f>
        <v/>
      </c>
      <c r="AY930" s="522"/>
      <c r="AZ930" s="522"/>
      <c r="BA930" s="282">
        <v>1.7089999999999999</v>
      </c>
      <c r="BB930" s="282" t="str">
        <f t="shared" si="356"/>
        <v/>
      </c>
      <c r="BC930" s="282" t="str">
        <f t="shared" si="349"/>
        <v/>
      </c>
      <c r="BD930" s="282" t="s">
        <v>29</v>
      </c>
      <c r="BE930" s="282" t="str">
        <f t="shared" si="350"/>
        <v/>
      </c>
      <c r="BF930" s="282" t="str">
        <f t="shared" si="351"/>
        <v/>
      </c>
      <c r="BH930" s="522" t="str">
        <f>IF(AJ930="C",MAX($BH$221:BH929)+0.001,"")</f>
        <v/>
      </c>
      <c r="BI930" s="522"/>
      <c r="BJ930" s="522"/>
      <c r="BK930" s="282">
        <v>1.7089999999999999</v>
      </c>
      <c r="BL930" s="282" t="str">
        <f t="shared" si="352"/>
        <v/>
      </c>
      <c r="BM930" s="282" t="str">
        <f t="shared" si="353"/>
        <v/>
      </c>
      <c r="BN930" s="282" t="s">
        <v>30</v>
      </c>
      <c r="BO930" s="282" t="str">
        <f t="shared" si="354"/>
        <v/>
      </c>
      <c r="BP930" s="282" t="str">
        <f t="shared" si="355"/>
        <v/>
      </c>
      <c r="BT930" s="522" t="str">
        <f>IF(AL930="A",MAX($BT$221:BV929)+0.001,"")</f>
        <v/>
      </c>
      <c r="BU930" s="522"/>
      <c r="BV930" s="522"/>
      <c r="BW930" s="282">
        <v>1.7089999999999999</v>
      </c>
      <c r="BY930" s="454" t="s">
        <v>28</v>
      </c>
      <c r="BZ930" s="282" t="str">
        <f t="shared" si="357"/>
        <v/>
      </c>
      <c r="CB930" s="282">
        <f t="shared" si="358"/>
        <v>0</v>
      </c>
      <c r="CC930" s="282">
        <f t="shared" si="359"/>
        <v>0</v>
      </c>
      <c r="CD930" s="282">
        <f t="shared" si="360"/>
        <v>0</v>
      </c>
      <c r="CE930" s="282">
        <f t="shared" si="361"/>
        <v>0</v>
      </c>
      <c r="CF930" s="282">
        <f t="shared" si="362"/>
        <v>0</v>
      </c>
      <c r="CG930" s="282">
        <f t="shared" si="363"/>
        <v>0</v>
      </c>
      <c r="CH930" s="282">
        <f t="shared" si="364"/>
        <v>0</v>
      </c>
      <c r="CI930" s="282">
        <f t="shared" si="365"/>
        <v>0</v>
      </c>
      <c r="CJ930" s="282">
        <f t="shared" si="366"/>
        <v>0</v>
      </c>
      <c r="CK930" s="282">
        <f t="shared" si="367"/>
        <v>0</v>
      </c>
      <c r="CL930" s="282">
        <f t="shared" si="368"/>
        <v>0</v>
      </c>
      <c r="CM930" s="282">
        <f t="shared" si="369"/>
        <v>0</v>
      </c>
    </row>
    <row r="931" spans="4:91" ht="15" x14ac:dyDescent="0.25">
      <c r="D931" s="455" t="str">
        <f>IF(DATA15!$C$18="","",U931&amp;":"&amp;V931)</f>
        <v/>
      </c>
      <c r="E931" s="523" t="str">
        <f>IF(DATA15!$D$18="","",W931&amp;":"&amp;X931)</f>
        <v/>
      </c>
      <c r="F931" s="523"/>
      <c r="G931" s="523"/>
      <c r="H931" s="524" t="e">
        <f t="shared" si="344"/>
        <v>#VALUE!</v>
      </c>
      <c r="I931" s="524"/>
      <c r="J931" s="524"/>
      <c r="K931" s="522" t="e">
        <f t="shared" si="348"/>
        <v>#VALUE!</v>
      </c>
      <c r="L931" s="522"/>
      <c r="M931" s="522"/>
      <c r="N931" s="525" t="e">
        <f t="shared" si="345"/>
        <v>#VALUE!</v>
      </c>
      <c r="O931" s="525"/>
      <c r="P931" s="525"/>
      <c r="Q931" s="523" t="e">
        <f t="shared" si="346"/>
        <v>#VALUE!</v>
      </c>
      <c r="R931" s="523"/>
      <c r="S931" s="523"/>
      <c r="T931" s="283">
        <v>10</v>
      </c>
      <c r="U931" s="456">
        <f>IF(HOUR(DATA15!$C$18)&lt;=6,HOUR(DATA15!$C$18)+12,HOUR(DATA15!$C$18))</f>
        <v>12</v>
      </c>
      <c r="V931" s="457" t="str">
        <f>IF(MINUTE(DATA15!$C$18)&lt;10,"0"&amp;MINUTE(DATA15!$C$18),MINUTE(DATA15!$C$18))</f>
        <v>00</v>
      </c>
      <c r="W931" s="456">
        <f>IF(HOUR(DATA15!$D$18)&lt;=6,HOUR(DATA15!$D$18)+12,HOUR(DATA15!$D$18))</f>
        <v>12</v>
      </c>
      <c r="X931" s="457" t="str">
        <f>IF(MINUTE(DATA15!$D$18)&lt;10,"0"&amp;MINUTE(DATA15!$D$18),MINUTE(DATA15!$D$18))</f>
        <v>00</v>
      </c>
      <c r="Y931" s="526" t="b">
        <f t="shared" si="342"/>
        <v>0</v>
      </c>
      <c r="Z931" s="526"/>
      <c r="AA931" s="520" t="b">
        <f t="shared" si="343"/>
        <v>0</v>
      </c>
      <c r="AB931" s="520"/>
      <c r="AC931" s="521" t="str">
        <f t="shared" si="347"/>
        <v/>
      </c>
      <c r="AD931" s="521"/>
      <c r="AE931" s="520" t="b">
        <f t="shared" si="341"/>
        <v>0</v>
      </c>
      <c r="AF931" s="520"/>
      <c r="AH931" s="422">
        <f>DATA15!$G$18</f>
        <v>0</v>
      </c>
      <c r="AI931" s="422">
        <f>DATA15!$L$18</f>
        <v>0</v>
      </c>
      <c r="AJ931" s="458">
        <f>DATA15!$Q$18</f>
        <v>0</v>
      </c>
      <c r="AK931" s="422">
        <f>DATA15!$V$18</f>
        <v>0</v>
      </c>
      <c r="AL931" s="422">
        <f>DATA15!$AA$18</f>
        <v>0</v>
      </c>
      <c r="AN931" s="522" t="str">
        <f>IF(AJ931="A",MAX($AN$221:AP930)+0.001,"")</f>
        <v/>
      </c>
      <c r="AO931" s="522"/>
      <c r="AP931" s="522"/>
      <c r="AQ931" s="282">
        <v>1.71</v>
      </c>
      <c r="AR931" s="282" t="str">
        <f>IF($AQ$931&gt;$AN$973,"",LOOKUP($AQ$931,$AN$222:$AP$971,$AH$222:$AH$971))</f>
        <v/>
      </c>
      <c r="AS931" s="282" t="str">
        <f>IF($AQ$931&gt;$AN$973,"",LOOKUP($AQ$931,$AN$222:$AP$971,$AI$222:$AI$971))</f>
        <v/>
      </c>
      <c r="AT931" s="282" t="s">
        <v>28</v>
      </c>
      <c r="AU931" s="282" t="str">
        <f>IF($AQ$931&gt;$AN$973,"",LOOKUP($AQ$931,$AN$222:$AP$971,$AK$222:$AK$971))</f>
        <v/>
      </c>
      <c r="AV931" s="282" t="str">
        <f>IF($AQ$931&gt;$AN$973,"",LOOKUP($AQ$931,$AN$222:$AP$971,$AL$222:$AL$971))</f>
        <v/>
      </c>
      <c r="AX931" s="522" t="str">
        <f>IF(AJ931="B",MAX($AX$221:AX930)+0.001,"")</f>
        <v/>
      </c>
      <c r="AY931" s="522"/>
      <c r="AZ931" s="522"/>
      <c r="BA931" s="282">
        <v>1.71</v>
      </c>
      <c r="BB931" s="282" t="str">
        <f t="shared" si="356"/>
        <v/>
      </c>
      <c r="BC931" s="282" t="str">
        <f t="shared" si="349"/>
        <v/>
      </c>
      <c r="BD931" s="282" t="s">
        <v>29</v>
      </c>
      <c r="BE931" s="282" t="str">
        <f t="shared" si="350"/>
        <v/>
      </c>
      <c r="BF931" s="282" t="str">
        <f t="shared" si="351"/>
        <v/>
      </c>
      <c r="BH931" s="522" t="str">
        <f>IF(AJ931="C",MAX($BH$221:BH930)+0.001,"")</f>
        <v/>
      </c>
      <c r="BI931" s="522"/>
      <c r="BJ931" s="522"/>
      <c r="BK931" s="282">
        <v>1.71</v>
      </c>
      <c r="BL931" s="282" t="str">
        <f t="shared" si="352"/>
        <v/>
      </c>
      <c r="BM931" s="282" t="str">
        <f t="shared" si="353"/>
        <v/>
      </c>
      <c r="BN931" s="282" t="s">
        <v>30</v>
      </c>
      <c r="BO931" s="282" t="str">
        <f t="shared" si="354"/>
        <v/>
      </c>
      <c r="BP931" s="282" t="str">
        <f t="shared" si="355"/>
        <v/>
      </c>
      <c r="BT931" s="522" t="str">
        <f>IF(AL931="A",MAX($BT$221:BV930)+0.001,"")</f>
        <v/>
      </c>
      <c r="BU931" s="522"/>
      <c r="BV931" s="522"/>
      <c r="BW931" s="282">
        <v>1.71</v>
      </c>
      <c r="BY931" s="454" t="s">
        <v>28</v>
      </c>
      <c r="BZ931" s="282" t="str">
        <f t="shared" si="357"/>
        <v/>
      </c>
      <c r="CB931" s="282">
        <f t="shared" si="358"/>
        <v>0</v>
      </c>
      <c r="CC931" s="282">
        <f t="shared" si="359"/>
        <v>0</v>
      </c>
      <c r="CD931" s="282">
        <f t="shared" si="360"/>
        <v>0</v>
      </c>
      <c r="CE931" s="282">
        <f t="shared" si="361"/>
        <v>0</v>
      </c>
      <c r="CF931" s="282">
        <f t="shared" si="362"/>
        <v>0</v>
      </c>
      <c r="CG931" s="282">
        <f t="shared" si="363"/>
        <v>0</v>
      </c>
      <c r="CH931" s="282">
        <f t="shared" si="364"/>
        <v>0</v>
      </c>
      <c r="CI931" s="282">
        <f t="shared" si="365"/>
        <v>0</v>
      </c>
      <c r="CJ931" s="282">
        <f t="shared" si="366"/>
        <v>0</v>
      </c>
      <c r="CK931" s="282">
        <f t="shared" si="367"/>
        <v>0</v>
      </c>
      <c r="CL931" s="282">
        <f t="shared" si="368"/>
        <v>0</v>
      </c>
      <c r="CM931" s="282">
        <f t="shared" si="369"/>
        <v>0</v>
      </c>
    </row>
    <row r="932" spans="4:91" ht="15" x14ac:dyDescent="0.25">
      <c r="D932" s="455" t="str">
        <f>IF(DATA15!$C$19="","",U932&amp;":"&amp;V932)</f>
        <v/>
      </c>
      <c r="E932" s="523" t="str">
        <f>IF(DATA15!$D$19="","",W932&amp;":"&amp;X932)</f>
        <v/>
      </c>
      <c r="F932" s="523"/>
      <c r="G932" s="523"/>
      <c r="H932" s="524" t="e">
        <f t="shared" si="344"/>
        <v>#VALUE!</v>
      </c>
      <c r="I932" s="524"/>
      <c r="J932" s="524"/>
      <c r="K932" s="522" t="e">
        <f t="shared" si="348"/>
        <v>#VALUE!</v>
      </c>
      <c r="L932" s="522"/>
      <c r="M932" s="522"/>
      <c r="N932" s="525" t="e">
        <f t="shared" si="345"/>
        <v>#VALUE!</v>
      </c>
      <c r="O932" s="525"/>
      <c r="P932" s="525"/>
      <c r="Q932" s="523" t="e">
        <f t="shared" si="346"/>
        <v>#VALUE!</v>
      </c>
      <c r="R932" s="523"/>
      <c r="S932" s="523"/>
      <c r="T932" s="283">
        <v>11</v>
      </c>
      <c r="U932" s="456">
        <f>IF(HOUR(DATA15!$C$19)&lt;=6,HOUR(DATA15!$C$19)+12,HOUR(DATA15!$C$19))</f>
        <v>12</v>
      </c>
      <c r="V932" s="457" t="str">
        <f>IF(MINUTE(DATA15!$C$19)&lt;10,"0"&amp;MINUTE(DATA15!$C$19),MINUTE(DATA15!$C$19))</f>
        <v>00</v>
      </c>
      <c r="W932" s="456">
        <f>IF(HOUR(DATA15!$D$19)&lt;=6,HOUR(DATA15!$D$19)+12,HOUR(DATA15!$D$19))</f>
        <v>12</v>
      </c>
      <c r="X932" s="457" t="str">
        <f>IF(MINUTE(DATA15!$D$19)&lt;10,"0"&amp;MINUTE(DATA15!$D$19),MINUTE(DATA15!$D$19))</f>
        <v>00</v>
      </c>
      <c r="Y932" s="526" t="b">
        <f t="shared" si="342"/>
        <v>0</v>
      </c>
      <c r="Z932" s="526"/>
      <c r="AA932" s="520" t="b">
        <f t="shared" si="343"/>
        <v>0</v>
      </c>
      <c r="AB932" s="520"/>
      <c r="AC932" s="521" t="str">
        <f t="shared" si="347"/>
        <v/>
      </c>
      <c r="AD932" s="521"/>
      <c r="AE932" s="520" t="b">
        <f t="shared" si="341"/>
        <v>0</v>
      </c>
      <c r="AF932" s="520"/>
      <c r="AH932" s="422">
        <f>DATA15!$G$19</f>
        <v>0</v>
      </c>
      <c r="AI932" s="422">
        <f>DATA15!$L$19</f>
        <v>0</v>
      </c>
      <c r="AJ932" s="458">
        <f>DATA15!$Q$19</f>
        <v>0</v>
      </c>
      <c r="AK932" s="422">
        <f>DATA15!$V$19</f>
        <v>0</v>
      </c>
      <c r="AL932" s="422">
        <f>DATA15!$AA$19</f>
        <v>0</v>
      </c>
      <c r="AN932" s="522" t="str">
        <f>IF(AJ932="A",MAX($AN$221:AP931)+0.001,"")</f>
        <v/>
      </c>
      <c r="AO932" s="522"/>
      <c r="AP932" s="522"/>
      <c r="AQ932" s="282">
        <v>1.7109999999999999</v>
      </c>
      <c r="AR932" s="282" t="str">
        <f>IF($AQ$932&gt;$AN$973,"",LOOKUP($AQ$932,$AN$222:$AP$971,$AH$222:$AH$971))</f>
        <v/>
      </c>
      <c r="AS932" s="282" t="str">
        <f>IF($AQ$932&gt;$AN$973,"",LOOKUP($AQ$932,$AN$222:$AP$971,$AI$222:$AI$971))</f>
        <v/>
      </c>
      <c r="AT932" s="282" t="s">
        <v>28</v>
      </c>
      <c r="AU932" s="282" t="str">
        <f>IF($AQ$932&gt;$AN$973,"",LOOKUP($AQ$932,$AN$222:$AP$971,$AK$222:$AK$971))</f>
        <v/>
      </c>
      <c r="AV932" s="282" t="str">
        <f>IF($AQ$932&gt;$AN$973,"",LOOKUP($AQ$932,$AN$222:$AP$971,$AL$222:$AL$971))</f>
        <v/>
      </c>
      <c r="AX932" s="522" t="str">
        <f>IF(AJ932="B",MAX($AX$221:AX931)+0.001,"")</f>
        <v/>
      </c>
      <c r="AY932" s="522"/>
      <c r="AZ932" s="522"/>
      <c r="BA932" s="282">
        <v>1.7109999999999999</v>
      </c>
      <c r="BB932" s="282" t="str">
        <f t="shared" si="356"/>
        <v/>
      </c>
      <c r="BC932" s="282" t="str">
        <f t="shared" si="349"/>
        <v/>
      </c>
      <c r="BD932" s="282" t="s">
        <v>29</v>
      </c>
      <c r="BE932" s="282" t="str">
        <f t="shared" si="350"/>
        <v/>
      </c>
      <c r="BF932" s="282" t="str">
        <f t="shared" si="351"/>
        <v/>
      </c>
      <c r="BH932" s="522" t="str">
        <f>IF(AJ932="C",MAX($BH$221:BH931)+0.001,"")</f>
        <v/>
      </c>
      <c r="BI932" s="522"/>
      <c r="BJ932" s="522"/>
      <c r="BK932" s="282">
        <v>1.7109999999999999</v>
      </c>
      <c r="BL932" s="282" t="str">
        <f t="shared" si="352"/>
        <v/>
      </c>
      <c r="BM932" s="282" t="str">
        <f t="shared" si="353"/>
        <v/>
      </c>
      <c r="BN932" s="282" t="s">
        <v>30</v>
      </c>
      <c r="BO932" s="282" t="str">
        <f t="shared" si="354"/>
        <v/>
      </c>
      <c r="BP932" s="282" t="str">
        <f t="shared" si="355"/>
        <v/>
      </c>
      <c r="BT932" s="522" t="str">
        <f>IF(AL932="A",MAX($BT$221:BV931)+0.001,"")</f>
        <v/>
      </c>
      <c r="BU932" s="522"/>
      <c r="BV932" s="522"/>
      <c r="BW932" s="282">
        <v>1.7109999999999999</v>
      </c>
      <c r="BY932" s="454" t="s">
        <v>28</v>
      </c>
      <c r="BZ932" s="282" t="str">
        <f t="shared" si="357"/>
        <v/>
      </c>
      <c r="CB932" s="282">
        <f t="shared" si="358"/>
        <v>0</v>
      </c>
      <c r="CC932" s="282">
        <f t="shared" si="359"/>
        <v>0</v>
      </c>
      <c r="CD932" s="282">
        <f t="shared" si="360"/>
        <v>0</v>
      </c>
      <c r="CE932" s="282">
        <f t="shared" si="361"/>
        <v>0</v>
      </c>
      <c r="CF932" s="282">
        <f t="shared" si="362"/>
        <v>0</v>
      </c>
      <c r="CG932" s="282">
        <f t="shared" si="363"/>
        <v>0</v>
      </c>
      <c r="CH932" s="282">
        <f t="shared" si="364"/>
        <v>0</v>
      </c>
      <c r="CI932" s="282">
        <f t="shared" si="365"/>
        <v>0</v>
      </c>
      <c r="CJ932" s="282">
        <f t="shared" si="366"/>
        <v>0</v>
      </c>
      <c r="CK932" s="282">
        <f t="shared" si="367"/>
        <v>0</v>
      </c>
      <c r="CL932" s="282">
        <f t="shared" si="368"/>
        <v>0</v>
      </c>
      <c r="CM932" s="282">
        <f t="shared" si="369"/>
        <v>0</v>
      </c>
    </row>
    <row r="933" spans="4:91" ht="15" x14ac:dyDescent="0.25">
      <c r="D933" s="455" t="str">
        <f>IF(DATA15!$C$20="","",U933&amp;":"&amp;V933)</f>
        <v/>
      </c>
      <c r="E933" s="523" t="str">
        <f>IF(DATA15!$D$20="","",W933&amp;":"&amp;X933)</f>
        <v/>
      </c>
      <c r="F933" s="523"/>
      <c r="G933" s="523"/>
      <c r="H933" s="524" t="e">
        <f t="shared" si="344"/>
        <v>#VALUE!</v>
      </c>
      <c r="I933" s="524"/>
      <c r="J933" s="524"/>
      <c r="K933" s="522" t="e">
        <f t="shared" si="348"/>
        <v>#VALUE!</v>
      </c>
      <c r="L933" s="522"/>
      <c r="M933" s="522"/>
      <c r="N933" s="525" t="e">
        <f t="shared" si="345"/>
        <v>#VALUE!</v>
      </c>
      <c r="O933" s="525"/>
      <c r="P933" s="525"/>
      <c r="Q933" s="523" t="e">
        <f t="shared" si="346"/>
        <v>#VALUE!</v>
      </c>
      <c r="R933" s="523"/>
      <c r="S933" s="523"/>
      <c r="T933" s="283">
        <v>12</v>
      </c>
      <c r="U933" s="456">
        <f>IF(HOUR(DATA15!$C$20)&lt;=6,HOUR(DATA15!$C$20)+12,HOUR(DATA15!$C$20))</f>
        <v>12</v>
      </c>
      <c r="V933" s="457" t="str">
        <f>IF(MINUTE(DATA15!$C$20)&lt;10,"0"&amp;MINUTE(DATA15!$C$20),MINUTE(DATA15!$C$20))</f>
        <v>00</v>
      </c>
      <c r="W933" s="456">
        <f>IF(HOUR(DATA15!$D$20)&lt;=6,HOUR(DATA15!$D$20)+12,HOUR(DATA15!$D$20))</f>
        <v>12</v>
      </c>
      <c r="X933" s="457" t="str">
        <f>IF(MINUTE(DATA15!$D$20)&lt;10,"0"&amp;MINUTE(DATA15!$D$20),MINUTE(DATA15!$D$20))</f>
        <v>00</v>
      </c>
      <c r="Y933" s="526" t="b">
        <f t="shared" si="342"/>
        <v>0</v>
      </c>
      <c r="Z933" s="526"/>
      <c r="AA933" s="520" t="b">
        <f t="shared" si="343"/>
        <v>0</v>
      </c>
      <c r="AB933" s="520"/>
      <c r="AC933" s="521" t="str">
        <f t="shared" si="347"/>
        <v/>
      </c>
      <c r="AD933" s="521"/>
      <c r="AE933" s="520" t="b">
        <f t="shared" si="341"/>
        <v>0</v>
      </c>
      <c r="AF933" s="520"/>
      <c r="AH933" s="422">
        <f>DATA15!$G$20</f>
        <v>0</v>
      </c>
      <c r="AI933" s="422">
        <f>DATA15!$L$20</f>
        <v>0</v>
      </c>
      <c r="AJ933" s="458">
        <f>DATA15!$Q$20</f>
        <v>0</v>
      </c>
      <c r="AK933" s="422">
        <f>DATA15!$V$20</f>
        <v>0</v>
      </c>
      <c r="AL933" s="422">
        <f>DATA15!$AA$20</f>
        <v>0</v>
      </c>
      <c r="AN933" s="522" t="str">
        <f>IF(AJ933="A",MAX($AN$221:AP932)+0.001,"")</f>
        <v/>
      </c>
      <c r="AO933" s="522"/>
      <c r="AP933" s="522"/>
      <c r="AQ933" s="282">
        <v>1.7119999999999997</v>
      </c>
      <c r="AR933" s="282" t="str">
        <f>IF($AQ$933&gt;$AN$973,"",LOOKUP($AQ$933,$AN$222:$AP$971,$AH$222:$AH$971))</f>
        <v/>
      </c>
      <c r="AS933" s="282" t="str">
        <f>IF($AQ$933&gt;$AN$973,"",LOOKUP($AQ$933,$AN$222:$AP$971,$AI$222:$AI$971))</f>
        <v/>
      </c>
      <c r="AT933" s="282" t="s">
        <v>28</v>
      </c>
      <c r="AU933" s="282" t="str">
        <f>IF($AQ$933&gt;$AN$973,"",LOOKUP($AQ$933,$AN$222:$AP$971,$AK$222:$AK$971))</f>
        <v/>
      </c>
      <c r="AV933" s="282" t="str">
        <f>IF($AQ$933&gt;$AN$973,"",LOOKUP($AQ$933,$AN$222:$AP$971,$AL$222:$AL$971))</f>
        <v/>
      </c>
      <c r="AX933" s="522" t="str">
        <f>IF(AJ933="B",MAX($AX$221:AX932)+0.001,"")</f>
        <v/>
      </c>
      <c r="AY933" s="522"/>
      <c r="AZ933" s="522"/>
      <c r="BA933" s="282">
        <v>1.7119999999999997</v>
      </c>
      <c r="BB933" s="282" t="str">
        <f t="shared" si="356"/>
        <v/>
      </c>
      <c r="BC933" s="282" t="str">
        <f t="shared" si="349"/>
        <v/>
      </c>
      <c r="BD933" s="282" t="s">
        <v>29</v>
      </c>
      <c r="BE933" s="282" t="str">
        <f t="shared" si="350"/>
        <v/>
      </c>
      <c r="BF933" s="282" t="str">
        <f t="shared" si="351"/>
        <v/>
      </c>
      <c r="BH933" s="522" t="str">
        <f>IF(AJ933="C",MAX($BH$221:BH932)+0.001,"")</f>
        <v/>
      </c>
      <c r="BI933" s="522"/>
      <c r="BJ933" s="522"/>
      <c r="BK933" s="282">
        <v>1.7119999999999997</v>
      </c>
      <c r="BL933" s="282" t="str">
        <f t="shared" si="352"/>
        <v/>
      </c>
      <c r="BM933" s="282" t="str">
        <f t="shared" si="353"/>
        <v/>
      </c>
      <c r="BN933" s="282" t="s">
        <v>30</v>
      </c>
      <c r="BO933" s="282" t="str">
        <f t="shared" si="354"/>
        <v/>
      </c>
      <c r="BP933" s="282" t="str">
        <f t="shared" si="355"/>
        <v/>
      </c>
      <c r="BT933" s="522" t="str">
        <f>IF(AL933="A",MAX($BT$221:BV932)+0.001,"")</f>
        <v/>
      </c>
      <c r="BU933" s="522"/>
      <c r="BV933" s="522"/>
      <c r="BW933" s="282">
        <v>1.7119999999999997</v>
      </c>
      <c r="BY933" s="454" t="s">
        <v>28</v>
      </c>
      <c r="BZ933" s="282" t="str">
        <f t="shared" si="357"/>
        <v/>
      </c>
      <c r="CB933" s="282">
        <f t="shared" si="358"/>
        <v>0</v>
      </c>
      <c r="CC933" s="282">
        <f t="shared" si="359"/>
        <v>0</v>
      </c>
      <c r="CD933" s="282">
        <f t="shared" si="360"/>
        <v>0</v>
      </c>
      <c r="CE933" s="282">
        <f t="shared" si="361"/>
        <v>0</v>
      </c>
      <c r="CF933" s="282">
        <f t="shared" si="362"/>
        <v>0</v>
      </c>
      <c r="CG933" s="282">
        <f t="shared" si="363"/>
        <v>0</v>
      </c>
      <c r="CH933" s="282">
        <f t="shared" si="364"/>
        <v>0</v>
      </c>
      <c r="CI933" s="282">
        <f t="shared" si="365"/>
        <v>0</v>
      </c>
      <c r="CJ933" s="282">
        <f t="shared" si="366"/>
        <v>0</v>
      </c>
      <c r="CK933" s="282">
        <f t="shared" si="367"/>
        <v>0</v>
      </c>
      <c r="CL933" s="282">
        <f t="shared" si="368"/>
        <v>0</v>
      </c>
      <c r="CM933" s="282">
        <f t="shared" si="369"/>
        <v>0</v>
      </c>
    </row>
    <row r="934" spans="4:91" ht="15" x14ac:dyDescent="0.25">
      <c r="D934" s="455" t="str">
        <f>IF(DATA15!$C$21="","",U934&amp;":"&amp;V934)</f>
        <v/>
      </c>
      <c r="E934" s="523" t="str">
        <f>IF(DATA15!$D$21="","",W934&amp;":"&amp;X934)</f>
        <v/>
      </c>
      <c r="F934" s="523"/>
      <c r="G934" s="523"/>
      <c r="H934" s="524" t="e">
        <f t="shared" si="344"/>
        <v>#VALUE!</v>
      </c>
      <c r="I934" s="524"/>
      <c r="J934" s="524"/>
      <c r="K934" s="522" t="e">
        <f t="shared" si="348"/>
        <v>#VALUE!</v>
      </c>
      <c r="L934" s="522"/>
      <c r="M934" s="522"/>
      <c r="N934" s="525" t="e">
        <f t="shared" si="345"/>
        <v>#VALUE!</v>
      </c>
      <c r="O934" s="525"/>
      <c r="P934" s="525"/>
      <c r="Q934" s="523" t="e">
        <f t="shared" si="346"/>
        <v>#VALUE!</v>
      </c>
      <c r="R934" s="523"/>
      <c r="S934" s="523"/>
      <c r="T934" s="283">
        <v>13</v>
      </c>
      <c r="U934" s="456">
        <f>IF(HOUR(DATA15!$C$21)&lt;=6,HOUR(DATA15!$C$21)+12,HOUR(DATA15!$C$21))</f>
        <v>12</v>
      </c>
      <c r="V934" s="457" t="str">
        <f>IF(MINUTE(DATA15!$C$21)&lt;10,"0"&amp;MINUTE(DATA15!$C$21),MINUTE(DATA15!$C$21))</f>
        <v>00</v>
      </c>
      <c r="W934" s="456">
        <f>IF(HOUR(DATA15!$D$21)&lt;=6,HOUR(DATA15!$D$21)+12,HOUR(DATA15!$D$21))</f>
        <v>12</v>
      </c>
      <c r="X934" s="457" t="str">
        <f>IF(MINUTE(DATA15!$D$21)&lt;10,"0"&amp;MINUTE(DATA15!$D$21),MINUTE(DATA15!$D$21))</f>
        <v>00</v>
      </c>
      <c r="Y934" s="526" t="b">
        <f t="shared" si="342"/>
        <v>0</v>
      </c>
      <c r="Z934" s="526"/>
      <c r="AA934" s="520" t="b">
        <f t="shared" si="343"/>
        <v>0</v>
      </c>
      <c r="AB934" s="520"/>
      <c r="AC934" s="521" t="str">
        <f t="shared" si="347"/>
        <v/>
      </c>
      <c r="AD934" s="521"/>
      <c r="AE934" s="520" t="b">
        <f t="shared" si="341"/>
        <v>0</v>
      </c>
      <c r="AF934" s="520"/>
      <c r="AH934" s="422">
        <f>DATA15!$G$21</f>
        <v>0</v>
      </c>
      <c r="AI934" s="422">
        <f>DATA15!$L$21</f>
        <v>0</v>
      </c>
      <c r="AJ934" s="458">
        <f>DATA15!$Q$21</f>
        <v>0</v>
      </c>
      <c r="AK934" s="422">
        <f>DATA15!$V$21</f>
        <v>0</v>
      </c>
      <c r="AL934" s="422">
        <f>DATA15!$AA$21</f>
        <v>0</v>
      </c>
      <c r="AN934" s="522" t="str">
        <f>IF(AJ934="A",MAX($AN$221:AP933)+0.001,"")</f>
        <v/>
      </c>
      <c r="AO934" s="522"/>
      <c r="AP934" s="522"/>
      <c r="AQ934" s="282">
        <v>1.7129999999999999</v>
      </c>
      <c r="AR934" s="282" t="str">
        <f>IF($AQ$934&gt;$AN$973,"",LOOKUP($AQ$934,$AN$222:$AP$971,$AH$222:$AH$971))</f>
        <v/>
      </c>
      <c r="AS934" s="282" t="str">
        <f>IF($AQ$934&gt;$AN$973,"",LOOKUP($AQ$934,$AN$222:$AP$971,$AI$222:$AI$971))</f>
        <v/>
      </c>
      <c r="AT934" s="282" t="s">
        <v>28</v>
      </c>
      <c r="AU934" s="282" t="str">
        <f>IF($AQ$934&gt;$AN$973,"",LOOKUP($AQ$934,$AN$222:$AP$971,$AK$222:$AK$971))</f>
        <v/>
      </c>
      <c r="AV934" s="282" t="str">
        <f>IF($AQ$934&gt;$AN$973,"",LOOKUP($AQ$934,$AN$222:$AP$971,$AL$222:$AL$971))</f>
        <v/>
      </c>
      <c r="AX934" s="522" t="str">
        <f>IF(AJ934="B",MAX($AX$221:AX933)+0.001,"")</f>
        <v/>
      </c>
      <c r="AY934" s="522"/>
      <c r="AZ934" s="522"/>
      <c r="BA934" s="282">
        <v>1.7129999999999999</v>
      </c>
      <c r="BB934" s="282" t="str">
        <f t="shared" si="356"/>
        <v/>
      </c>
      <c r="BC934" s="282" t="str">
        <f t="shared" si="349"/>
        <v/>
      </c>
      <c r="BD934" s="282" t="s">
        <v>29</v>
      </c>
      <c r="BE934" s="282" t="str">
        <f t="shared" si="350"/>
        <v/>
      </c>
      <c r="BF934" s="282" t="str">
        <f t="shared" si="351"/>
        <v/>
      </c>
      <c r="BH934" s="522" t="str">
        <f>IF(AJ934="C",MAX($BH$221:BH933)+0.001,"")</f>
        <v/>
      </c>
      <c r="BI934" s="522"/>
      <c r="BJ934" s="522"/>
      <c r="BK934" s="282">
        <v>1.7129999999999999</v>
      </c>
      <c r="BL934" s="282" t="str">
        <f t="shared" si="352"/>
        <v/>
      </c>
      <c r="BM934" s="282" t="str">
        <f t="shared" si="353"/>
        <v/>
      </c>
      <c r="BN934" s="282" t="s">
        <v>30</v>
      </c>
      <c r="BO934" s="282" t="str">
        <f t="shared" si="354"/>
        <v/>
      </c>
      <c r="BP934" s="282" t="str">
        <f t="shared" si="355"/>
        <v/>
      </c>
      <c r="BT934" s="522" t="str">
        <f>IF(AL934="A",MAX($BT$221:BV933)+0.001,"")</f>
        <v/>
      </c>
      <c r="BU934" s="522"/>
      <c r="BV934" s="522"/>
      <c r="BW934" s="282">
        <v>1.7129999999999999</v>
      </c>
      <c r="BY934" s="454" t="s">
        <v>28</v>
      </c>
      <c r="BZ934" s="282" t="str">
        <f t="shared" si="357"/>
        <v/>
      </c>
      <c r="CB934" s="282">
        <f t="shared" si="358"/>
        <v>0</v>
      </c>
      <c r="CC934" s="282">
        <f t="shared" si="359"/>
        <v>0</v>
      </c>
      <c r="CD934" s="282">
        <f t="shared" si="360"/>
        <v>0</v>
      </c>
      <c r="CE934" s="282">
        <f t="shared" si="361"/>
        <v>0</v>
      </c>
      <c r="CF934" s="282">
        <f t="shared" si="362"/>
        <v>0</v>
      </c>
      <c r="CG934" s="282">
        <f t="shared" si="363"/>
        <v>0</v>
      </c>
      <c r="CH934" s="282">
        <f t="shared" si="364"/>
        <v>0</v>
      </c>
      <c r="CI934" s="282">
        <f t="shared" si="365"/>
        <v>0</v>
      </c>
      <c r="CJ934" s="282">
        <f t="shared" si="366"/>
        <v>0</v>
      </c>
      <c r="CK934" s="282">
        <f t="shared" si="367"/>
        <v>0</v>
      </c>
      <c r="CL934" s="282">
        <f t="shared" si="368"/>
        <v>0</v>
      </c>
      <c r="CM934" s="282">
        <f t="shared" si="369"/>
        <v>0</v>
      </c>
    </row>
    <row r="935" spans="4:91" ht="15" x14ac:dyDescent="0.25">
      <c r="D935" s="455" t="str">
        <f>IF(DATA15!$C$22="","",U935&amp;":"&amp;V935)</f>
        <v/>
      </c>
      <c r="E935" s="523" t="str">
        <f>IF(DATA15!$D$22="","",W935&amp;":"&amp;X935)</f>
        <v/>
      </c>
      <c r="F935" s="523"/>
      <c r="G935" s="523"/>
      <c r="H935" s="524" t="e">
        <f t="shared" si="344"/>
        <v>#VALUE!</v>
      </c>
      <c r="I935" s="524"/>
      <c r="J935" s="524"/>
      <c r="K935" s="522" t="e">
        <f t="shared" si="348"/>
        <v>#VALUE!</v>
      </c>
      <c r="L935" s="522"/>
      <c r="M935" s="522"/>
      <c r="N935" s="525" t="e">
        <f t="shared" si="345"/>
        <v>#VALUE!</v>
      </c>
      <c r="O935" s="525"/>
      <c r="P935" s="525"/>
      <c r="Q935" s="523" t="e">
        <f t="shared" si="346"/>
        <v>#VALUE!</v>
      </c>
      <c r="R935" s="523"/>
      <c r="S935" s="523"/>
      <c r="T935" s="283">
        <v>14</v>
      </c>
      <c r="U935" s="456">
        <f>IF(HOUR(DATA15!$C$22)&lt;=6,HOUR(DATA15!$C$22)+12,HOUR(DATA15!$C$22))</f>
        <v>12</v>
      </c>
      <c r="V935" s="457" t="str">
        <f>IF(MINUTE(DATA15!$C$22)&lt;10,"0"&amp;MINUTE(DATA15!$C$22),MINUTE(DATA15!$C$22))</f>
        <v>00</v>
      </c>
      <c r="W935" s="456">
        <f>IF(HOUR(DATA15!$D$22)&lt;=6,HOUR(DATA15!$D$22)+12,HOUR(DATA15!$D$22))</f>
        <v>12</v>
      </c>
      <c r="X935" s="457" t="str">
        <f>IF(MINUTE(DATA15!$D$22)&lt;10,"0"&amp;MINUTE(DATA15!$D$22),MINUTE(DATA15!$D$22))</f>
        <v>00</v>
      </c>
      <c r="Y935" s="526" t="b">
        <f t="shared" si="342"/>
        <v>0</v>
      </c>
      <c r="Z935" s="526"/>
      <c r="AA935" s="520" t="b">
        <f t="shared" si="343"/>
        <v>0</v>
      </c>
      <c r="AB935" s="520"/>
      <c r="AC935" s="521" t="str">
        <f t="shared" si="347"/>
        <v/>
      </c>
      <c r="AD935" s="521"/>
      <c r="AE935" s="520" t="b">
        <f t="shared" si="341"/>
        <v>0</v>
      </c>
      <c r="AF935" s="520"/>
      <c r="AH935" s="422">
        <f>DATA15!$G$22</f>
        <v>0</v>
      </c>
      <c r="AI935" s="422">
        <f>DATA15!$L$22</f>
        <v>0</v>
      </c>
      <c r="AJ935" s="458">
        <f>DATA15!$Q$22</f>
        <v>0</v>
      </c>
      <c r="AK935" s="422">
        <f>DATA15!$V$22</f>
        <v>0</v>
      </c>
      <c r="AL935" s="422">
        <f>DATA15!$AA$22</f>
        <v>0</v>
      </c>
      <c r="AN935" s="522" t="str">
        <f>IF(AJ935="A",MAX($AN$221:AP934)+0.001,"")</f>
        <v/>
      </c>
      <c r="AO935" s="522"/>
      <c r="AP935" s="522"/>
      <c r="AQ935" s="282">
        <v>1.714</v>
      </c>
      <c r="AR935" s="282" t="str">
        <f>IF($AQ$935&gt;$AN$973,"",LOOKUP($AQ$935,$AN$222:$AP$971,$AH$222:$AH$971))</f>
        <v/>
      </c>
      <c r="AS935" s="282" t="str">
        <f>IF($AQ$935&gt;$AN$973,"",LOOKUP($AQ$935,$AN$222:$AP$971,$AI$222:$AI$971))</f>
        <v/>
      </c>
      <c r="AT935" s="282" t="s">
        <v>28</v>
      </c>
      <c r="AU935" s="282" t="str">
        <f>IF($AQ$935&gt;$AN$973,"",LOOKUP($AQ$935,$AN$222:$AP$971,$AK$222:$AK$971))</f>
        <v/>
      </c>
      <c r="AV935" s="282" t="str">
        <f>IF($AQ$935&gt;$AN$973,"",LOOKUP($AQ$935,$AN$222:$AP$971,$AL$222:$AL$971))</f>
        <v/>
      </c>
      <c r="AX935" s="522" t="str">
        <f>IF(AJ935="B",MAX($AX$221:AX934)+0.001,"")</f>
        <v/>
      </c>
      <c r="AY935" s="522"/>
      <c r="AZ935" s="522"/>
      <c r="BA935" s="282">
        <v>1.714</v>
      </c>
      <c r="BB935" s="282" t="str">
        <f t="shared" si="356"/>
        <v/>
      </c>
      <c r="BC935" s="282" t="str">
        <f t="shared" si="349"/>
        <v/>
      </c>
      <c r="BD935" s="282" t="s">
        <v>29</v>
      </c>
      <c r="BE935" s="282" t="str">
        <f t="shared" si="350"/>
        <v/>
      </c>
      <c r="BF935" s="282" t="str">
        <f t="shared" si="351"/>
        <v/>
      </c>
      <c r="BH935" s="522" t="str">
        <f>IF(AJ935="C",MAX($BH$221:BH934)+0.001,"")</f>
        <v/>
      </c>
      <c r="BI935" s="522"/>
      <c r="BJ935" s="522"/>
      <c r="BK935" s="282">
        <v>1.714</v>
      </c>
      <c r="BL935" s="282" t="str">
        <f t="shared" si="352"/>
        <v/>
      </c>
      <c r="BM935" s="282" t="str">
        <f t="shared" si="353"/>
        <v/>
      </c>
      <c r="BN935" s="282" t="s">
        <v>30</v>
      </c>
      <c r="BO935" s="282" t="str">
        <f t="shared" si="354"/>
        <v/>
      </c>
      <c r="BP935" s="282" t="str">
        <f t="shared" si="355"/>
        <v/>
      </c>
      <c r="BT935" s="522" t="str">
        <f>IF(AL935="A",MAX($BT$221:BV934)+0.001,"")</f>
        <v/>
      </c>
      <c r="BU935" s="522"/>
      <c r="BV935" s="522"/>
      <c r="BW935" s="282">
        <v>1.714</v>
      </c>
      <c r="BY935" s="454" t="s">
        <v>28</v>
      </c>
      <c r="BZ935" s="282" t="str">
        <f t="shared" si="357"/>
        <v/>
      </c>
      <c r="CB935" s="282">
        <f t="shared" si="358"/>
        <v>0</v>
      </c>
      <c r="CC935" s="282">
        <f t="shared" si="359"/>
        <v>0</v>
      </c>
      <c r="CD935" s="282">
        <f t="shared" si="360"/>
        <v>0</v>
      </c>
      <c r="CE935" s="282">
        <f t="shared" si="361"/>
        <v>0</v>
      </c>
      <c r="CF935" s="282">
        <f t="shared" si="362"/>
        <v>0</v>
      </c>
      <c r="CG935" s="282">
        <f t="shared" si="363"/>
        <v>0</v>
      </c>
      <c r="CH935" s="282">
        <f t="shared" si="364"/>
        <v>0</v>
      </c>
      <c r="CI935" s="282">
        <f t="shared" si="365"/>
        <v>0</v>
      </c>
      <c r="CJ935" s="282">
        <f t="shared" si="366"/>
        <v>0</v>
      </c>
      <c r="CK935" s="282">
        <f t="shared" si="367"/>
        <v>0</v>
      </c>
      <c r="CL935" s="282">
        <f t="shared" si="368"/>
        <v>0</v>
      </c>
      <c r="CM935" s="282">
        <f t="shared" si="369"/>
        <v>0</v>
      </c>
    </row>
    <row r="936" spans="4:91" ht="15" x14ac:dyDescent="0.25">
      <c r="D936" s="455" t="str">
        <f>IF(DATA15!$C$23="","",U936&amp;":"&amp;V936)</f>
        <v/>
      </c>
      <c r="E936" s="523" t="str">
        <f>IF(DATA15!$D$23="","",W936&amp;":"&amp;X936)</f>
        <v/>
      </c>
      <c r="F936" s="523"/>
      <c r="G936" s="523"/>
      <c r="H936" s="524" t="e">
        <f t="shared" si="344"/>
        <v>#VALUE!</v>
      </c>
      <c r="I936" s="524"/>
      <c r="J936" s="524"/>
      <c r="K936" s="522" t="e">
        <f t="shared" si="348"/>
        <v>#VALUE!</v>
      </c>
      <c r="L936" s="522"/>
      <c r="M936" s="522"/>
      <c r="N936" s="525" t="e">
        <f t="shared" si="345"/>
        <v>#VALUE!</v>
      </c>
      <c r="O936" s="525"/>
      <c r="P936" s="525"/>
      <c r="Q936" s="523" t="e">
        <f t="shared" si="346"/>
        <v>#VALUE!</v>
      </c>
      <c r="R936" s="523"/>
      <c r="S936" s="523"/>
      <c r="T936" s="283">
        <v>15</v>
      </c>
      <c r="U936" s="456">
        <f>IF(HOUR(DATA15!$C$23)&lt;=6,HOUR(DATA15!$C$23)+12,HOUR(DATA15!$C$23))</f>
        <v>12</v>
      </c>
      <c r="V936" s="457" t="str">
        <f>IF(MINUTE(DATA15!$C$23)&lt;10,"0"&amp;MINUTE(DATA15!$C$23),MINUTE(DATA15!$C$23))</f>
        <v>00</v>
      </c>
      <c r="W936" s="456">
        <f>IF(HOUR(DATA15!$D$23)&lt;=6,HOUR(DATA15!$D$23)+12,HOUR(DATA15!$D$23))</f>
        <v>12</v>
      </c>
      <c r="X936" s="457" t="str">
        <f>IF(MINUTE(DATA15!$D$23)&lt;10,"0"&amp;MINUTE(DATA15!$D$23),MINUTE(DATA15!$D$23))</f>
        <v>00</v>
      </c>
      <c r="Y936" s="526" t="b">
        <f t="shared" si="342"/>
        <v>0</v>
      </c>
      <c r="Z936" s="526"/>
      <c r="AA936" s="520" t="b">
        <f t="shared" si="343"/>
        <v>0</v>
      </c>
      <c r="AB936" s="520"/>
      <c r="AC936" s="521" t="str">
        <f t="shared" si="347"/>
        <v/>
      </c>
      <c r="AD936" s="521"/>
      <c r="AE936" s="520" t="b">
        <f t="shared" si="341"/>
        <v>0</v>
      </c>
      <c r="AF936" s="520"/>
      <c r="AH936" s="422">
        <f>DATA15!$G$23</f>
        <v>0</v>
      </c>
      <c r="AI936" s="422">
        <f>DATA15!$L$23</f>
        <v>0</v>
      </c>
      <c r="AJ936" s="458">
        <f>DATA15!$Q$23</f>
        <v>0</v>
      </c>
      <c r="AK936" s="422">
        <f>DATA15!$V$23</f>
        <v>0</v>
      </c>
      <c r="AL936" s="422">
        <f>DATA15!$AA$23</f>
        <v>0</v>
      </c>
      <c r="AN936" s="522" t="str">
        <f>IF(AJ936="A",MAX($AN$221:AP935)+0.001,"")</f>
        <v/>
      </c>
      <c r="AO936" s="522"/>
      <c r="AP936" s="522"/>
      <c r="AQ936" s="282">
        <v>1.7150000000000001</v>
      </c>
      <c r="AR936" s="282" t="str">
        <f>IF($AQ$936&gt;$AN$973,"",LOOKUP($AQ$936,$AN$222:$AP$971,$AH$222:$AH$971))</f>
        <v/>
      </c>
      <c r="AS936" s="282" t="str">
        <f>IF($AQ$936&gt;$AN$973,"",LOOKUP($AQ$936,$AN$222:$AP$971,$AI$222:$AI$971))</f>
        <v/>
      </c>
      <c r="AT936" s="282" t="s">
        <v>28</v>
      </c>
      <c r="AU936" s="282" t="str">
        <f>IF($AQ$936&gt;$AN$973,"",LOOKUP($AQ$936,$AN$222:$AP$971,$AK$222:$AK$971))</f>
        <v/>
      </c>
      <c r="AV936" s="282" t="str">
        <f>IF($AQ$936&gt;$AN$973,"",LOOKUP($AQ$936,$AN$222:$AP$971,$AL$222:$AL$971))</f>
        <v/>
      </c>
      <c r="AX936" s="522" t="str">
        <f>IF(AJ936="B",MAX($AX$221:AX935)+0.001,"")</f>
        <v/>
      </c>
      <c r="AY936" s="522"/>
      <c r="AZ936" s="522"/>
      <c r="BA936" s="282">
        <v>1.7150000000000001</v>
      </c>
      <c r="BB936" s="282" t="str">
        <f t="shared" si="356"/>
        <v/>
      </c>
      <c r="BC936" s="282" t="str">
        <f t="shared" si="349"/>
        <v/>
      </c>
      <c r="BD936" s="282" t="s">
        <v>29</v>
      </c>
      <c r="BE936" s="282" t="str">
        <f t="shared" si="350"/>
        <v/>
      </c>
      <c r="BF936" s="282" t="str">
        <f t="shared" si="351"/>
        <v/>
      </c>
      <c r="BH936" s="522" t="str">
        <f>IF(AJ936="C",MAX($BH$221:BH935)+0.001,"")</f>
        <v/>
      </c>
      <c r="BI936" s="522"/>
      <c r="BJ936" s="522"/>
      <c r="BK936" s="282">
        <v>1.7150000000000001</v>
      </c>
      <c r="BL936" s="282" t="str">
        <f t="shared" si="352"/>
        <v/>
      </c>
      <c r="BM936" s="282" t="str">
        <f t="shared" si="353"/>
        <v/>
      </c>
      <c r="BN936" s="282" t="s">
        <v>30</v>
      </c>
      <c r="BO936" s="282" t="str">
        <f t="shared" si="354"/>
        <v/>
      </c>
      <c r="BP936" s="282" t="str">
        <f t="shared" si="355"/>
        <v/>
      </c>
      <c r="BT936" s="522" t="str">
        <f>IF(AL936="A",MAX($BT$221:BV935)+0.001,"")</f>
        <v/>
      </c>
      <c r="BU936" s="522"/>
      <c r="BV936" s="522"/>
      <c r="BW936" s="282">
        <v>1.7150000000000001</v>
      </c>
      <c r="BY936" s="454" t="s">
        <v>28</v>
      </c>
      <c r="BZ936" s="282" t="str">
        <f t="shared" si="357"/>
        <v/>
      </c>
      <c r="CB936" s="282">
        <f t="shared" si="358"/>
        <v>0</v>
      </c>
      <c r="CC936" s="282">
        <f t="shared" si="359"/>
        <v>0</v>
      </c>
      <c r="CD936" s="282">
        <f t="shared" si="360"/>
        <v>0</v>
      </c>
      <c r="CE936" s="282">
        <f t="shared" si="361"/>
        <v>0</v>
      </c>
      <c r="CF936" s="282">
        <f t="shared" si="362"/>
        <v>0</v>
      </c>
      <c r="CG936" s="282">
        <f t="shared" si="363"/>
        <v>0</v>
      </c>
      <c r="CH936" s="282">
        <f t="shared" si="364"/>
        <v>0</v>
      </c>
      <c r="CI936" s="282">
        <f t="shared" si="365"/>
        <v>0</v>
      </c>
      <c r="CJ936" s="282">
        <f t="shared" si="366"/>
        <v>0</v>
      </c>
      <c r="CK936" s="282">
        <f t="shared" si="367"/>
        <v>0</v>
      </c>
      <c r="CL936" s="282">
        <f t="shared" si="368"/>
        <v>0</v>
      </c>
      <c r="CM936" s="282">
        <f t="shared" si="369"/>
        <v>0</v>
      </c>
    </row>
    <row r="937" spans="4:91" ht="15" x14ac:dyDescent="0.25">
      <c r="D937" s="455" t="str">
        <f>IF(DATA15!$C$24="","",U937&amp;":"&amp;V937)</f>
        <v/>
      </c>
      <c r="E937" s="523" t="str">
        <f>IF(DATA15!$D$24="","",W937&amp;":"&amp;X937)</f>
        <v/>
      </c>
      <c r="F937" s="523"/>
      <c r="G937" s="523"/>
      <c r="H937" s="524" t="e">
        <f t="shared" si="344"/>
        <v>#VALUE!</v>
      </c>
      <c r="I937" s="524"/>
      <c r="J937" s="524"/>
      <c r="K937" s="522" t="e">
        <f t="shared" si="348"/>
        <v>#VALUE!</v>
      </c>
      <c r="L937" s="522"/>
      <c r="M937" s="522"/>
      <c r="N937" s="525" t="e">
        <f t="shared" si="345"/>
        <v>#VALUE!</v>
      </c>
      <c r="O937" s="525"/>
      <c r="P937" s="525"/>
      <c r="Q937" s="523" t="e">
        <f t="shared" si="346"/>
        <v>#VALUE!</v>
      </c>
      <c r="R937" s="523"/>
      <c r="S937" s="523"/>
      <c r="T937" s="283">
        <v>16</v>
      </c>
      <c r="U937" s="456">
        <f>IF(HOUR(DATA15!$C$24)&lt;=6,HOUR(DATA15!$C$24)+12,HOUR(DATA15!$C$24))</f>
        <v>12</v>
      </c>
      <c r="V937" s="457" t="str">
        <f>IF(MINUTE(DATA15!$C$24)&lt;10,"0"&amp;MINUTE(DATA15!$C$24),MINUTE(DATA15!$C$24))</f>
        <v>00</v>
      </c>
      <c r="W937" s="456">
        <f>IF(HOUR(DATA15!$D$24)&lt;=6,HOUR(DATA15!$D$24)+12,HOUR(DATA15!$D$24))</f>
        <v>12</v>
      </c>
      <c r="X937" s="457" t="str">
        <f>IF(MINUTE(DATA15!$D$24)&lt;10,"0"&amp;MINUTE(DATA15!$D$24),MINUTE(DATA15!$D$24))</f>
        <v>00</v>
      </c>
      <c r="Y937" s="526" t="b">
        <f t="shared" si="342"/>
        <v>0</v>
      </c>
      <c r="Z937" s="526"/>
      <c r="AA937" s="520" t="b">
        <f t="shared" si="343"/>
        <v>0</v>
      </c>
      <c r="AB937" s="520"/>
      <c r="AC937" s="521" t="str">
        <f t="shared" si="347"/>
        <v/>
      </c>
      <c r="AD937" s="521"/>
      <c r="AE937" s="520" t="b">
        <f t="shared" si="341"/>
        <v>0</v>
      </c>
      <c r="AF937" s="520"/>
      <c r="AH937" s="422">
        <f>DATA15!$G$24</f>
        <v>0</v>
      </c>
      <c r="AI937" s="422">
        <f>DATA15!$L$24</f>
        <v>0</v>
      </c>
      <c r="AJ937" s="458">
        <f>DATA15!$Q$24</f>
        <v>0</v>
      </c>
      <c r="AK937" s="422">
        <f>DATA15!$V$24</f>
        <v>0</v>
      </c>
      <c r="AL937" s="422">
        <f>DATA15!$AA$24</f>
        <v>0</v>
      </c>
      <c r="AN937" s="522" t="str">
        <f>IF(AJ937="A",MAX($AN$221:AP936)+0.001,"")</f>
        <v/>
      </c>
      <c r="AO937" s="522"/>
      <c r="AP937" s="522"/>
      <c r="AQ937" s="282">
        <v>1.7159999999999997</v>
      </c>
      <c r="AR937" s="282" t="str">
        <f>IF($AQ$937&gt;$AN$973,"",LOOKUP($AQ$937,$AN$222:$AP$971,$AH$222:$AH$971))</f>
        <v/>
      </c>
      <c r="AS937" s="282" t="str">
        <f>IF($AQ$937&gt;$AN$973,"",LOOKUP($AQ$937,$AN$222:$AP$971,$AI$222:$AI$971))</f>
        <v/>
      </c>
      <c r="AT937" s="282" t="s">
        <v>28</v>
      </c>
      <c r="AU937" s="282" t="str">
        <f>IF($AQ$937&gt;$AN$973,"",LOOKUP($AQ$937,$AN$222:$AP$971,$AK$222:$AK$971))</f>
        <v/>
      </c>
      <c r="AV937" s="282" t="str">
        <f>IF($AQ$937&gt;$AN$973,"",LOOKUP($AQ$937,$AN$222:$AP$971,$AL$222:$AL$971))</f>
        <v/>
      </c>
      <c r="AX937" s="522" t="str">
        <f>IF(AJ937="B",MAX($AX$221:AX936)+0.001,"")</f>
        <v/>
      </c>
      <c r="AY937" s="522"/>
      <c r="AZ937" s="522"/>
      <c r="BA937" s="282">
        <v>1.7159999999999997</v>
      </c>
      <c r="BB937" s="282" t="str">
        <f t="shared" si="356"/>
        <v/>
      </c>
      <c r="BC937" s="282" t="str">
        <f t="shared" si="349"/>
        <v/>
      </c>
      <c r="BD937" s="282" t="s">
        <v>29</v>
      </c>
      <c r="BE937" s="282" t="str">
        <f t="shared" si="350"/>
        <v/>
      </c>
      <c r="BF937" s="282" t="str">
        <f t="shared" si="351"/>
        <v/>
      </c>
      <c r="BH937" s="522" t="str">
        <f>IF(AJ937="C",MAX($BH$221:BH936)+0.001,"")</f>
        <v/>
      </c>
      <c r="BI937" s="522"/>
      <c r="BJ937" s="522"/>
      <c r="BK937" s="282">
        <v>1.7159999999999997</v>
      </c>
      <c r="BL937" s="282" t="str">
        <f t="shared" si="352"/>
        <v/>
      </c>
      <c r="BM937" s="282" t="str">
        <f t="shared" si="353"/>
        <v/>
      </c>
      <c r="BN937" s="282" t="s">
        <v>30</v>
      </c>
      <c r="BO937" s="282" t="str">
        <f t="shared" si="354"/>
        <v/>
      </c>
      <c r="BP937" s="282" t="str">
        <f t="shared" si="355"/>
        <v/>
      </c>
      <c r="BT937" s="522" t="str">
        <f>IF(AL937="A",MAX($BT$221:BV936)+0.001,"")</f>
        <v/>
      </c>
      <c r="BU937" s="522"/>
      <c r="BV937" s="522"/>
      <c r="BW937" s="282">
        <v>1.7159999999999997</v>
      </c>
      <c r="BY937" s="454" t="s">
        <v>28</v>
      </c>
      <c r="BZ937" s="282" t="str">
        <f t="shared" si="357"/>
        <v/>
      </c>
      <c r="CB937" s="282">
        <f t="shared" si="358"/>
        <v>0</v>
      </c>
      <c r="CC937" s="282">
        <f t="shared" si="359"/>
        <v>0</v>
      </c>
      <c r="CD937" s="282">
        <f t="shared" si="360"/>
        <v>0</v>
      </c>
      <c r="CE937" s="282">
        <f t="shared" si="361"/>
        <v>0</v>
      </c>
      <c r="CF937" s="282">
        <f t="shared" si="362"/>
        <v>0</v>
      </c>
      <c r="CG937" s="282">
        <f t="shared" si="363"/>
        <v>0</v>
      </c>
      <c r="CH937" s="282">
        <f t="shared" si="364"/>
        <v>0</v>
      </c>
      <c r="CI937" s="282">
        <f t="shared" si="365"/>
        <v>0</v>
      </c>
      <c r="CJ937" s="282">
        <f t="shared" si="366"/>
        <v>0</v>
      </c>
      <c r="CK937" s="282">
        <f t="shared" si="367"/>
        <v>0</v>
      </c>
      <c r="CL937" s="282">
        <f t="shared" si="368"/>
        <v>0</v>
      </c>
      <c r="CM937" s="282">
        <f t="shared" si="369"/>
        <v>0</v>
      </c>
    </row>
    <row r="938" spans="4:91" ht="15" x14ac:dyDescent="0.25">
      <c r="D938" s="455" t="str">
        <f>IF(DATA15!$C$25="","",U938&amp;":"&amp;V938)</f>
        <v/>
      </c>
      <c r="E938" s="523" t="str">
        <f>IF(DATA15!$D$25="","",W938&amp;":"&amp;X938)</f>
        <v/>
      </c>
      <c r="F938" s="523"/>
      <c r="G938" s="523"/>
      <c r="H938" s="524" t="e">
        <f t="shared" si="344"/>
        <v>#VALUE!</v>
      </c>
      <c r="I938" s="524"/>
      <c r="J938" s="524"/>
      <c r="K938" s="522" t="e">
        <f t="shared" si="348"/>
        <v>#VALUE!</v>
      </c>
      <c r="L938" s="522"/>
      <c r="M938" s="522"/>
      <c r="N938" s="525" t="e">
        <f t="shared" si="345"/>
        <v>#VALUE!</v>
      </c>
      <c r="O938" s="525"/>
      <c r="P938" s="525"/>
      <c r="Q938" s="523" t="e">
        <f t="shared" si="346"/>
        <v>#VALUE!</v>
      </c>
      <c r="R938" s="523"/>
      <c r="S938" s="523"/>
      <c r="T938" s="283">
        <v>17</v>
      </c>
      <c r="U938" s="456">
        <f>IF(HOUR(DATA15!$C$25)&lt;=6,HOUR(DATA15!$C$25)+12,HOUR(DATA15!$C$25))</f>
        <v>12</v>
      </c>
      <c r="V938" s="457" t="str">
        <f>IF(MINUTE(DATA15!$C$25)&lt;10,"0"&amp;MINUTE(DATA15!$C$25),MINUTE(DATA15!$C$25))</f>
        <v>00</v>
      </c>
      <c r="W938" s="456">
        <f>IF(HOUR(DATA15!$D$25)&lt;=6,HOUR(DATA15!$D$25)+12,HOUR(DATA15!$D$25))</f>
        <v>12</v>
      </c>
      <c r="X938" s="457" t="str">
        <f>IF(MINUTE(DATA15!$D$25)&lt;10,"0"&amp;MINUTE(DATA15!$D$25),MINUTE(DATA15!$D$25))</f>
        <v>00</v>
      </c>
      <c r="Y938" s="526" t="b">
        <f t="shared" si="342"/>
        <v>0</v>
      </c>
      <c r="Z938" s="526"/>
      <c r="AA938" s="520" t="b">
        <f t="shared" si="343"/>
        <v>0</v>
      </c>
      <c r="AB938" s="520"/>
      <c r="AC938" s="521" t="str">
        <f t="shared" si="347"/>
        <v/>
      </c>
      <c r="AD938" s="521"/>
      <c r="AE938" s="520" t="b">
        <f t="shared" si="341"/>
        <v>0</v>
      </c>
      <c r="AF938" s="520"/>
      <c r="AH938" s="422">
        <f>DATA15!$G$25</f>
        <v>0</v>
      </c>
      <c r="AI938" s="422">
        <f>DATA15!$L$25</f>
        <v>0</v>
      </c>
      <c r="AJ938" s="458">
        <f>DATA15!$Q$25</f>
        <v>0</v>
      </c>
      <c r="AK938" s="422">
        <f>DATA15!$V$25</f>
        <v>0</v>
      </c>
      <c r="AL938" s="422">
        <f>DATA15!$AA$25</f>
        <v>0</v>
      </c>
      <c r="AN938" s="522" t="str">
        <f>IF(AJ938="A",MAX($AN$221:AP937)+0.001,"")</f>
        <v/>
      </c>
      <c r="AO938" s="522"/>
      <c r="AP938" s="522"/>
      <c r="AQ938" s="282">
        <v>1.7169999999999999</v>
      </c>
      <c r="AR938" s="282" t="str">
        <f>IF($AQ$938&gt;$AN$973,"",LOOKUP($AQ$938,$AN$222:$AP$971,$AH$222:$AH$971))</f>
        <v/>
      </c>
      <c r="AS938" s="282" t="str">
        <f>IF($AQ$938&gt;$AN$973,"",LOOKUP($AQ$938,$AN$222:$AP$971,$AI$222:$AI$971))</f>
        <v/>
      </c>
      <c r="AT938" s="282" t="s">
        <v>28</v>
      </c>
      <c r="AU938" s="282" t="str">
        <f>IF($AQ$938&gt;$AN$973,"",LOOKUP($AQ$938,$AN$222:$AP$971,$AK$222:$AK$971))</f>
        <v/>
      </c>
      <c r="AV938" s="282" t="str">
        <f>IF($AQ$938&gt;$AN$973,"",LOOKUP($AQ$938,$AN$222:$AP$971,$AL$222:$AL$971))</f>
        <v/>
      </c>
      <c r="AX938" s="522" t="str">
        <f>IF(AJ938="B",MAX($AX$221:AX937)+0.001,"")</f>
        <v/>
      </c>
      <c r="AY938" s="522"/>
      <c r="AZ938" s="522"/>
      <c r="BA938" s="282">
        <v>1.7169999999999999</v>
      </c>
      <c r="BB938" s="282" t="str">
        <f t="shared" si="356"/>
        <v/>
      </c>
      <c r="BC938" s="282" t="str">
        <f t="shared" si="349"/>
        <v/>
      </c>
      <c r="BD938" s="282" t="s">
        <v>29</v>
      </c>
      <c r="BE938" s="282" t="str">
        <f t="shared" si="350"/>
        <v/>
      </c>
      <c r="BF938" s="282" t="str">
        <f t="shared" si="351"/>
        <v/>
      </c>
      <c r="BH938" s="522" t="str">
        <f>IF(AJ938="C",MAX($BH$221:BH937)+0.001,"")</f>
        <v/>
      </c>
      <c r="BI938" s="522"/>
      <c r="BJ938" s="522"/>
      <c r="BK938" s="282">
        <v>1.7169999999999999</v>
      </c>
      <c r="BL938" s="282" t="str">
        <f t="shared" si="352"/>
        <v/>
      </c>
      <c r="BM938" s="282" t="str">
        <f t="shared" si="353"/>
        <v/>
      </c>
      <c r="BN938" s="282" t="s">
        <v>30</v>
      </c>
      <c r="BO938" s="282" t="str">
        <f t="shared" si="354"/>
        <v/>
      </c>
      <c r="BP938" s="282" t="str">
        <f t="shared" si="355"/>
        <v/>
      </c>
      <c r="BT938" s="522" t="str">
        <f>IF(AL938="A",MAX($BT$221:BV937)+0.001,"")</f>
        <v/>
      </c>
      <c r="BU938" s="522"/>
      <c r="BV938" s="522"/>
      <c r="BW938" s="282">
        <v>1.7169999999999999</v>
      </c>
      <c r="BY938" s="454" t="s">
        <v>28</v>
      </c>
      <c r="BZ938" s="282" t="str">
        <f t="shared" si="357"/>
        <v/>
      </c>
      <c r="CB938" s="282">
        <f t="shared" si="358"/>
        <v>0</v>
      </c>
      <c r="CC938" s="282">
        <f t="shared" si="359"/>
        <v>0</v>
      </c>
      <c r="CD938" s="282">
        <f t="shared" si="360"/>
        <v>0</v>
      </c>
      <c r="CE938" s="282">
        <f t="shared" si="361"/>
        <v>0</v>
      </c>
      <c r="CF938" s="282">
        <f t="shared" si="362"/>
        <v>0</v>
      </c>
      <c r="CG938" s="282">
        <f t="shared" si="363"/>
        <v>0</v>
      </c>
      <c r="CH938" s="282">
        <f t="shared" si="364"/>
        <v>0</v>
      </c>
      <c r="CI938" s="282">
        <f t="shared" si="365"/>
        <v>0</v>
      </c>
      <c r="CJ938" s="282">
        <f t="shared" si="366"/>
        <v>0</v>
      </c>
      <c r="CK938" s="282">
        <f t="shared" si="367"/>
        <v>0</v>
      </c>
      <c r="CL938" s="282">
        <f t="shared" si="368"/>
        <v>0</v>
      </c>
      <c r="CM938" s="282">
        <f t="shared" si="369"/>
        <v>0</v>
      </c>
    </row>
    <row r="939" spans="4:91" ht="15" x14ac:dyDescent="0.25">
      <c r="D939" s="455" t="str">
        <f>IF(DATA15!$C$26="","",U939&amp;":"&amp;V939)</f>
        <v/>
      </c>
      <c r="E939" s="523" t="str">
        <f>IF(DATA15!$D$26="","",W939&amp;":"&amp;X939)</f>
        <v/>
      </c>
      <c r="F939" s="523"/>
      <c r="G939" s="523"/>
      <c r="H939" s="524" t="e">
        <f t="shared" si="344"/>
        <v>#VALUE!</v>
      </c>
      <c r="I939" s="524"/>
      <c r="J939" s="524"/>
      <c r="K939" s="522" t="e">
        <f t="shared" si="348"/>
        <v>#VALUE!</v>
      </c>
      <c r="L939" s="522"/>
      <c r="M939" s="522"/>
      <c r="N939" s="525" t="e">
        <f t="shared" si="345"/>
        <v>#VALUE!</v>
      </c>
      <c r="O939" s="525"/>
      <c r="P939" s="525"/>
      <c r="Q939" s="523" t="e">
        <f t="shared" si="346"/>
        <v>#VALUE!</v>
      </c>
      <c r="R939" s="523"/>
      <c r="S939" s="523"/>
      <c r="T939" s="283">
        <v>18</v>
      </c>
      <c r="U939" s="456">
        <f>IF(HOUR(DATA15!$C$26)&lt;=6,HOUR(DATA15!$C$26)+12,HOUR(DATA15!$C$26))</f>
        <v>12</v>
      </c>
      <c r="V939" s="457" t="str">
        <f>IF(MINUTE(DATA15!$C$26)&lt;10,"0"&amp;MINUTE(DATA15!$C$26),MINUTE(DATA15!$C$26))</f>
        <v>00</v>
      </c>
      <c r="W939" s="456">
        <f>IF(HOUR(DATA15!$D$26)&lt;=6,HOUR(DATA15!$D$26)+12,HOUR(DATA15!$D$26))</f>
        <v>12</v>
      </c>
      <c r="X939" s="457" t="str">
        <f>IF(MINUTE(DATA15!$D$26)&lt;10,"0"&amp;MINUTE(DATA15!$D$26),MINUTE(DATA15!$D$26))</f>
        <v>00</v>
      </c>
      <c r="Y939" s="526" t="b">
        <f t="shared" si="342"/>
        <v>0</v>
      </c>
      <c r="Z939" s="526"/>
      <c r="AA939" s="520" t="b">
        <f t="shared" si="343"/>
        <v>0</v>
      </c>
      <c r="AB939" s="520"/>
      <c r="AC939" s="521" t="str">
        <f t="shared" si="347"/>
        <v/>
      </c>
      <c r="AD939" s="521"/>
      <c r="AE939" s="520" t="b">
        <f t="shared" si="341"/>
        <v>0</v>
      </c>
      <c r="AF939" s="520"/>
      <c r="AH939" s="422">
        <f>DATA15!$G$26</f>
        <v>0</v>
      </c>
      <c r="AI939" s="422">
        <f>DATA15!$L$26</f>
        <v>0</v>
      </c>
      <c r="AJ939" s="458">
        <f>DATA15!$Q$26</f>
        <v>0</v>
      </c>
      <c r="AK939" s="422">
        <f>DATA15!$V$26</f>
        <v>0</v>
      </c>
      <c r="AL939" s="422">
        <f>DATA15!$AA$26</f>
        <v>0</v>
      </c>
      <c r="AN939" s="522" t="str">
        <f>IF(AJ939="A",MAX($AN$221:AP938)+0.001,"")</f>
        <v/>
      </c>
      <c r="AO939" s="522"/>
      <c r="AP939" s="522"/>
      <c r="AQ939" s="282">
        <v>1.718</v>
      </c>
      <c r="AR939" s="282" t="str">
        <f>IF($AQ$939&gt;$AN$973,"",LOOKUP($AQ$939,$AN$222:$AP$971,$AH$222:$AH$971))</f>
        <v/>
      </c>
      <c r="AS939" s="282" t="str">
        <f>IF($AQ$939&gt;$AN$973,"",LOOKUP($AQ$939,$AN$222:$AP$971,$AI$222:$AI$971))</f>
        <v/>
      </c>
      <c r="AT939" s="282" t="s">
        <v>28</v>
      </c>
      <c r="AU939" s="282" t="str">
        <f>IF($AQ$939&gt;$AN$973,"",LOOKUP($AQ$939,$AN$222:$AP$971,$AK$222:$AK$971))</f>
        <v/>
      </c>
      <c r="AV939" s="282" t="str">
        <f>IF($AQ$939&gt;$AN$973,"",LOOKUP($AQ$939,$AN$222:$AP$971,$AL$222:$AL$971))</f>
        <v/>
      </c>
      <c r="AX939" s="522" t="str">
        <f>IF(AJ939="B",MAX($AX$221:AX938)+0.001,"")</f>
        <v/>
      </c>
      <c r="AY939" s="522"/>
      <c r="AZ939" s="522"/>
      <c r="BA939" s="282">
        <v>1.718</v>
      </c>
      <c r="BB939" s="282" t="str">
        <f t="shared" si="356"/>
        <v/>
      </c>
      <c r="BC939" s="282" t="str">
        <f t="shared" si="349"/>
        <v/>
      </c>
      <c r="BD939" s="282" t="s">
        <v>29</v>
      </c>
      <c r="BE939" s="282" t="str">
        <f t="shared" si="350"/>
        <v/>
      </c>
      <c r="BF939" s="282" t="str">
        <f t="shared" si="351"/>
        <v/>
      </c>
      <c r="BH939" s="522" t="str">
        <f>IF(AJ939="C",MAX($BH$221:BH938)+0.001,"")</f>
        <v/>
      </c>
      <c r="BI939" s="522"/>
      <c r="BJ939" s="522"/>
      <c r="BK939" s="282">
        <v>1.718</v>
      </c>
      <c r="BL939" s="282" t="str">
        <f t="shared" si="352"/>
        <v/>
      </c>
      <c r="BM939" s="282" t="str">
        <f t="shared" si="353"/>
        <v/>
      </c>
      <c r="BN939" s="282" t="s">
        <v>30</v>
      </c>
      <c r="BO939" s="282" t="str">
        <f t="shared" si="354"/>
        <v/>
      </c>
      <c r="BP939" s="282" t="str">
        <f t="shared" si="355"/>
        <v/>
      </c>
      <c r="BT939" s="522" t="str">
        <f>IF(AL939="A",MAX($BT$221:BV938)+0.001,"")</f>
        <v/>
      </c>
      <c r="BU939" s="522"/>
      <c r="BV939" s="522"/>
      <c r="BW939" s="282">
        <v>1.718</v>
      </c>
      <c r="BY939" s="454" t="s">
        <v>28</v>
      </c>
      <c r="BZ939" s="282" t="str">
        <f t="shared" si="357"/>
        <v/>
      </c>
      <c r="CB939" s="282">
        <f t="shared" si="358"/>
        <v>0</v>
      </c>
      <c r="CC939" s="282">
        <f t="shared" si="359"/>
        <v>0</v>
      </c>
      <c r="CD939" s="282">
        <f t="shared" si="360"/>
        <v>0</v>
      </c>
      <c r="CE939" s="282">
        <f t="shared" si="361"/>
        <v>0</v>
      </c>
      <c r="CF939" s="282">
        <f t="shared" si="362"/>
        <v>0</v>
      </c>
      <c r="CG939" s="282">
        <f t="shared" si="363"/>
        <v>0</v>
      </c>
      <c r="CH939" s="282">
        <f t="shared" si="364"/>
        <v>0</v>
      </c>
      <c r="CI939" s="282">
        <f t="shared" si="365"/>
        <v>0</v>
      </c>
      <c r="CJ939" s="282">
        <f t="shared" si="366"/>
        <v>0</v>
      </c>
      <c r="CK939" s="282">
        <f t="shared" si="367"/>
        <v>0</v>
      </c>
      <c r="CL939" s="282">
        <f t="shared" si="368"/>
        <v>0</v>
      </c>
      <c r="CM939" s="282">
        <f t="shared" si="369"/>
        <v>0</v>
      </c>
    </row>
    <row r="940" spans="4:91" ht="15" x14ac:dyDescent="0.25">
      <c r="D940" s="455" t="str">
        <f>IF(DATA15!$C$27="","",U940&amp;":"&amp;V940)</f>
        <v/>
      </c>
      <c r="E940" s="523" t="str">
        <f>IF(DATA15!$D$27="","",W940&amp;":"&amp;X940)</f>
        <v/>
      </c>
      <c r="F940" s="523"/>
      <c r="G940" s="523"/>
      <c r="H940" s="524" t="e">
        <f t="shared" si="344"/>
        <v>#VALUE!</v>
      </c>
      <c r="I940" s="524"/>
      <c r="J940" s="524"/>
      <c r="K940" s="522" t="e">
        <f t="shared" si="348"/>
        <v>#VALUE!</v>
      </c>
      <c r="L940" s="522"/>
      <c r="M940" s="522"/>
      <c r="N940" s="525" t="e">
        <f t="shared" si="345"/>
        <v>#VALUE!</v>
      </c>
      <c r="O940" s="525"/>
      <c r="P940" s="525"/>
      <c r="Q940" s="523" t="e">
        <f t="shared" si="346"/>
        <v>#VALUE!</v>
      </c>
      <c r="R940" s="523"/>
      <c r="S940" s="523"/>
      <c r="T940" s="283">
        <v>19</v>
      </c>
      <c r="U940" s="456">
        <f>IF(HOUR(DATA15!$C$27)&lt;=6,HOUR(DATA15!$C$27)+12,HOUR(DATA15!$C$27))</f>
        <v>12</v>
      </c>
      <c r="V940" s="457" t="str">
        <f>IF(MINUTE(DATA15!$C$27)&lt;10,"0"&amp;MINUTE(DATA15!$C$27),MINUTE(DATA15!$C$27))</f>
        <v>00</v>
      </c>
      <c r="W940" s="456">
        <f>IF(HOUR(DATA15!$D$27)&lt;=6,HOUR(DATA15!$D$27)+12,HOUR(DATA15!$D$27))</f>
        <v>12</v>
      </c>
      <c r="X940" s="457" t="str">
        <f>IF(MINUTE(DATA15!$D$27)&lt;10,"0"&amp;MINUTE(DATA15!$D$27),MINUTE(DATA15!$D$27))</f>
        <v>00</v>
      </c>
      <c r="Y940" s="526" t="b">
        <f t="shared" si="342"/>
        <v>0</v>
      </c>
      <c r="Z940" s="526"/>
      <c r="AA940" s="520" t="b">
        <f t="shared" si="343"/>
        <v>0</v>
      </c>
      <c r="AB940" s="520"/>
      <c r="AC940" s="521" t="str">
        <f t="shared" si="347"/>
        <v/>
      </c>
      <c r="AD940" s="521"/>
      <c r="AE940" s="520" t="b">
        <f t="shared" si="341"/>
        <v>0</v>
      </c>
      <c r="AF940" s="520"/>
      <c r="AH940" s="422">
        <f>DATA15!$G$27</f>
        <v>0</v>
      </c>
      <c r="AI940" s="422">
        <f>DATA15!$L$27</f>
        <v>0</v>
      </c>
      <c r="AJ940" s="458">
        <f>DATA15!$Q$27</f>
        <v>0</v>
      </c>
      <c r="AK940" s="422">
        <f>DATA15!$V$27</f>
        <v>0</v>
      </c>
      <c r="AL940" s="422">
        <f>DATA15!$AA$27</f>
        <v>0</v>
      </c>
      <c r="AN940" s="522" t="str">
        <f>IF(AJ940="A",MAX($AN$221:AP939)+0.001,"")</f>
        <v/>
      </c>
      <c r="AO940" s="522"/>
      <c r="AP940" s="522"/>
      <c r="AQ940" s="282">
        <v>1.7189999999999999</v>
      </c>
      <c r="AR940" s="282" t="str">
        <f>IF($AQ$940&gt;$AN$973,"",LOOKUP($AQ$940,$AN$222:$AP$971,$AH$222:$AH$971))</f>
        <v/>
      </c>
      <c r="AS940" s="282" t="str">
        <f>IF($AQ$940&gt;$AN$973,"",LOOKUP($AQ$940,$AN$222:$AP$971,$AI$222:$AI$971))</f>
        <v/>
      </c>
      <c r="AT940" s="282" t="s">
        <v>28</v>
      </c>
      <c r="AU940" s="282" t="str">
        <f>IF($AQ$940&gt;$AN$973,"",LOOKUP($AQ$940,$AN$222:$AP$971,$AK$222:$AK$971))</f>
        <v/>
      </c>
      <c r="AV940" s="282" t="str">
        <f>IF($AQ$940&gt;$AN$973,"",LOOKUP($AQ$940,$AN$222:$AP$971,$AL$222:$AL$971))</f>
        <v/>
      </c>
      <c r="AX940" s="522" t="str">
        <f>IF(AJ940="B",MAX($AX$221:AX939)+0.001,"")</f>
        <v/>
      </c>
      <c r="AY940" s="522"/>
      <c r="AZ940" s="522"/>
      <c r="BA940" s="282">
        <v>1.7189999999999999</v>
      </c>
      <c r="BB940" s="282" t="str">
        <f t="shared" si="356"/>
        <v/>
      </c>
      <c r="BC940" s="282" t="str">
        <f t="shared" si="349"/>
        <v/>
      </c>
      <c r="BD940" s="282" t="s">
        <v>29</v>
      </c>
      <c r="BE940" s="282" t="str">
        <f t="shared" si="350"/>
        <v/>
      </c>
      <c r="BF940" s="282" t="str">
        <f t="shared" si="351"/>
        <v/>
      </c>
      <c r="BH940" s="522" t="str">
        <f>IF(AJ940="C",MAX($BH$221:BH939)+0.001,"")</f>
        <v/>
      </c>
      <c r="BI940" s="522"/>
      <c r="BJ940" s="522"/>
      <c r="BK940" s="282">
        <v>1.7189999999999999</v>
      </c>
      <c r="BL940" s="282" t="str">
        <f t="shared" si="352"/>
        <v/>
      </c>
      <c r="BM940" s="282" t="str">
        <f t="shared" si="353"/>
        <v/>
      </c>
      <c r="BN940" s="282" t="s">
        <v>30</v>
      </c>
      <c r="BO940" s="282" t="str">
        <f t="shared" si="354"/>
        <v/>
      </c>
      <c r="BP940" s="282" t="str">
        <f t="shared" si="355"/>
        <v/>
      </c>
      <c r="BT940" s="522" t="str">
        <f>IF(AL940="A",MAX($BT$221:BV939)+0.001,"")</f>
        <v/>
      </c>
      <c r="BU940" s="522"/>
      <c r="BV940" s="522"/>
      <c r="BW940" s="282">
        <v>1.7189999999999999</v>
      </c>
      <c r="BY940" s="454" t="s">
        <v>28</v>
      </c>
      <c r="BZ940" s="282" t="str">
        <f t="shared" si="357"/>
        <v/>
      </c>
      <c r="CB940" s="282">
        <f t="shared" si="358"/>
        <v>0</v>
      </c>
      <c r="CC940" s="282">
        <f t="shared" si="359"/>
        <v>0</v>
      </c>
      <c r="CD940" s="282">
        <f t="shared" si="360"/>
        <v>0</v>
      </c>
      <c r="CE940" s="282">
        <f t="shared" si="361"/>
        <v>0</v>
      </c>
      <c r="CF940" s="282">
        <f t="shared" si="362"/>
        <v>0</v>
      </c>
      <c r="CG940" s="282">
        <f t="shared" si="363"/>
        <v>0</v>
      </c>
      <c r="CH940" s="282">
        <f t="shared" si="364"/>
        <v>0</v>
      </c>
      <c r="CI940" s="282">
        <f t="shared" si="365"/>
        <v>0</v>
      </c>
      <c r="CJ940" s="282">
        <f t="shared" si="366"/>
        <v>0</v>
      </c>
      <c r="CK940" s="282">
        <f t="shared" si="367"/>
        <v>0</v>
      </c>
      <c r="CL940" s="282">
        <f t="shared" si="368"/>
        <v>0</v>
      </c>
      <c r="CM940" s="282">
        <f t="shared" si="369"/>
        <v>0</v>
      </c>
    </row>
    <row r="941" spans="4:91" ht="15" x14ac:dyDescent="0.25">
      <c r="D941" s="455" t="str">
        <f>IF(DATA15!$C$28="","",U941&amp;":"&amp;V941)</f>
        <v/>
      </c>
      <c r="E941" s="523" t="str">
        <f>IF(DATA15!$D$28="","",W941&amp;":"&amp;X941)</f>
        <v/>
      </c>
      <c r="F941" s="523"/>
      <c r="G941" s="523"/>
      <c r="H941" s="524" t="e">
        <f t="shared" si="344"/>
        <v>#VALUE!</v>
      </c>
      <c r="I941" s="524"/>
      <c r="J941" s="524"/>
      <c r="K941" s="522" t="e">
        <f t="shared" si="348"/>
        <v>#VALUE!</v>
      </c>
      <c r="L941" s="522"/>
      <c r="M941" s="522"/>
      <c r="N941" s="525" t="e">
        <f t="shared" si="345"/>
        <v>#VALUE!</v>
      </c>
      <c r="O941" s="525"/>
      <c r="P941" s="525"/>
      <c r="Q941" s="523" t="e">
        <f t="shared" si="346"/>
        <v>#VALUE!</v>
      </c>
      <c r="R941" s="523"/>
      <c r="S941" s="523"/>
      <c r="T941" s="283">
        <v>20</v>
      </c>
      <c r="U941" s="456">
        <f>IF(HOUR(DATA15!$C$28)&lt;=6,HOUR(DATA15!$C$28)+12,HOUR(DATA15!$C$28))</f>
        <v>12</v>
      </c>
      <c r="V941" s="457" t="str">
        <f>IF(MINUTE(DATA15!$C$28)&lt;10,"0"&amp;MINUTE(DATA15!$C$28),MINUTE(DATA15!$C$28))</f>
        <v>00</v>
      </c>
      <c r="W941" s="456">
        <f>IF(HOUR(DATA15!$D$28)&lt;=6,HOUR(DATA15!$D$28)+12,HOUR(DATA15!$D$28))</f>
        <v>12</v>
      </c>
      <c r="X941" s="457" t="str">
        <f>IF(MINUTE(DATA15!$D$28)&lt;10,"0"&amp;MINUTE(DATA15!$D$28),MINUTE(DATA15!$D$28))</f>
        <v>00</v>
      </c>
      <c r="Y941" s="526" t="b">
        <f t="shared" si="342"/>
        <v>0</v>
      </c>
      <c r="Z941" s="526"/>
      <c r="AA941" s="520" t="b">
        <f t="shared" si="343"/>
        <v>0</v>
      </c>
      <c r="AB941" s="520"/>
      <c r="AC941" s="521" t="str">
        <f t="shared" si="347"/>
        <v/>
      </c>
      <c r="AD941" s="521"/>
      <c r="AE941" s="520" t="b">
        <f t="shared" si="341"/>
        <v>0</v>
      </c>
      <c r="AF941" s="520"/>
      <c r="AH941" s="422">
        <f>DATA15!$G$28</f>
        <v>0</v>
      </c>
      <c r="AI941" s="422">
        <f>DATA15!$L$28</f>
        <v>0</v>
      </c>
      <c r="AJ941" s="458">
        <f>DATA15!$Q$28</f>
        <v>0</v>
      </c>
      <c r="AK941" s="422">
        <f>DATA15!$V$28</f>
        <v>0</v>
      </c>
      <c r="AL941" s="422">
        <f>DATA15!$AA$28</f>
        <v>0</v>
      </c>
      <c r="AN941" s="522" t="str">
        <f>IF(AJ941="A",MAX($AN$221:AP940)+0.001,"")</f>
        <v/>
      </c>
      <c r="AO941" s="522"/>
      <c r="AP941" s="522"/>
      <c r="AQ941" s="282">
        <v>1.72</v>
      </c>
      <c r="AR941" s="282" t="str">
        <f>IF($AQ$941&gt;$AN$973,"",LOOKUP($AQ$941,$AN$222:$AP$971,$AH$222:$AH$971))</f>
        <v/>
      </c>
      <c r="AS941" s="282" t="str">
        <f>IF($AQ$941&gt;$AN$973,"",LOOKUP($AQ$941,$AN$222:$AP$971,$AI$222:$AI$971))</f>
        <v/>
      </c>
      <c r="AT941" s="282" t="s">
        <v>28</v>
      </c>
      <c r="AU941" s="282" t="str">
        <f>IF($AQ$941&gt;$AN$973,"",LOOKUP($AQ$941,$AN$222:$AP$971,$AK$222:$AK$971))</f>
        <v/>
      </c>
      <c r="AV941" s="282" t="str">
        <f>IF($AQ$941&gt;$AN$973,"",LOOKUP($AQ$941,$AN$222:$AP$971,$AL$222:$AL$971))</f>
        <v/>
      </c>
      <c r="AX941" s="522" t="str">
        <f>IF(AJ941="B",MAX($AX$221:AX940)+0.001,"")</f>
        <v/>
      </c>
      <c r="AY941" s="522"/>
      <c r="AZ941" s="522"/>
      <c r="BA941" s="282">
        <v>1.72</v>
      </c>
      <c r="BB941" s="282" t="str">
        <f t="shared" si="356"/>
        <v/>
      </c>
      <c r="BC941" s="282" t="str">
        <f t="shared" si="349"/>
        <v/>
      </c>
      <c r="BD941" s="282" t="s">
        <v>29</v>
      </c>
      <c r="BE941" s="282" t="str">
        <f t="shared" si="350"/>
        <v/>
      </c>
      <c r="BF941" s="282" t="str">
        <f t="shared" si="351"/>
        <v/>
      </c>
      <c r="BH941" s="522" t="str">
        <f>IF(AJ941="C",MAX($BH$221:BH940)+0.001,"")</f>
        <v/>
      </c>
      <c r="BI941" s="522"/>
      <c r="BJ941" s="522"/>
      <c r="BK941" s="282">
        <v>1.72</v>
      </c>
      <c r="BL941" s="282" t="str">
        <f t="shared" si="352"/>
        <v/>
      </c>
      <c r="BM941" s="282" t="str">
        <f t="shared" si="353"/>
        <v/>
      </c>
      <c r="BN941" s="282" t="s">
        <v>30</v>
      </c>
      <c r="BO941" s="282" t="str">
        <f t="shared" si="354"/>
        <v/>
      </c>
      <c r="BP941" s="282" t="str">
        <f t="shared" si="355"/>
        <v/>
      </c>
      <c r="BT941" s="522" t="str">
        <f>IF(AL941="A",MAX($BT$221:BV940)+0.001,"")</f>
        <v/>
      </c>
      <c r="BU941" s="522"/>
      <c r="BV941" s="522"/>
      <c r="BW941" s="282">
        <v>1.72</v>
      </c>
      <c r="BY941" s="454" t="s">
        <v>28</v>
      </c>
      <c r="BZ941" s="282" t="str">
        <f t="shared" si="357"/>
        <v/>
      </c>
      <c r="CB941" s="282">
        <f t="shared" si="358"/>
        <v>0</v>
      </c>
      <c r="CC941" s="282">
        <f t="shared" si="359"/>
        <v>0</v>
      </c>
      <c r="CD941" s="282">
        <f t="shared" si="360"/>
        <v>0</v>
      </c>
      <c r="CE941" s="282">
        <f t="shared" si="361"/>
        <v>0</v>
      </c>
      <c r="CF941" s="282">
        <f t="shared" si="362"/>
        <v>0</v>
      </c>
      <c r="CG941" s="282">
        <f t="shared" si="363"/>
        <v>0</v>
      </c>
      <c r="CH941" s="282">
        <f t="shared" si="364"/>
        <v>0</v>
      </c>
      <c r="CI941" s="282">
        <f t="shared" si="365"/>
        <v>0</v>
      </c>
      <c r="CJ941" s="282">
        <f t="shared" si="366"/>
        <v>0</v>
      </c>
      <c r="CK941" s="282">
        <f t="shared" si="367"/>
        <v>0</v>
      </c>
      <c r="CL941" s="282">
        <f t="shared" si="368"/>
        <v>0</v>
      </c>
      <c r="CM941" s="282">
        <f t="shared" si="369"/>
        <v>0</v>
      </c>
    </row>
    <row r="942" spans="4:91" ht="15" x14ac:dyDescent="0.25">
      <c r="D942" s="455" t="str">
        <f>IF(DATA15!$C$29="","",U942&amp;":"&amp;V942)</f>
        <v/>
      </c>
      <c r="E942" s="523" t="str">
        <f>IF(DATA15!$D$29="","",W942&amp;":"&amp;X942)</f>
        <v/>
      </c>
      <c r="F942" s="523"/>
      <c r="G942" s="523"/>
      <c r="H942" s="524" t="e">
        <f t="shared" si="344"/>
        <v>#VALUE!</v>
      </c>
      <c r="I942" s="524"/>
      <c r="J942" s="524"/>
      <c r="K942" s="522" t="e">
        <f t="shared" si="348"/>
        <v>#VALUE!</v>
      </c>
      <c r="L942" s="522"/>
      <c r="M942" s="522"/>
      <c r="N942" s="525" t="e">
        <f t="shared" si="345"/>
        <v>#VALUE!</v>
      </c>
      <c r="O942" s="525"/>
      <c r="P942" s="525"/>
      <c r="Q942" s="523" t="e">
        <f t="shared" si="346"/>
        <v>#VALUE!</v>
      </c>
      <c r="R942" s="523"/>
      <c r="S942" s="523"/>
      <c r="T942" s="283">
        <v>21</v>
      </c>
      <c r="U942" s="456">
        <f>IF(HOUR(DATA15!$C$29)&lt;=6,HOUR(DATA15!$C$29)+12,HOUR(DATA15!$C$29))</f>
        <v>12</v>
      </c>
      <c r="V942" s="457" t="str">
        <f>IF(MINUTE(DATA15!$C$29)&lt;10,"0"&amp;MINUTE(DATA15!$C$29),MINUTE(DATA15!$C$29))</f>
        <v>00</v>
      </c>
      <c r="W942" s="456">
        <f>IF(HOUR(DATA15!$D$29)&lt;=6,HOUR(DATA15!$D$29)+12,HOUR(DATA15!$D$29))</f>
        <v>12</v>
      </c>
      <c r="X942" s="457" t="str">
        <f>IF(MINUTE(DATA15!$D$29)&lt;10,"0"&amp;MINUTE(DATA15!$D$29),MINUTE(DATA15!$D$29))</f>
        <v>00</v>
      </c>
      <c r="Y942" s="526" t="b">
        <f t="shared" si="342"/>
        <v>0</v>
      </c>
      <c r="Z942" s="526"/>
      <c r="AA942" s="520" t="b">
        <f t="shared" si="343"/>
        <v>0</v>
      </c>
      <c r="AB942" s="520"/>
      <c r="AC942" s="521" t="str">
        <f t="shared" si="347"/>
        <v/>
      </c>
      <c r="AD942" s="521"/>
      <c r="AE942" s="520" t="b">
        <f t="shared" si="341"/>
        <v>0</v>
      </c>
      <c r="AF942" s="520"/>
      <c r="AH942" s="422">
        <f>DATA15!$G$29</f>
        <v>0</v>
      </c>
      <c r="AI942" s="422">
        <f>DATA15!$L$29</f>
        <v>0</v>
      </c>
      <c r="AJ942" s="458">
        <f>DATA15!$Q$29</f>
        <v>0</v>
      </c>
      <c r="AK942" s="422">
        <f>DATA15!$V$29</f>
        <v>0</v>
      </c>
      <c r="AL942" s="422">
        <f>DATA15!$AA$29</f>
        <v>0</v>
      </c>
      <c r="AN942" s="522" t="str">
        <f>IF(AJ942="A",MAX($AN$221:AP941)+0.001,"")</f>
        <v/>
      </c>
      <c r="AO942" s="522"/>
      <c r="AP942" s="522"/>
      <c r="AQ942" s="282">
        <v>1.7209999999999999</v>
      </c>
      <c r="AR942" s="282" t="str">
        <f>IF($AQ$942&gt;$AN$973,"",LOOKUP($AQ$942,$AN$222:$AP$971,$AH$222:$AH$971))</f>
        <v/>
      </c>
      <c r="AS942" s="282" t="str">
        <f>IF($AQ$942&gt;$AN$973,"",LOOKUP($AQ$942,$AN$222:$AP$971,$AI$222:$AI$971))</f>
        <v/>
      </c>
      <c r="AT942" s="282" t="s">
        <v>28</v>
      </c>
      <c r="AU942" s="282" t="str">
        <f>IF($AQ$942&gt;$AN$973,"",LOOKUP($AQ$942,$AN$222:$AP$971,$AK$222:$AK$971))</f>
        <v/>
      </c>
      <c r="AV942" s="282" t="str">
        <f>IF($AQ$942&gt;$AN$973,"",LOOKUP($AQ$942,$AN$222:$AP$971,$AL$222:$AL$971))</f>
        <v/>
      </c>
      <c r="AX942" s="522" t="str">
        <f>IF(AJ942="B",MAX($AX$221:AX941)+0.001,"")</f>
        <v/>
      </c>
      <c r="AY942" s="522"/>
      <c r="AZ942" s="522"/>
      <c r="BA942" s="282">
        <v>1.7209999999999999</v>
      </c>
      <c r="BB942" s="282" t="str">
        <f t="shared" si="356"/>
        <v/>
      </c>
      <c r="BC942" s="282" t="str">
        <f t="shared" si="349"/>
        <v/>
      </c>
      <c r="BD942" s="282" t="s">
        <v>29</v>
      </c>
      <c r="BE942" s="282" t="str">
        <f t="shared" si="350"/>
        <v/>
      </c>
      <c r="BF942" s="282" t="str">
        <f t="shared" si="351"/>
        <v/>
      </c>
      <c r="BH942" s="522" t="str">
        <f>IF(AJ942="C",MAX($BH$221:BH941)+0.001,"")</f>
        <v/>
      </c>
      <c r="BI942" s="522"/>
      <c r="BJ942" s="522"/>
      <c r="BK942" s="282">
        <v>1.7209999999999999</v>
      </c>
      <c r="BL942" s="282" t="str">
        <f t="shared" si="352"/>
        <v/>
      </c>
      <c r="BM942" s="282" t="str">
        <f t="shared" si="353"/>
        <v/>
      </c>
      <c r="BN942" s="282" t="s">
        <v>30</v>
      </c>
      <c r="BO942" s="282" t="str">
        <f t="shared" si="354"/>
        <v/>
      </c>
      <c r="BP942" s="282" t="str">
        <f t="shared" si="355"/>
        <v/>
      </c>
      <c r="BT942" s="522" t="str">
        <f>IF(AL942="A",MAX($BT$221:BV941)+0.001,"")</f>
        <v/>
      </c>
      <c r="BU942" s="522"/>
      <c r="BV942" s="522"/>
      <c r="BW942" s="282">
        <v>1.7209999999999999</v>
      </c>
      <c r="BY942" s="454" t="s">
        <v>28</v>
      </c>
      <c r="BZ942" s="282" t="str">
        <f t="shared" si="357"/>
        <v/>
      </c>
      <c r="CB942" s="282">
        <f t="shared" si="358"/>
        <v>0</v>
      </c>
      <c r="CC942" s="282">
        <f t="shared" si="359"/>
        <v>0</v>
      </c>
      <c r="CD942" s="282">
        <f t="shared" si="360"/>
        <v>0</v>
      </c>
      <c r="CE942" s="282">
        <f t="shared" si="361"/>
        <v>0</v>
      </c>
      <c r="CF942" s="282">
        <f t="shared" si="362"/>
        <v>0</v>
      </c>
      <c r="CG942" s="282">
        <f t="shared" si="363"/>
        <v>0</v>
      </c>
      <c r="CH942" s="282">
        <f t="shared" si="364"/>
        <v>0</v>
      </c>
      <c r="CI942" s="282">
        <f t="shared" si="365"/>
        <v>0</v>
      </c>
      <c r="CJ942" s="282">
        <f t="shared" si="366"/>
        <v>0</v>
      </c>
      <c r="CK942" s="282">
        <f t="shared" si="367"/>
        <v>0</v>
      </c>
      <c r="CL942" s="282">
        <f t="shared" si="368"/>
        <v>0</v>
      </c>
      <c r="CM942" s="282">
        <f t="shared" si="369"/>
        <v>0</v>
      </c>
    </row>
    <row r="943" spans="4:91" ht="15" x14ac:dyDescent="0.25">
      <c r="D943" s="455" t="str">
        <f>IF(DATA15!$C$30="","",U943&amp;":"&amp;V943)</f>
        <v/>
      </c>
      <c r="E943" s="523" t="str">
        <f>IF(DATA15!$D$30="","",W943&amp;":"&amp;X943)</f>
        <v/>
      </c>
      <c r="F943" s="523"/>
      <c r="G943" s="523"/>
      <c r="H943" s="524" t="e">
        <f t="shared" si="344"/>
        <v>#VALUE!</v>
      </c>
      <c r="I943" s="524"/>
      <c r="J943" s="524"/>
      <c r="K943" s="522" t="e">
        <f t="shared" si="348"/>
        <v>#VALUE!</v>
      </c>
      <c r="L943" s="522"/>
      <c r="M943" s="522"/>
      <c r="N943" s="525" t="e">
        <f t="shared" si="345"/>
        <v>#VALUE!</v>
      </c>
      <c r="O943" s="525"/>
      <c r="P943" s="525"/>
      <c r="Q943" s="523" t="e">
        <f t="shared" si="346"/>
        <v>#VALUE!</v>
      </c>
      <c r="R943" s="523"/>
      <c r="S943" s="523"/>
      <c r="T943" s="283">
        <v>22</v>
      </c>
      <c r="U943" s="456">
        <f>IF(HOUR(DATA15!$C$30)&lt;=6,HOUR(DATA15!$C$30)+12,HOUR(DATA15!$C$30))</f>
        <v>12</v>
      </c>
      <c r="V943" s="457" t="str">
        <f>IF(MINUTE(DATA15!$C$30)&lt;10,"0"&amp;MINUTE(DATA15!$C$30),MINUTE(DATA15!$C$30))</f>
        <v>00</v>
      </c>
      <c r="W943" s="456">
        <f>IF(HOUR(DATA15!$D$30)&lt;=6,HOUR(DATA15!$D$30)+12,HOUR(DATA15!$D$30))</f>
        <v>12</v>
      </c>
      <c r="X943" s="457" t="str">
        <f>IF(MINUTE(DATA15!$D$30)&lt;10,"0"&amp;MINUTE(DATA15!$D$30),MINUTE(DATA15!$D$30))</f>
        <v>00</v>
      </c>
      <c r="Y943" s="526" t="b">
        <f t="shared" si="342"/>
        <v>0</v>
      </c>
      <c r="Z943" s="526"/>
      <c r="AA943" s="520" t="b">
        <f t="shared" si="343"/>
        <v>0</v>
      </c>
      <c r="AB943" s="520"/>
      <c r="AC943" s="521" t="str">
        <f t="shared" si="347"/>
        <v/>
      </c>
      <c r="AD943" s="521"/>
      <c r="AE943" s="520" t="b">
        <f t="shared" si="341"/>
        <v>0</v>
      </c>
      <c r="AF943" s="520"/>
      <c r="AH943" s="422">
        <f>DATA15!$G$30</f>
        <v>0</v>
      </c>
      <c r="AI943" s="422">
        <f>DATA15!$L$30</f>
        <v>0</v>
      </c>
      <c r="AJ943" s="458">
        <f>DATA15!$Q$30</f>
        <v>0</v>
      </c>
      <c r="AK943" s="422">
        <f>DATA15!$V$30</f>
        <v>0</v>
      </c>
      <c r="AL943" s="422">
        <f>DATA15!$AA$30</f>
        <v>0</v>
      </c>
      <c r="AN943" s="522" t="str">
        <f>IF(AJ943="A",MAX($AN$221:AP942)+0.001,"")</f>
        <v/>
      </c>
      <c r="AO943" s="522"/>
      <c r="AP943" s="522"/>
      <c r="AQ943" s="282">
        <v>1.722</v>
      </c>
      <c r="AR943" s="282" t="str">
        <f>IF($AQ$943&gt;$AN$973,"",LOOKUP($AQ$943,$AN$222:$AP$971,$AH$222:$AH$971))</f>
        <v/>
      </c>
      <c r="AS943" s="282" t="str">
        <f>IF($AQ$943&gt;$AN$973,"",LOOKUP($AQ$943,$AN$222:$AP$971,$AI$222:$AI$971))</f>
        <v/>
      </c>
      <c r="AT943" s="282" t="s">
        <v>28</v>
      </c>
      <c r="AU943" s="282" t="str">
        <f>IF($AQ$943&gt;$AN$973,"",LOOKUP($AQ$943,$AN$222:$AP$971,$AK$222:$AK$971))</f>
        <v/>
      </c>
      <c r="AV943" s="282" t="str">
        <f>IF($AQ$943&gt;$AN$973,"",LOOKUP($AQ$943,$AN$222:$AP$971,$AL$222:$AL$971))</f>
        <v/>
      </c>
      <c r="AX943" s="522" t="str">
        <f>IF(AJ943="B",MAX($AX$221:AX942)+0.001,"")</f>
        <v/>
      </c>
      <c r="AY943" s="522"/>
      <c r="AZ943" s="522"/>
      <c r="BA943" s="282">
        <v>1.722</v>
      </c>
      <c r="BB943" s="282" t="str">
        <f t="shared" si="356"/>
        <v/>
      </c>
      <c r="BC943" s="282" t="str">
        <f t="shared" si="349"/>
        <v/>
      </c>
      <c r="BD943" s="282" t="s">
        <v>29</v>
      </c>
      <c r="BE943" s="282" t="str">
        <f t="shared" si="350"/>
        <v/>
      </c>
      <c r="BF943" s="282" t="str">
        <f t="shared" si="351"/>
        <v/>
      </c>
      <c r="BH943" s="522" t="str">
        <f>IF(AJ943="C",MAX($BH$221:BH942)+0.001,"")</f>
        <v/>
      </c>
      <c r="BI943" s="522"/>
      <c r="BJ943" s="522"/>
      <c r="BK943" s="282">
        <v>1.722</v>
      </c>
      <c r="BL943" s="282" t="str">
        <f t="shared" si="352"/>
        <v/>
      </c>
      <c r="BM943" s="282" t="str">
        <f t="shared" si="353"/>
        <v/>
      </c>
      <c r="BN943" s="282" t="s">
        <v>30</v>
      </c>
      <c r="BO943" s="282" t="str">
        <f t="shared" si="354"/>
        <v/>
      </c>
      <c r="BP943" s="282" t="str">
        <f t="shared" si="355"/>
        <v/>
      </c>
      <c r="BT943" s="522" t="str">
        <f>IF(AL943="A",MAX($BT$221:BV942)+0.001,"")</f>
        <v/>
      </c>
      <c r="BU943" s="522"/>
      <c r="BV943" s="522"/>
      <c r="BW943" s="282">
        <v>1.722</v>
      </c>
      <c r="BY943" s="454" t="s">
        <v>28</v>
      </c>
      <c r="BZ943" s="282" t="str">
        <f t="shared" si="357"/>
        <v/>
      </c>
      <c r="CB943" s="282">
        <f t="shared" si="358"/>
        <v>0</v>
      </c>
      <c r="CC943" s="282">
        <f t="shared" si="359"/>
        <v>0</v>
      </c>
      <c r="CD943" s="282">
        <f t="shared" si="360"/>
        <v>0</v>
      </c>
      <c r="CE943" s="282">
        <f t="shared" si="361"/>
        <v>0</v>
      </c>
      <c r="CF943" s="282">
        <f t="shared" si="362"/>
        <v>0</v>
      </c>
      <c r="CG943" s="282">
        <f t="shared" si="363"/>
        <v>0</v>
      </c>
      <c r="CH943" s="282">
        <f t="shared" si="364"/>
        <v>0</v>
      </c>
      <c r="CI943" s="282">
        <f t="shared" si="365"/>
        <v>0</v>
      </c>
      <c r="CJ943" s="282">
        <f t="shared" si="366"/>
        <v>0</v>
      </c>
      <c r="CK943" s="282">
        <f t="shared" si="367"/>
        <v>0</v>
      </c>
      <c r="CL943" s="282">
        <f t="shared" si="368"/>
        <v>0</v>
      </c>
      <c r="CM943" s="282">
        <f t="shared" si="369"/>
        <v>0</v>
      </c>
    </row>
    <row r="944" spans="4:91" ht="15" x14ac:dyDescent="0.25">
      <c r="D944" s="455" t="str">
        <f>IF(DATA15!$C$31="","",U944&amp;":"&amp;V944)</f>
        <v/>
      </c>
      <c r="E944" s="523" t="str">
        <f>IF(DATA15!$D$31="","",W944&amp;":"&amp;X944)</f>
        <v/>
      </c>
      <c r="F944" s="523"/>
      <c r="G944" s="523"/>
      <c r="H944" s="524" t="e">
        <f t="shared" si="344"/>
        <v>#VALUE!</v>
      </c>
      <c r="I944" s="524"/>
      <c r="J944" s="524"/>
      <c r="K944" s="522" t="e">
        <f t="shared" si="348"/>
        <v>#VALUE!</v>
      </c>
      <c r="L944" s="522"/>
      <c r="M944" s="522"/>
      <c r="N944" s="525" t="e">
        <f t="shared" si="345"/>
        <v>#VALUE!</v>
      </c>
      <c r="O944" s="525"/>
      <c r="P944" s="525"/>
      <c r="Q944" s="523" t="e">
        <f t="shared" si="346"/>
        <v>#VALUE!</v>
      </c>
      <c r="R944" s="523"/>
      <c r="S944" s="523"/>
      <c r="T944" s="283">
        <v>23</v>
      </c>
      <c r="U944" s="456">
        <f>IF(HOUR(DATA15!$C$31)&lt;=6,HOUR(DATA15!$C$31)+12,HOUR(DATA15!$C$31))</f>
        <v>12</v>
      </c>
      <c r="V944" s="457" t="str">
        <f>IF(MINUTE(DATA15!$C$31)&lt;10,"0"&amp;MINUTE(DATA15!$C$31),MINUTE(DATA15!$C$31))</f>
        <v>00</v>
      </c>
      <c r="W944" s="456">
        <f>IF(HOUR(DATA15!$D$31)&lt;=6,HOUR(DATA15!$D$31)+12,HOUR(DATA15!$D$31))</f>
        <v>12</v>
      </c>
      <c r="X944" s="457" t="str">
        <f>IF(MINUTE(DATA15!$D$31)&lt;10,"0"&amp;MINUTE(DATA15!$D$31),MINUTE(DATA15!$D$31))</f>
        <v>00</v>
      </c>
      <c r="Y944" s="526" t="b">
        <f t="shared" si="342"/>
        <v>0</v>
      </c>
      <c r="Z944" s="526"/>
      <c r="AA944" s="520" t="b">
        <f t="shared" si="343"/>
        <v>0</v>
      </c>
      <c r="AB944" s="520"/>
      <c r="AC944" s="521" t="str">
        <f t="shared" si="347"/>
        <v/>
      </c>
      <c r="AD944" s="521"/>
      <c r="AE944" s="520" t="b">
        <f t="shared" si="341"/>
        <v>0</v>
      </c>
      <c r="AF944" s="520"/>
      <c r="AH944" s="422">
        <f>DATA15!$G$31</f>
        <v>0</v>
      </c>
      <c r="AI944" s="422">
        <f>DATA15!$L$31</f>
        <v>0</v>
      </c>
      <c r="AJ944" s="458">
        <f>DATA15!$Q$31</f>
        <v>0</v>
      </c>
      <c r="AK944" s="422">
        <f>DATA15!$V$31</f>
        <v>0</v>
      </c>
      <c r="AL944" s="422">
        <f>DATA15!$AA$31</f>
        <v>0</v>
      </c>
      <c r="AN944" s="522" t="str">
        <f>IF(AJ944="A",MAX($AN$221:AP943)+0.001,"")</f>
        <v/>
      </c>
      <c r="AO944" s="522"/>
      <c r="AP944" s="522"/>
      <c r="AQ944" s="282">
        <v>1.7229999999999999</v>
      </c>
      <c r="AR944" s="282" t="str">
        <f>IF($AQ$944&gt;$AN$973,"",LOOKUP($AQ$944,$AN$222:$AP$971,$AH$222:$AH$971))</f>
        <v/>
      </c>
      <c r="AS944" s="282" t="str">
        <f>IF($AQ$944&gt;$AN$973,"",LOOKUP($AQ$944,$AN$222:$AP$971,$AI$222:$AI$971))</f>
        <v/>
      </c>
      <c r="AT944" s="282" t="s">
        <v>28</v>
      </c>
      <c r="AU944" s="282" t="str">
        <f>IF($AQ$944&gt;$AN$973,"",LOOKUP($AQ$944,$AN$222:$AP$971,$AK$222:$AK$971))</f>
        <v/>
      </c>
      <c r="AV944" s="282" t="str">
        <f>IF($AQ$944&gt;$AN$973,"",LOOKUP($AQ$944,$AN$222:$AP$971,$AL$222:$AL$971))</f>
        <v/>
      </c>
      <c r="AX944" s="522" t="str">
        <f>IF(AJ944="B",MAX($AX$221:AX943)+0.001,"")</f>
        <v/>
      </c>
      <c r="AY944" s="522"/>
      <c r="AZ944" s="522"/>
      <c r="BA944" s="282">
        <v>1.7229999999999999</v>
      </c>
      <c r="BB944" s="282" t="str">
        <f t="shared" si="356"/>
        <v/>
      </c>
      <c r="BC944" s="282" t="str">
        <f t="shared" si="349"/>
        <v/>
      </c>
      <c r="BD944" s="282" t="s">
        <v>29</v>
      </c>
      <c r="BE944" s="282" t="str">
        <f t="shared" si="350"/>
        <v/>
      </c>
      <c r="BF944" s="282" t="str">
        <f t="shared" si="351"/>
        <v/>
      </c>
      <c r="BH944" s="522" t="str">
        <f>IF(AJ944="C",MAX($BH$221:BH943)+0.001,"")</f>
        <v/>
      </c>
      <c r="BI944" s="522"/>
      <c r="BJ944" s="522"/>
      <c r="BK944" s="282">
        <v>1.7229999999999999</v>
      </c>
      <c r="BL944" s="282" t="str">
        <f t="shared" si="352"/>
        <v/>
      </c>
      <c r="BM944" s="282" t="str">
        <f t="shared" si="353"/>
        <v/>
      </c>
      <c r="BN944" s="282" t="s">
        <v>30</v>
      </c>
      <c r="BO944" s="282" t="str">
        <f t="shared" si="354"/>
        <v/>
      </c>
      <c r="BP944" s="282" t="str">
        <f t="shared" si="355"/>
        <v/>
      </c>
      <c r="BT944" s="522" t="str">
        <f>IF(AL944="A",MAX($BT$221:BV943)+0.001,"")</f>
        <v/>
      </c>
      <c r="BU944" s="522"/>
      <c r="BV944" s="522"/>
      <c r="BW944" s="282">
        <v>1.7229999999999999</v>
      </c>
      <c r="BY944" s="454" t="s">
        <v>28</v>
      </c>
      <c r="BZ944" s="282" t="str">
        <f t="shared" si="357"/>
        <v/>
      </c>
      <c r="CB944" s="282">
        <f t="shared" si="358"/>
        <v>0</v>
      </c>
      <c r="CC944" s="282">
        <f t="shared" si="359"/>
        <v>0</v>
      </c>
      <c r="CD944" s="282">
        <f t="shared" si="360"/>
        <v>0</v>
      </c>
      <c r="CE944" s="282">
        <f t="shared" si="361"/>
        <v>0</v>
      </c>
      <c r="CF944" s="282">
        <f t="shared" si="362"/>
        <v>0</v>
      </c>
      <c r="CG944" s="282">
        <f t="shared" si="363"/>
        <v>0</v>
      </c>
      <c r="CH944" s="282">
        <f t="shared" si="364"/>
        <v>0</v>
      </c>
      <c r="CI944" s="282">
        <f t="shared" si="365"/>
        <v>0</v>
      </c>
      <c r="CJ944" s="282">
        <f t="shared" si="366"/>
        <v>0</v>
      </c>
      <c r="CK944" s="282">
        <f t="shared" si="367"/>
        <v>0</v>
      </c>
      <c r="CL944" s="282">
        <f t="shared" si="368"/>
        <v>0</v>
      </c>
      <c r="CM944" s="282">
        <f t="shared" si="369"/>
        <v>0</v>
      </c>
    </row>
    <row r="945" spans="4:91" ht="15" x14ac:dyDescent="0.25">
      <c r="D945" s="455" t="str">
        <f>IF(DATA15!$C$32="","",U945&amp;":"&amp;V945)</f>
        <v/>
      </c>
      <c r="E945" s="523" t="str">
        <f>IF(DATA15!$D$32="","",W945&amp;":"&amp;X945)</f>
        <v/>
      </c>
      <c r="F945" s="523"/>
      <c r="G945" s="523"/>
      <c r="H945" s="524" t="e">
        <f t="shared" si="344"/>
        <v>#VALUE!</v>
      </c>
      <c r="I945" s="524"/>
      <c r="J945" s="524"/>
      <c r="K945" s="522" t="e">
        <f t="shared" si="348"/>
        <v>#VALUE!</v>
      </c>
      <c r="L945" s="522"/>
      <c r="M945" s="522"/>
      <c r="N945" s="525" t="e">
        <f t="shared" si="345"/>
        <v>#VALUE!</v>
      </c>
      <c r="O945" s="525"/>
      <c r="P945" s="525"/>
      <c r="Q945" s="523" t="e">
        <f t="shared" si="346"/>
        <v>#VALUE!</v>
      </c>
      <c r="R945" s="523"/>
      <c r="S945" s="523"/>
      <c r="T945" s="283">
        <v>24</v>
      </c>
      <c r="U945" s="456">
        <f>IF(HOUR(DATA15!$C$32)&lt;=6,HOUR(DATA15!$C$32)+12,HOUR(DATA15!$C$32))</f>
        <v>12</v>
      </c>
      <c r="V945" s="457" t="str">
        <f>IF(MINUTE(DATA15!$C$32)&lt;10,"0"&amp;MINUTE(DATA15!$C$32),MINUTE(DATA15!$C$32))</f>
        <v>00</v>
      </c>
      <c r="W945" s="456">
        <f>IF(HOUR(DATA15!$D$32)&lt;=6,HOUR(DATA15!$D$32)+12,HOUR(DATA15!$D$32))</f>
        <v>12</v>
      </c>
      <c r="X945" s="457" t="str">
        <f>IF(MINUTE(DATA15!$D$32)&lt;10,"0"&amp;MINUTE(DATA15!$D$32),MINUTE(DATA15!$D$32))</f>
        <v>00</v>
      </c>
      <c r="Y945" s="526" t="b">
        <f t="shared" si="342"/>
        <v>0</v>
      </c>
      <c r="Z945" s="526"/>
      <c r="AA945" s="520" t="b">
        <f t="shared" si="343"/>
        <v>0</v>
      </c>
      <c r="AB945" s="520"/>
      <c r="AC945" s="521" t="str">
        <f t="shared" si="347"/>
        <v/>
      </c>
      <c r="AD945" s="521"/>
      <c r="AE945" s="520" t="b">
        <f t="shared" si="341"/>
        <v>0</v>
      </c>
      <c r="AF945" s="520"/>
      <c r="AH945" s="422">
        <f>DATA15!$G$32</f>
        <v>0</v>
      </c>
      <c r="AI945" s="422">
        <f>DATA15!$L$32</f>
        <v>0</v>
      </c>
      <c r="AJ945" s="458">
        <f>DATA15!$Q$32</f>
        <v>0</v>
      </c>
      <c r="AK945" s="422">
        <f>DATA15!$V$32</f>
        <v>0</v>
      </c>
      <c r="AL945" s="422">
        <f>DATA15!$AA$32</f>
        <v>0</v>
      </c>
      <c r="AN945" s="522" t="str">
        <f>IF(AJ945="A",MAX($AN$221:AP944)+0.001,"")</f>
        <v/>
      </c>
      <c r="AO945" s="522"/>
      <c r="AP945" s="522"/>
      <c r="AQ945" s="282">
        <v>1.7239999999999998</v>
      </c>
      <c r="AR945" s="282" t="str">
        <f>IF($AQ$945&gt;$AN$973,"",LOOKUP($AQ$945,$AN$222:$AP$971,$AH$222:$AH$971))</f>
        <v/>
      </c>
      <c r="AS945" s="282" t="str">
        <f>IF($AQ$945&gt;$AN$973,"",LOOKUP($AQ$945,$AN$222:$AP$971,$AI$222:$AI$971))</f>
        <v/>
      </c>
      <c r="AT945" s="282" t="s">
        <v>28</v>
      </c>
      <c r="AU945" s="282" t="str">
        <f>IF($AQ$945&gt;$AN$973,"",LOOKUP($AQ$945,$AN$222:$AP$971,$AK$222:$AK$971))</f>
        <v/>
      </c>
      <c r="AV945" s="282" t="str">
        <f>IF($AQ$945&gt;$AN$973,"",LOOKUP($AQ$945,$AN$222:$AP$971,$AL$222:$AL$971))</f>
        <v/>
      </c>
      <c r="AX945" s="522" t="str">
        <f>IF(AJ945="B",MAX($AX$221:AX944)+0.001,"")</f>
        <v/>
      </c>
      <c r="AY945" s="522"/>
      <c r="AZ945" s="522"/>
      <c r="BA945" s="282">
        <v>1.7239999999999998</v>
      </c>
      <c r="BB945" s="282" t="str">
        <f t="shared" si="356"/>
        <v/>
      </c>
      <c r="BC945" s="282" t="str">
        <f t="shared" si="349"/>
        <v/>
      </c>
      <c r="BD945" s="282" t="s">
        <v>29</v>
      </c>
      <c r="BE945" s="282" t="str">
        <f t="shared" si="350"/>
        <v/>
      </c>
      <c r="BF945" s="282" t="str">
        <f t="shared" si="351"/>
        <v/>
      </c>
      <c r="BH945" s="522" t="str">
        <f>IF(AJ945="C",MAX($BH$221:BH944)+0.001,"")</f>
        <v/>
      </c>
      <c r="BI945" s="522"/>
      <c r="BJ945" s="522"/>
      <c r="BK945" s="282">
        <v>1.7239999999999998</v>
      </c>
      <c r="BL945" s="282" t="str">
        <f t="shared" si="352"/>
        <v/>
      </c>
      <c r="BM945" s="282" t="str">
        <f t="shared" si="353"/>
        <v/>
      </c>
      <c r="BN945" s="282" t="s">
        <v>30</v>
      </c>
      <c r="BO945" s="282" t="str">
        <f t="shared" si="354"/>
        <v/>
      </c>
      <c r="BP945" s="282" t="str">
        <f t="shared" si="355"/>
        <v/>
      </c>
      <c r="BT945" s="522" t="str">
        <f>IF(AL945="A",MAX($BT$221:BV944)+0.001,"")</f>
        <v/>
      </c>
      <c r="BU945" s="522"/>
      <c r="BV945" s="522"/>
      <c r="BW945" s="282">
        <v>1.7239999999999998</v>
      </c>
      <c r="BY945" s="454" t="s">
        <v>28</v>
      </c>
      <c r="BZ945" s="282" t="str">
        <f t="shared" si="357"/>
        <v/>
      </c>
      <c r="CB945" s="282">
        <f t="shared" si="358"/>
        <v>0</v>
      </c>
      <c r="CC945" s="282">
        <f t="shared" si="359"/>
        <v>0</v>
      </c>
      <c r="CD945" s="282">
        <f t="shared" si="360"/>
        <v>0</v>
      </c>
      <c r="CE945" s="282">
        <f t="shared" si="361"/>
        <v>0</v>
      </c>
      <c r="CF945" s="282">
        <f t="shared" si="362"/>
        <v>0</v>
      </c>
      <c r="CG945" s="282">
        <f t="shared" si="363"/>
        <v>0</v>
      </c>
      <c r="CH945" s="282">
        <f t="shared" si="364"/>
        <v>0</v>
      </c>
      <c r="CI945" s="282">
        <f t="shared" si="365"/>
        <v>0</v>
      </c>
      <c r="CJ945" s="282">
        <f t="shared" si="366"/>
        <v>0</v>
      </c>
      <c r="CK945" s="282">
        <f t="shared" si="367"/>
        <v>0</v>
      </c>
      <c r="CL945" s="282">
        <f t="shared" si="368"/>
        <v>0</v>
      </c>
      <c r="CM945" s="282">
        <f t="shared" si="369"/>
        <v>0</v>
      </c>
    </row>
    <row r="946" spans="4:91" ht="15" x14ac:dyDescent="0.25">
      <c r="D946" s="455" t="str">
        <f>IF(DATA15!$C$33="","",U946&amp;":"&amp;V946)</f>
        <v/>
      </c>
      <c r="E946" s="523" t="str">
        <f>IF(DATA15!$D$33="","",W946&amp;":"&amp;X946)</f>
        <v/>
      </c>
      <c r="F946" s="523"/>
      <c r="G946" s="523"/>
      <c r="H946" s="524" t="e">
        <f t="shared" si="344"/>
        <v>#VALUE!</v>
      </c>
      <c r="I946" s="524"/>
      <c r="J946" s="524"/>
      <c r="K946" s="522" t="e">
        <f t="shared" si="348"/>
        <v>#VALUE!</v>
      </c>
      <c r="L946" s="522"/>
      <c r="M946" s="522"/>
      <c r="N946" s="525" t="e">
        <f t="shared" si="345"/>
        <v>#VALUE!</v>
      </c>
      <c r="O946" s="525"/>
      <c r="P946" s="525"/>
      <c r="Q946" s="523" t="e">
        <f t="shared" si="346"/>
        <v>#VALUE!</v>
      </c>
      <c r="R946" s="523"/>
      <c r="S946" s="523"/>
      <c r="T946" s="283">
        <v>25</v>
      </c>
      <c r="U946" s="456">
        <f>IF(HOUR(DATA15!$C$33)&lt;=6,HOUR(DATA15!$C$33)+12,HOUR(DATA15!$C$33))</f>
        <v>12</v>
      </c>
      <c r="V946" s="457" t="str">
        <f>IF(MINUTE(DATA15!$C$33)&lt;10,"0"&amp;MINUTE(DATA15!$C$33),MINUTE(DATA15!$C$33))</f>
        <v>00</v>
      </c>
      <c r="W946" s="456">
        <f>IF(HOUR(DATA15!$D$33)&lt;=6,HOUR(DATA15!$D$33)+12,HOUR(DATA15!$D$33))</f>
        <v>12</v>
      </c>
      <c r="X946" s="457" t="str">
        <f>IF(MINUTE(DATA15!$D$33)&lt;10,"0"&amp;MINUTE(DATA15!$D$33),MINUTE(DATA15!$D$33))</f>
        <v>00</v>
      </c>
      <c r="Y946" s="526" t="b">
        <f t="shared" si="342"/>
        <v>0</v>
      </c>
      <c r="Z946" s="526"/>
      <c r="AA946" s="520" t="b">
        <f t="shared" si="343"/>
        <v>0</v>
      </c>
      <c r="AB946" s="520"/>
      <c r="AC946" s="521" t="str">
        <f t="shared" si="347"/>
        <v/>
      </c>
      <c r="AD946" s="521"/>
      <c r="AE946" s="520" t="b">
        <f t="shared" si="341"/>
        <v>0</v>
      </c>
      <c r="AF946" s="520"/>
      <c r="AH946" s="422">
        <f>DATA15!$G$33</f>
        <v>0</v>
      </c>
      <c r="AI946" s="422">
        <f>DATA15!$L$33</f>
        <v>0</v>
      </c>
      <c r="AJ946" s="458">
        <f>DATA15!$Q$33</f>
        <v>0</v>
      </c>
      <c r="AK946" s="422">
        <f>DATA15!$V$33</f>
        <v>0</v>
      </c>
      <c r="AL946" s="422">
        <f>DATA15!$AA$33</f>
        <v>0</v>
      </c>
      <c r="AN946" s="522" t="str">
        <f>IF(AJ946="A",MAX($AN$221:AP945)+0.001,"")</f>
        <v/>
      </c>
      <c r="AO946" s="522"/>
      <c r="AP946" s="522"/>
      <c r="AQ946" s="282">
        <v>1.7250000000000001</v>
      </c>
      <c r="AR946" s="282" t="str">
        <f>IF($AQ$946&gt;$AN$973,"",LOOKUP($AQ$946,$AN$222:$AP$971,$AH$222:$AH$971))</f>
        <v/>
      </c>
      <c r="AS946" s="282" t="str">
        <f>IF($AQ$946&gt;$AN$973,"",LOOKUP($AQ$946,$AN$222:$AP$971,$AI$222:$AI$971))</f>
        <v/>
      </c>
      <c r="AT946" s="282" t="s">
        <v>28</v>
      </c>
      <c r="AU946" s="282" t="str">
        <f>IF($AQ$946&gt;$AN$973,"",LOOKUP($AQ$946,$AN$222:$AP$971,$AK$222:$AK$971))</f>
        <v/>
      </c>
      <c r="AV946" s="282" t="str">
        <f>IF($AQ$946&gt;$AN$973,"",LOOKUP($AQ$946,$AN$222:$AP$971,$AL$222:$AL$971))</f>
        <v/>
      </c>
      <c r="AX946" s="522" t="str">
        <f>IF(AJ946="B",MAX($AX$221:AX945)+0.001,"")</f>
        <v/>
      </c>
      <c r="AY946" s="522"/>
      <c r="AZ946" s="522"/>
      <c r="BA946" s="282">
        <v>1.7250000000000001</v>
      </c>
      <c r="BB946" s="282" t="str">
        <f t="shared" si="356"/>
        <v/>
      </c>
      <c r="BC946" s="282" t="str">
        <f t="shared" si="349"/>
        <v/>
      </c>
      <c r="BD946" s="282" t="s">
        <v>29</v>
      </c>
      <c r="BE946" s="282" t="str">
        <f t="shared" si="350"/>
        <v/>
      </c>
      <c r="BF946" s="282" t="str">
        <f t="shared" si="351"/>
        <v/>
      </c>
      <c r="BH946" s="522" t="str">
        <f>IF(AJ946="C",MAX($BH$221:BH945)+0.001,"")</f>
        <v/>
      </c>
      <c r="BI946" s="522"/>
      <c r="BJ946" s="522"/>
      <c r="BK946" s="282">
        <v>1.7250000000000001</v>
      </c>
      <c r="BL946" s="282" t="str">
        <f t="shared" si="352"/>
        <v/>
      </c>
      <c r="BM946" s="282" t="str">
        <f t="shared" si="353"/>
        <v/>
      </c>
      <c r="BN946" s="282" t="s">
        <v>30</v>
      </c>
      <c r="BO946" s="282" t="str">
        <f t="shared" si="354"/>
        <v/>
      </c>
      <c r="BP946" s="282" t="str">
        <f t="shared" si="355"/>
        <v/>
      </c>
      <c r="BT946" s="522" t="str">
        <f>IF(AL946="A",MAX($BT$221:BV945)+0.001,"")</f>
        <v/>
      </c>
      <c r="BU946" s="522"/>
      <c r="BV946" s="522"/>
      <c r="BW946" s="282">
        <v>1.7250000000000001</v>
      </c>
      <c r="BY946" s="454" t="s">
        <v>28</v>
      </c>
      <c r="BZ946" s="282" t="str">
        <f t="shared" si="357"/>
        <v/>
      </c>
      <c r="CB946" s="282">
        <f t="shared" si="358"/>
        <v>0</v>
      </c>
      <c r="CC946" s="282">
        <f t="shared" si="359"/>
        <v>0</v>
      </c>
      <c r="CD946" s="282">
        <f t="shared" si="360"/>
        <v>0</v>
      </c>
      <c r="CE946" s="282">
        <f t="shared" si="361"/>
        <v>0</v>
      </c>
      <c r="CF946" s="282">
        <f t="shared" si="362"/>
        <v>0</v>
      </c>
      <c r="CG946" s="282">
        <f t="shared" si="363"/>
        <v>0</v>
      </c>
      <c r="CH946" s="282">
        <f t="shared" si="364"/>
        <v>0</v>
      </c>
      <c r="CI946" s="282">
        <f t="shared" si="365"/>
        <v>0</v>
      </c>
      <c r="CJ946" s="282">
        <f t="shared" si="366"/>
        <v>0</v>
      </c>
      <c r="CK946" s="282">
        <f t="shared" si="367"/>
        <v>0</v>
      </c>
      <c r="CL946" s="282">
        <f t="shared" si="368"/>
        <v>0</v>
      </c>
      <c r="CM946" s="282">
        <f t="shared" si="369"/>
        <v>0</v>
      </c>
    </row>
    <row r="947" spans="4:91" ht="15" x14ac:dyDescent="0.25">
      <c r="D947" s="455" t="str">
        <f>IF(DATA15!$C$34="","",U947&amp;":"&amp;V947)</f>
        <v/>
      </c>
      <c r="E947" s="523" t="str">
        <f>IF(DATA15!$D$34="","",W947&amp;":"&amp;X947)</f>
        <v/>
      </c>
      <c r="F947" s="523"/>
      <c r="G947" s="523"/>
      <c r="H947" s="524" t="e">
        <f t="shared" si="344"/>
        <v>#VALUE!</v>
      </c>
      <c r="I947" s="524"/>
      <c r="J947" s="524"/>
      <c r="K947" s="522" t="e">
        <f t="shared" si="348"/>
        <v>#VALUE!</v>
      </c>
      <c r="L947" s="522"/>
      <c r="M947" s="522"/>
      <c r="N947" s="525" t="e">
        <f t="shared" si="345"/>
        <v>#VALUE!</v>
      </c>
      <c r="O947" s="525"/>
      <c r="P947" s="525"/>
      <c r="Q947" s="523" t="e">
        <f t="shared" si="346"/>
        <v>#VALUE!</v>
      </c>
      <c r="R947" s="523"/>
      <c r="S947" s="523"/>
      <c r="T947" s="283">
        <v>26</v>
      </c>
      <c r="U947" s="456">
        <f>IF(HOUR(DATA15!$C$34)&lt;=6,HOUR(DATA15!$C$34)+12,HOUR(DATA15!$C$34))</f>
        <v>12</v>
      </c>
      <c r="V947" s="457" t="str">
        <f>IF(MINUTE(DATA15!$C$34)&lt;10,"0"&amp;MINUTE(DATA15!$C$34),MINUTE(DATA15!$C$34))</f>
        <v>00</v>
      </c>
      <c r="W947" s="456">
        <f>IF(HOUR(DATA15!$D$34)&lt;=6,HOUR(DATA15!$D$34)+12,HOUR(DATA15!$D$34))</f>
        <v>12</v>
      </c>
      <c r="X947" s="457" t="str">
        <f>IF(MINUTE(DATA15!$D$34)&lt;10,"0"&amp;MINUTE(DATA15!$D$34),MINUTE(DATA15!$D$34))</f>
        <v>00</v>
      </c>
      <c r="Y947" s="526" t="b">
        <f t="shared" si="342"/>
        <v>0</v>
      </c>
      <c r="Z947" s="526"/>
      <c r="AA947" s="520" t="b">
        <f t="shared" si="343"/>
        <v>0</v>
      </c>
      <c r="AB947" s="520"/>
      <c r="AC947" s="521" t="str">
        <f t="shared" si="347"/>
        <v/>
      </c>
      <c r="AD947" s="521"/>
      <c r="AE947" s="520" t="b">
        <f t="shared" si="341"/>
        <v>0</v>
      </c>
      <c r="AF947" s="520"/>
      <c r="AH947" s="422">
        <f>DATA15!$G$34</f>
        <v>0</v>
      </c>
      <c r="AI947" s="422">
        <f>DATA15!$L$34</f>
        <v>0</v>
      </c>
      <c r="AJ947" s="458">
        <f>DATA15!$Q$34</f>
        <v>0</v>
      </c>
      <c r="AK947" s="422">
        <f>DATA15!$V$34</f>
        <v>0</v>
      </c>
      <c r="AL947" s="422">
        <f>DATA15!$AA$34</f>
        <v>0</v>
      </c>
      <c r="AN947" s="522" t="str">
        <f>IF(AJ947="A",MAX($AN$221:AP946)+0.001,"")</f>
        <v/>
      </c>
      <c r="AO947" s="522"/>
      <c r="AP947" s="522"/>
      <c r="AQ947" s="282">
        <v>1.726</v>
      </c>
      <c r="AR947" s="282" t="str">
        <f>IF($AQ$947&gt;$AN$973,"",LOOKUP($AQ$947,$AN$222:$AP$971,$AH$222:$AH$971))</f>
        <v/>
      </c>
      <c r="AS947" s="282" t="str">
        <f>IF($AQ$947&gt;$AN$973,"",LOOKUP($AQ$947,$AN$222:$AP$971,$AI$222:$AI$971))</f>
        <v/>
      </c>
      <c r="AT947" s="282" t="s">
        <v>28</v>
      </c>
      <c r="AU947" s="282" t="str">
        <f>IF($AQ$947&gt;$AN$973,"",LOOKUP($AQ$947,$AN$222:$AP$971,$AK$222:$AK$971))</f>
        <v/>
      </c>
      <c r="AV947" s="282" t="str">
        <f>IF($AQ$947&gt;$AN$973,"",LOOKUP($AQ$947,$AN$222:$AP$971,$AL$222:$AL$971))</f>
        <v/>
      </c>
      <c r="AX947" s="522" t="str">
        <f>IF(AJ947="B",MAX($AX$221:AX946)+0.001,"")</f>
        <v/>
      </c>
      <c r="AY947" s="522"/>
      <c r="AZ947" s="522"/>
      <c r="BA947" s="282">
        <v>1.726</v>
      </c>
      <c r="BB947" s="282" t="str">
        <f t="shared" si="356"/>
        <v/>
      </c>
      <c r="BC947" s="282" t="str">
        <f t="shared" si="349"/>
        <v/>
      </c>
      <c r="BD947" s="282" t="s">
        <v>29</v>
      </c>
      <c r="BE947" s="282" t="str">
        <f t="shared" si="350"/>
        <v/>
      </c>
      <c r="BF947" s="282" t="str">
        <f t="shared" si="351"/>
        <v/>
      </c>
      <c r="BH947" s="522" t="str">
        <f>IF(AJ947="C",MAX($BH$221:BH946)+0.001,"")</f>
        <v/>
      </c>
      <c r="BI947" s="522"/>
      <c r="BJ947" s="522"/>
      <c r="BK947" s="282">
        <v>1.726</v>
      </c>
      <c r="BL947" s="282" t="str">
        <f t="shared" si="352"/>
        <v/>
      </c>
      <c r="BM947" s="282" t="str">
        <f t="shared" si="353"/>
        <v/>
      </c>
      <c r="BN947" s="282" t="s">
        <v>30</v>
      </c>
      <c r="BO947" s="282" t="str">
        <f t="shared" si="354"/>
        <v/>
      </c>
      <c r="BP947" s="282" t="str">
        <f t="shared" si="355"/>
        <v/>
      </c>
      <c r="BT947" s="522" t="str">
        <f>IF(AL947="A",MAX($BT$221:BV946)+0.001,"")</f>
        <v/>
      </c>
      <c r="BU947" s="522"/>
      <c r="BV947" s="522"/>
      <c r="BW947" s="282">
        <v>1.726</v>
      </c>
      <c r="BY947" s="454" t="s">
        <v>28</v>
      </c>
      <c r="BZ947" s="282" t="str">
        <f t="shared" si="357"/>
        <v/>
      </c>
      <c r="CB947" s="282">
        <f t="shared" si="358"/>
        <v>0</v>
      </c>
      <c r="CC947" s="282">
        <f t="shared" si="359"/>
        <v>0</v>
      </c>
      <c r="CD947" s="282">
        <f t="shared" si="360"/>
        <v>0</v>
      </c>
      <c r="CE947" s="282">
        <f t="shared" si="361"/>
        <v>0</v>
      </c>
      <c r="CF947" s="282">
        <f t="shared" si="362"/>
        <v>0</v>
      </c>
      <c r="CG947" s="282">
        <f t="shared" si="363"/>
        <v>0</v>
      </c>
      <c r="CH947" s="282">
        <f t="shared" si="364"/>
        <v>0</v>
      </c>
      <c r="CI947" s="282">
        <f t="shared" si="365"/>
        <v>0</v>
      </c>
      <c r="CJ947" s="282">
        <f t="shared" si="366"/>
        <v>0</v>
      </c>
      <c r="CK947" s="282">
        <f t="shared" si="367"/>
        <v>0</v>
      </c>
      <c r="CL947" s="282">
        <f t="shared" si="368"/>
        <v>0</v>
      </c>
      <c r="CM947" s="282">
        <f t="shared" si="369"/>
        <v>0</v>
      </c>
    </row>
    <row r="948" spans="4:91" ht="15" x14ac:dyDescent="0.25">
      <c r="D948" s="455" t="str">
        <f>IF(DATA15!$C$35="","",U948&amp;":"&amp;V948)</f>
        <v/>
      </c>
      <c r="E948" s="523" t="str">
        <f>IF(DATA15!$D$35="","",W948&amp;":"&amp;X948)</f>
        <v/>
      </c>
      <c r="F948" s="523"/>
      <c r="G948" s="523"/>
      <c r="H948" s="524" t="e">
        <f t="shared" si="344"/>
        <v>#VALUE!</v>
      </c>
      <c r="I948" s="524"/>
      <c r="J948" s="524"/>
      <c r="K948" s="522" t="e">
        <f t="shared" si="348"/>
        <v>#VALUE!</v>
      </c>
      <c r="L948" s="522"/>
      <c r="M948" s="522"/>
      <c r="N948" s="525" t="e">
        <f t="shared" si="345"/>
        <v>#VALUE!</v>
      </c>
      <c r="O948" s="525"/>
      <c r="P948" s="525"/>
      <c r="Q948" s="523" t="e">
        <f t="shared" si="346"/>
        <v>#VALUE!</v>
      </c>
      <c r="R948" s="523"/>
      <c r="S948" s="523"/>
      <c r="T948" s="283">
        <v>27</v>
      </c>
      <c r="U948" s="456">
        <f>IF(HOUR(DATA15!$C$35)&lt;=6,HOUR(DATA15!$C$35)+12,HOUR(DATA15!$C$35))</f>
        <v>12</v>
      </c>
      <c r="V948" s="457" t="str">
        <f>IF(MINUTE(DATA15!$C$35)&lt;10,"0"&amp;MINUTE(DATA15!$C$35),MINUTE(DATA15!$C$35))</f>
        <v>00</v>
      </c>
      <c r="W948" s="456">
        <f>IF(HOUR(DATA15!$D$35)&lt;=6,HOUR(DATA15!$D$35)+12,HOUR(DATA15!$D$35))</f>
        <v>12</v>
      </c>
      <c r="X948" s="457" t="str">
        <f>IF(MINUTE(DATA15!$D$35)&lt;10,"0"&amp;MINUTE(DATA15!$D$35),MINUTE(DATA15!$D$35))</f>
        <v>00</v>
      </c>
      <c r="Y948" s="526" t="b">
        <f t="shared" si="342"/>
        <v>0</v>
      </c>
      <c r="Z948" s="526"/>
      <c r="AA948" s="520" t="b">
        <f t="shared" si="343"/>
        <v>0</v>
      </c>
      <c r="AB948" s="520"/>
      <c r="AC948" s="521" t="str">
        <f t="shared" si="347"/>
        <v/>
      </c>
      <c r="AD948" s="521"/>
      <c r="AE948" s="520" t="b">
        <f t="shared" si="341"/>
        <v>0</v>
      </c>
      <c r="AF948" s="520"/>
      <c r="AH948" s="422">
        <f>DATA15!$G$35</f>
        <v>0</v>
      </c>
      <c r="AI948" s="422">
        <f>DATA15!$L$35</f>
        <v>0</v>
      </c>
      <c r="AJ948" s="458">
        <f>DATA15!$Q$35</f>
        <v>0</v>
      </c>
      <c r="AK948" s="422">
        <f>DATA15!$V$35</f>
        <v>0</v>
      </c>
      <c r="AL948" s="422">
        <f>DATA15!$AA$35</f>
        <v>0</v>
      </c>
      <c r="AN948" s="522" t="str">
        <f>IF(AJ948="A",MAX($AN$221:AP947)+0.001,"")</f>
        <v/>
      </c>
      <c r="AO948" s="522"/>
      <c r="AP948" s="522"/>
      <c r="AQ948" s="282">
        <v>1.7269999999999999</v>
      </c>
      <c r="AR948" s="282" t="str">
        <f>IF($AQ$948&gt;$AN$973,"",LOOKUP($AQ$948,$AN$222:$AP$971,$AH$222:$AH$971))</f>
        <v/>
      </c>
      <c r="AS948" s="282" t="str">
        <f>IF($AQ$948&gt;$AN$973,"",LOOKUP($AQ$948,$AN$222:$AP$971,$AI$222:$AI$971))</f>
        <v/>
      </c>
      <c r="AT948" s="282" t="s">
        <v>28</v>
      </c>
      <c r="AU948" s="282" t="str">
        <f>IF($AQ$948&gt;$AN$973,"",LOOKUP($AQ$948,$AN$222:$AP$971,$AK$222:$AK$971))</f>
        <v/>
      </c>
      <c r="AV948" s="282" t="str">
        <f>IF($AQ$948&gt;$AN$973,"",LOOKUP($AQ$948,$AN$222:$AP$971,$AL$222:$AL$971))</f>
        <v/>
      </c>
      <c r="AX948" s="522" t="str">
        <f>IF(AJ948="B",MAX($AX$221:AX947)+0.001,"")</f>
        <v/>
      </c>
      <c r="AY948" s="522"/>
      <c r="AZ948" s="522"/>
      <c r="BA948" s="282">
        <v>1.7269999999999999</v>
      </c>
      <c r="BB948" s="282" t="str">
        <f t="shared" si="356"/>
        <v/>
      </c>
      <c r="BC948" s="282" t="str">
        <f t="shared" si="349"/>
        <v/>
      </c>
      <c r="BD948" s="282" t="s">
        <v>29</v>
      </c>
      <c r="BE948" s="282" t="str">
        <f t="shared" si="350"/>
        <v/>
      </c>
      <c r="BF948" s="282" t="str">
        <f t="shared" si="351"/>
        <v/>
      </c>
      <c r="BH948" s="522" t="str">
        <f>IF(AJ948="C",MAX($BH$221:BH947)+0.001,"")</f>
        <v/>
      </c>
      <c r="BI948" s="522"/>
      <c r="BJ948" s="522"/>
      <c r="BK948" s="282">
        <v>1.7269999999999999</v>
      </c>
      <c r="BL948" s="282" t="str">
        <f t="shared" si="352"/>
        <v/>
      </c>
      <c r="BM948" s="282" t="str">
        <f t="shared" si="353"/>
        <v/>
      </c>
      <c r="BN948" s="282" t="s">
        <v>30</v>
      </c>
      <c r="BO948" s="282" t="str">
        <f t="shared" si="354"/>
        <v/>
      </c>
      <c r="BP948" s="282" t="str">
        <f t="shared" si="355"/>
        <v/>
      </c>
      <c r="BT948" s="522" t="str">
        <f>IF(AL948="A",MAX($BT$221:BV947)+0.001,"")</f>
        <v/>
      </c>
      <c r="BU948" s="522"/>
      <c r="BV948" s="522"/>
      <c r="BW948" s="282">
        <v>1.7269999999999999</v>
      </c>
      <c r="BY948" s="454" t="s">
        <v>28</v>
      </c>
      <c r="BZ948" s="282" t="str">
        <f t="shared" si="357"/>
        <v/>
      </c>
      <c r="CB948" s="282">
        <f t="shared" si="358"/>
        <v>0</v>
      </c>
      <c r="CC948" s="282">
        <f t="shared" si="359"/>
        <v>0</v>
      </c>
      <c r="CD948" s="282">
        <f t="shared" si="360"/>
        <v>0</v>
      </c>
      <c r="CE948" s="282">
        <f t="shared" si="361"/>
        <v>0</v>
      </c>
      <c r="CF948" s="282">
        <f t="shared" si="362"/>
        <v>0</v>
      </c>
      <c r="CG948" s="282">
        <f t="shared" si="363"/>
        <v>0</v>
      </c>
      <c r="CH948" s="282">
        <f t="shared" si="364"/>
        <v>0</v>
      </c>
      <c r="CI948" s="282">
        <f t="shared" si="365"/>
        <v>0</v>
      </c>
      <c r="CJ948" s="282">
        <f t="shared" si="366"/>
        <v>0</v>
      </c>
      <c r="CK948" s="282">
        <f t="shared" si="367"/>
        <v>0</v>
      </c>
      <c r="CL948" s="282">
        <f t="shared" si="368"/>
        <v>0</v>
      </c>
      <c r="CM948" s="282">
        <f t="shared" si="369"/>
        <v>0</v>
      </c>
    </row>
    <row r="949" spans="4:91" ht="15" x14ac:dyDescent="0.25">
      <c r="D949" s="455" t="str">
        <f>IF(DATA15!$C$36="","",U949&amp;":"&amp;V949)</f>
        <v/>
      </c>
      <c r="E949" s="523" t="str">
        <f>IF(DATA15!$D$36="","",W949&amp;":"&amp;X949)</f>
        <v/>
      </c>
      <c r="F949" s="523"/>
      <c r="G949" s="523"/>
      <c r="H949" s="524" t="e">
        <f t="shared" si="344"/>
        <v>#VALUE!</v>
      </c>
      <c r="I949" s="524"/>
      <c r="J949" s="524"/>
      <c r="K949" s="522" t="e">
        <f t="shared" si="348"/>
        <v>#VALUE!</v>
      </c>
      <c r="L949" s="522"/>
      <c r="M949" s="522"/>
      <c r="N949" s="525" t="e">
        <f t="shared" si="345"/>
        <v>#VALUE!</v>
      </c>
      <c r="O949" s="525"/>
      <c r="P949" s="525"/>
      <c r="Q949" s="523" t="e">
        <f t="shared" si="346"/>
        <v>#VALUE!</v>
      </c>
      <c r="R949" s="523"/>
      <c r="S949" s="523"/>
      <c r="T949" s="283">
        <v>28</v>
      </c>
      <c r="U949" s="456">
        <f>IF(HOUR(DATA15!$C$36)&lt;=6,HOUR(DATA15!$C$36)+12,HOUR(DATA15!$C$36))</f>
        <v>12</v>
      </c>
      <c r="V949" s="457" t="str">
        <f>IF(MINUTE(DATA15!$C$36)&lt;10,"0"&amp;MINUTE(DATA15!$C$36),MINUTE(DATA15!$C$36))</f>
        <v>00</v>
      </c>
      <c r="W949" s="456">
        <f>IF(HOUR(DATA15!$D$36)&lt;=6,HOUR(DATA15!$D$36)+12,HOUR(DATA15!$D$36))</f>
        <v>12</v>
      </c>
      <c r="X949" s="457" t="str">
        <f>IF(MINUTE(DATA15!$D$36)&lt;10,"0"&amp;MINUTE(DATA15!$D$36),MINUTE(DATA15!$D$36))</f>
        <v>00</v>
      </c>
      <c r="Y949" s="526" t="b">
        <f t="shared" si="342"/>
        <v>0</v>
      </c>
      <c r="Z949" s="526"/>
      <c r="AA949" s="520" t="b">
        <f t="shared" si="343"/>
        <v>0</v>
      </c>
      <c r="AB949" s="520"/>
      <c r="AC949" s="521" t="str">
        <f t="shared" si="347"/>
        <v/>
      </c>
      <c r="AD949" s="521"/>
      <c r="AE949" s="520" t="b">
        <f t="shared" si="341"/>
        <v>0</v>
      </c>
      <c r="AF949" s="520"/>
      <c r="AH949" s="422">
        <f>DATA15!$G$36</f>
        <v>0</v>
      </c>
      <c r="AI949" s="422">
        <f>DATA15!$L$36</f>
        <v>0</v>
      </c>
      <c r="AJ949" s="458">
        <f>DATA15!$Q$36</f>
        <v>0</v>
      </c>
      <c r="AK949" s="422">
        <f>DATA15!$V$36</f>
        <v>0</v>
      </c>
      <c r="AL949" s="422">
        <f>DATA15!$AA$36</f>
        <v>0</v>
      </c>
      <c r="AN949" s="522" t="str">
        <f>IF(AJ949="A",MAX($AN$221:AP948)+0.001,"")</f>
        <v/>
      </c>
      <c r="AO949" s="522"/>
      <c r="AP949" s="522"/>
      <c r="AQ949" s="282">
        <v>1.7279999999999998</v>
      </c>
      <c r="AR949" s="282" t="str">
        <f>IF($AQ$949&gt;$AN$973,"",LOOKUP($AQ$949,$AN$222:$AP$971,$AH$222:$AH$971))</f>
        <v/>
      </c>
      <c r="AS949" s="282" t="str">
        <f>IF($AQ$949&gt;$AN$973,"",LOOKUP($AQ$949,$AN$222:$AP$971,$AI$222:$AI$971))</f>
        <v/>
      </c>
      <c r="AT949" s="282" t="s">
        <v>28</v>
      </c>
      <c r="AU949" s="282" t="str">
        <f>IF($AQ$949&gt;$AN$973,"",LOOKUP($AQ$949,$AN$222:$AP$971,$AK$222:$AK$971))</f>
        <v/>
      </c>
      <c r="AV949" s="282" t="str">
        <f>IF($AQ$949&gt;$AN$973,"",LOOKUP($AQ$949,$AN$222:$AP$971,$AL$222:$AL$971))</f>
        <v/>
      </c>
      <c r="AX949" s="522" t="str">
        <f>IF(AJ949="B",MAX($AX$221:AX948)+0.001,"")</f>
        <v/>
      </c>
      <c r="AY949" s="522"/>
      <c r="AZ949" s="522"/>
      <c r="BA949" s="282">
        <v>1.7279999999999998</v>
      </c>
      <c r="BB949" s="282" t="str">
        <f t="shared" si="356"/>
        <v/>
      </c>
      <c r="BC949" s="282" t="str">
        <f t="shared" si="349"/>
        <v/>
      </c>
      <c r="BD949" s="282" t="s">
        <v>29</v>
      </c>
      <c r="BE949" s="282" t="str">
        <f t="shared" si="350"/>
        <v/>
      </c>
      <c r="BF949" s="282" t="str">
        <f t="shared" si="351"/>
        <v/>
      </c>
      <c r="BH949" s="522" t="str">
        <f>IF(AJ949="C",MAX($BH$221:BH948)+0.001,"")</f>
        <v/>
      </c>
      <c r="BI949" s="522"/>
      <c r="BJ949" s="522"/>
      <c r="BK949" s="282">
        <v>1.7279999999999998</v>
      </c>
      <c r="BL949" s="282" t="str">
        <f t="shared" si="352"/>
        <v/>
      </c>
      <c r="BM949" s="282" t="str">
        <f t="shared" si="353"/>
        <v/>
      </c>
      <c r="BN949" s="282" t="s">
        <v>30</v>
      </c>
      <c r="BO949" s="282" t="str">
        <f t="shared" si="354"/>
        <v/>
      </c>
      <c r="BP949" s="282" t="str">
        <f t="shared" si="355"/>
        <v/>
      </c>
      <c r="BT949" s="522" t="str">
        <f>IF(AL949="A",MAX($BT$221:BV948)+0.001,"")</f>
        <v/>
      </c>
      <c r="BU949" s="522"/>
      <c r="BV949" s="522"/>
      <c r="BW949" s="282">
        <v>1.7279999999999998</v>
      </c>
      <c r="BY949" s="454" t="s">
        <v>28</v>
      </c>
      <c r="BZ949" s="282" t="str">
        <f t="shared" si="357"/>
        <v/>
      </c>
      <c r="CB949" s="282">
        <f t="shared" si="358"/>
        <v>0</v>
      </c>
      <c r="CC949" s="282">
        <f t="shared" si="359"/>
        <v>0</v>
      </c>
      <c r="CD949" s="282">
        <f t="shared" si="360"/>
        <v>0</v>
      </c>
      <c r="CE949" s="282">
        <f t="shared" si="361"/>
        <v>0</v>
      </c>
      <c r="CF949" s="282">
        <f t="shared" si="362"/>
        <v>0</v>
      </c>
      <c r="CG949" s="282">
        <f t="shared" si="363"/>
        <v>0</v>
      </c>
      <c r="CH949" s="282">
        <f t="shared" si="364"/>
        <v>0</v>
      </c>
      <c r="CI949" s="282">
        <f t="shared" si="365"/>
        <v>0</v>
      </c>
      <c r="CJ949" s="282">
        <f t="shared" si="366"/>
        <v>0</v>
      </c>
      <c r="CK949" s="282">
        <f t="shared" si="367"/>
        <v>0</v>
      </c>
      <c r="CL949" s="282">
        <f t="shared" si="368"/>
        <v>0</v>
      </c>
      <c r="CM949" s="282">
        <f t="shared" si="369"/>
        <v>0</v>
      </c>
    </row>
    <row r="950" spans="4:91" ht="15" x14ac:dyDescent="0.25">
      <c r="D950" s="455" t="str">
        <f>IF(DATA15!$C$37="","",U950&amp;":"&amp;V950)</f>
        <v/>
      </c>
      <c r="E950" s="523" t="str">
        <f>IF(DATA15!$D$37="","",W950&amp;":"&amp;X950)</f>
        <v/>
      </c>
      <c r="F950" s="523"/>
      <c r="G950" s="523"/>
      <c r="H950" s="524" t="e">
        <f t="shared" si="344"/>
        <v>#VALUE!</v>
      </c>
      <c r="I950" s="524"/>
      <c r="J950" s="524"/>
      <c r="K950" s="522" t="e">
        <f t="shared" si="348"/>
        <v>#VALUE!</v>
      </c>
      <c r="L950" s="522"/>
      <c r="M950" s="522"/>
      <c r="N950" s="525" t="e">
        <f t="shared" si="345"/>
        <v>#VALUE!</v>
      </c>
      <c r="O950" s="525"/>
      <c r="P950" s="525"/>
      <c r="Q950" s="523" t="e">
        <f t="shared" si="346"/>
        <v>#VALUE!</v>
      </c>
      <c r="R950" s="523"/>
      <c r="S950" s="523"/>
      <c r="T950" s="283">
        <v>29</v>
      </c>
      <c r="U950" s="456">
        <f>IF(HOUR(DATA15!$C$37)&lt;=6,HOUR(DATA15!$C$37)+12,HOUR(DATA15!$C$37))</f>
        <v>12</v>
      </c>
      <c r="V950" s="457" t="str">
        <f>IF(MINUTE(DATA15!$C$37)&lt;10,"0"&amp;MINUTE(DATA15!$C$37),MINUTE(DATA15!$C$37))</f>
        <v>00</v>
      </c>
      <c r="W950" s="456">
        <f>IF(HOUR(DATA15!$D$37)&lt;=6,HOUR(DATA15!$D$37)+12,HOUR(DATA15!$D$37))</f>
        <v>12</v>
      </c>
      <c r="X950" s="457" t="str">
        <f>IF(MINUTE(DATA15!$D$37)&lt;10,"0"&amp;MINUTE(DATA15!$D$37),MINUTE(DATA15!$D$37))</f>
        <v>00</v>
      </c>
      <c r="Y950" s="526" t="b">
        <f t="shared" si="342"/>
        <v>0</v>
      </c>
      <c r="Z950" s="526"/>
      <c r="AA950" s="520" t="b">
        <f t="shared" si="343"/>
        <v>0</v>
      </c>
      <c r="AB950" s="520"/>
      <c r="AC950" s="521" t="str">
        <f t="shared" si="347"/>
        <v/>
      </c>
      <c r="AD950" s="521"/>
      <c r="AE950" s="520" t="b">
        <f t="shared" si="341"/>
        <v>0</v>
      </c>
      <c r="AF950" s="520"/>
      <c r="AH950" s="422">
        <f>DATA15!$G$37</f>
        <v>0</v>
      </c>
      <c r="AI950" s="422">
        <f>DATA15!$L$37</f>
        <v>0</v>
      </c>
      <c r="AJ950" s="458">
        <f>DATA15!$Q$37</f>
        <v>0</v>
      </c>
      <c r="AK950" s="422">
        <f>DATA15!$V$37</f>
        <v>0</v>
      </c>
      <c r="AL950" s="422">
        <f>DATA15!$AA$37</f>
        <v>0</v>
      </c>
      <c r="AN950" s="522" t="str">
        <f>IF(AJ950="A",MAX($AN$221:AP949)+0.001,"")</f>
        <v/>
      </c>
      <c r="AO950" s="522"/>
      <c r="AP950" s="522"/>
      <c r="AQ950" s="282">
        <v>1.7289999999999999</v>
      </c>
      <c r="AR950" s="282" t="str">
        <f>IF($AQ$950&gt;$AN$973,"",LOOKUP($AQ$950,$AN$222:$AP$971,$AH$222:$AH$971))</f>
        <v/>
      </c>
      <c r="AS950" s="282" t="str">
        <f>IF($AQ$950&gt;$AN$973,"",LOOKUP($AQ$950,$AN$222:$AP$971,$AI$222:$AI$971))</f>
        <v/>
      </c>
      <c r="AT950" s="282" t="s">
        <v>28</v>
      </c>
      <c r="AU950" s="282" t="str">
        <f>IF($AQ$950&gt;$AN$973,"",LOOKUP($AQ$950,$AN$222:$AP$971,$AK$222:$AK$971))</f>
        <v/>
      </c>
      <c r="AV950" s="282" t="str">
        <f>IF($AQ$950&gt;$AN$973,"",LOOKUP($AQ$950,$AN$222:$AP$971,$AL$222:$AL$971))</f>
        <v/>
      </c>
      <c r="AX950" s="522" t="str">
        <f>IF(AJ950="B",MAX($AX$221:AX949)+0.001,"")</f>
        <v/>
      </c>
      <c r="AY950" s="522"/>
      <c r="AZ950" s="522"/>
      <c r="BA950" s="282">
        <v>1.7289999999999999</v>
      </c>
      <c r="BB950" s="282" t="str">
        <f t="shared" si="356"/>
        <v/>
      </c>
      <c r="BC950" s="282" t="str">
        <f t="shared" si="349"/>
        <v/>
      </c>
      <c r="BD950" s="282" t="s">
        <v>29</v>
      </c>
      <c r="BE950" s="282" t="str">
        <f t="shared" si="350"/>
        <v/>
      </c>
      <c r="BF950" s="282" t="str">
        <f t="shared" si="351"/>
        <v/>
      </c>
      <c r="BH950" s="522" t="str">
        <f>IF(AJ950="C",MAX($BH$221:BH949)+0.001,"")</f>
        <v/>
      </c>
      <c r="BI950" s="522"/>
      <c r="BJ950" s="522"/>
      <c r="BK950" s="282">
        <v>1.7289999999999999</v>
      </c>
      <c r="BL950" s="282" t="str">
        <f t="shared" si="352"/>
        <v/>
      </c>
      <c r="BM950" s="282" t="str">
        <f t="shared" si="353"/>
        <v/>
      </c>
      <c r="BN950" s="282" t="s">
        <v>30</v>
      </c>
      <c r="BO950" s="282" t="str">
        <f t="shared" si="354"/>
        <v/>
      </c>
      <c r="BP950" s="282" t="str">
        <f t="shared" si="355"/>
        <v/>
      </c>
      <c r="BT950" s="522" t="str">
        <f>IF(AL950="A",MAX($BT$221:BV949)+0.001,"")</f>
        <v/>
      </c>
      <c r="BU950" s="522"/>
      <c r="BV950" s="522"/>
      <c r="BW950" s="282">
        <v>1.7289999999999999</v>
      </c>
      <c r="BY950" s="454" t="s">
        <v>28</v>
      </c>
      <c r="BZ950" s="282" t="str">
        <f t="shared" si="357"/>
        <v/>
      </c>
      <c r="CB950" s="282">
        <f t="shared" si="358"/>
        <v>0</v>
      </c>
      <c r="CC950" s="282">
        <f t="shared" si="359"/>
        <v>0</v>
      </c>
      <c r="CD950" s="282">
        <f t="shared" si="360"/>
        <v>0</v>
      </c>
      <c r="CE950" s="282">
        <f t="shared" si="361"/>
        <v>0</v>
      </c>
      <c r="CF950" s="282">
        <f t="shared" si="362"/>
        <v>0</v>
      </c>
      <c r="CG950" s="282">
        <f t="shared" si="363"/>
        <v>0</v>
      </c>
      <c r="CH950" s="282">
        <f t="shared" si="364"/>
        <v>0</v>
      </c>
      <c r="CI950" s="282">
        <f t="shared" si="365"/>
        <v>0</v>
      </c>
      <c r="CJ950" s="282">
        <f t="shared" si="366"/>
        <v>0</v>
      </c>
      <c r="CK950" s="282">
        <f t="shared" si="367"/>
        <v>0</v>
      </c>
      <c r="CL950" s="282">
        <f t="shared" si="368"/>
        <v>0</v>
      </c>
      <c r="CM950" s="282">
        <f t="shared" si="369"/>
        <v>0</v>
      </c>
    </row>
    <row r="951" spans="4:91" ht="15" x14ac:dyDescent="0.25">
      <c r="D951" s="455" t="str">
        <f>IF(DATA15!$C$38="","",U951&amp;":"&amp;V951)</f>
        <v/>
      </c>
      <c r="E951" s="523" t="str">
        <f>IF(DATA15!$D$38="","",W951&amp;":"&amp;X951)</f>
        <v/>
      </c>
      <c r="F951" s="523"/>
      <c r="G951" s="523"/>
      <c r="H951" s="524" t="e">
        <f t="shared" si="344"/>
        <v>#VALUE!</v>
      </c>
      <c r="I951" s="524"/>
      <c r="J951" s="524"/>
      <c r="K951" s="522" t="e">
        <f t="shared" si="348"/>
        <v>#VALUE!</v>
      </c>
      <c r="L951" s="522"/>
      <c r="M951" s="522"/>
      <c r="N951" s="525" t="e">
        <f t="shared" si="345"/>
        <v>#VALUE!</v>
      </c>
      <c r="O951" s="525"/>
      <c r="P951" s="525"/>
      <c r="Q951" s="523" t="e">
        <f t="shared" si="346"/>
        <v>#VALUE!</v>
      </c>
      <c r="R951" s="523"/>
      <c r="S951" s="523"/>
      <c r="T951" s="283">
        <v>30</v>
      </c>
      <c r="U951" s="456">
        <f>IF(HOUR(DATA15!$C$38)&lt;=6,HOUR(DATA15!$C$38)+12,HOUR(DATA15!$C$38))</f>
        <v>12</v>
      </c>
      <c r="V951" s="457" t="str">
        <f>IF(MINUTE(DATA15!$C$38)&lt;10,"0"&amp;MINUTE(DATA15!$C$38),MINUTE(DATA15!$C$38))</f>
        <v>00</v>
      </c>
      <c r="W951" s="456">
        <f>IF(HOUR(DATA15!$D$38)&lt;=6,HOUR(DATA15!$D$38)+12,HOUR(DATA15!$D$38))</f>
        <v>12</v>
      </c>
      <c r="X951" s="457" t="str">
        <f>IF(MINUTE(DATA15!$D$38)&lt;10,"0"&amp;MINUTE(DATA15!$D$38),MINUTE(DATA15!$D$38))</f>
        <v>00</v>
      </c>
      <c r="Y951" s="526" t="b">
        <f t="shared" si="342"/>
        <v>0</v>
      </c>
      <c r="Z951" s="526"/>
      <c r="AA951" s="520" t="b">
        <f t="shared" si="343"/>
        <v>0</v>
      </c>
      <c r="AB951" s="520"/>
      <c r="AC951" s="521" t="str">
        <f t="shared" si="347"/>
        <v/>
      </c>
      <c r="AD951" s="521"/>
      <c r="AE951" s="520" t="b">
        <f t="shared" si="341"/>
        <v>0</v>
      </c>
      <c r="AF951" s="520"/>
      <c r="AH951" s="422">
        <f>DATA15!$G$38</f>
        <v>0</v>
      </c>
      <c r="AI951" s="422">
        <f>DATA15!$L$38</f>
        <v>0</v>
      </c>
      <c r="AJ951" s="458">
        <f>DATA15!$Q$38</f>
        <v>0</v>
      </c>
      <c r="AK951" s="422">
        <f>DATA15!$V$38</f>
        <v>0</v>
      </c>
      <c r="AL951" s="422">
        <f>DATA15!$AA$38</f>
        <v>0</v>
      </c>
      <c r="AN951" s="522" t="str">
        <f>IF(AJ951="A",MAX($AN$221:AP950)+0.001,"")</f>
        <v/>
      </c>
      <c r="AO951" s="522"/>
      <c r="AP951" s="522"/>
      <c r="AQ951" s="282">
        <v>1.73</v>
      </c>
      <c r="AR951" s="282" t="str">
        <f>IF($AQ$951&gt;$AN$973,"",LOOKUP($AQ$951,$AN$222:$AP$971,$AH$222:$AH$971))</f>
        <v/>
      </c>
      <c r="AS951" s="282" t="str">
        <f>IF($AQ$951&gt;$AN$973,"",LOOKUP($AQ$951,$AN$222:$AP$971,$AI$222:$AI$971))</f>
        <v/>
      </c>
      <c r="AT951" s="282" t="s">
        <v>28</v>
      </c>
      <c r="AU951" s="282" t="str">
        <f>IF($AQ$951&gt;$AN$973,"",LOOKUP($AQ$951,$AN$222:$AP$971,$AK$222:$AK$971))</f>
        <v/>
      </c>
      <c r="AV951" s="282" t="str">
        <f>IF($AQ$951&gt;$AN$973,"",LOOKUP($AQ$951,$AN$222:$AP$971,$AL$222:$AL$971))</f>
        <v/>
      </c>
      <c r="AX951" s="522" t="str">
        <f>IF(AJ951="B",MAX($AX$221:AX950)+0.001,"")</f>
        <v/>
      </c>
      <c r="AY951" s="522"/>
      <c r="AZ951" s="522"/>
      <c r="BA951" s="282">
        <v>1.73</v>
      </c>
      <c r="BB951" s="282" t="str">
        <f t="shared" si="356"/>
        <v/>
      </c>
      <c r="BC951" s="282" t="str">
        <f t="shared" si="349"/>
        <v/>
      </c>
      <c r="BD951" s="282" t="s">
        <v>29</v>
      </c>
      <c r="BE951" s="282" t="str">
        <f t="shared" si="350"/>
        <v/>
      </c>
      <c r="BF951" s="282" t="str">
        <f t="shared" si="351"/>
        <v/>
      </c>
      <c r="BH951" s="522" t="str">
        <f>IF(AJ951="C",MAX($BH$221:BH950)+0.001,"")</f>
        <v/>
      </c>
      <c r="BI951" s="522"/>
      <c r="BJ951" s="522"/>
      <c r="BK951" s="282">
        <v>1.73</v>
      </c>
      <c r="BL951" s="282" t="str">
        <f t="shared" si="352"/>
        <v/>
      </c>
      <c r="BM951" s="282" t="str">
        <f t="shared" si="353"/>
        <v/>
      </c>
      <c r="BN951" s="282" t="s">
        <v>30</v>
      </c>
      <c r="BO951" s="282" t="str">
        <f t="shared" si="354"/>
        <v/>
      </c>
      <c r="BP951" s="282" t="str">
        <f t="shared" si="355"/>
        <v/>
      </c>
      <c r="BT951" s="522" t="str">
        <f>IF(AL951="A",MAX($BT$221:BV950)+0.001,"")</f>
        <v/>
      </c>
      <c r="BU951" s="522"/>
      <c r="BV951" s="522"/>
      <c r="BW951" s="282">
        <v>1.73</v>
      </c>
      <c r="BY951" s="454" t="s">
        <v>28</v>
      </c>
      <c r="BZ951" s="282" t="str">
        <f t="shared" si="357"/>
        <v/>
      </c>
      <c r="CB951" s="282">
        <f t="shared" si="358"/>
        <v>0</v>
      </c>
      <c r="CC951" s="282">
        <f t="shared" si="359"/>
        <v>0</v>
      </c>
      <c r="CD951" s="282">
        <f t="shared" si="360"/>
        <v>0</v>
      </c>
      <c r="CE951" s="282">
        <f t="shared" si="361"/>
        <v>0</v>
      </c>
      <c r="CF951" s="282">
        <f t="shared" si="362"/>
        <v>0</v>
      </c>
      <c r="CG951" s="282">
        <f t="shared" si="363"/>
        <v>0</v>
      </c>
      <c r="CH951" s="282">
        <f t="shared" si="364"/>
        <v>0</v>
      </c>
      <c r="CI951" s="282">
        <f t="shared" si="365"/>
        <v>0</v>
      </c>
      <c r="CJ951" s="282">
        <f t="shared" si="366"/>
        <v>0</v>
      </c>
      <c r="CK951" s="282">
        <f t="shared" si="367"/>
        <v>0</v>
      </c>
      <c r="CL951" s="282">
        <f t="shared" si="368"/>
        <v>0</v>
      </c>
      <c r="CM951" s="282">
        <f t="shared" si="369"/>
        <v>0</v>
      </c>
    </row>
    <row r="952" spans="4:91" ht="15" x14ac:dyDescent="0.25">
      <c r="D952" s="455" t="str">
        <f>IF(DATA15!$C$39="","",U952&amp;":"&amp;V952)</f>
        <v/>
      </c>
      <c r="E952" s="523" t="str">
        <f>IF(DATA15!$D$39="","",W952&amp;":"&amp;X952)</f>
        <v/>
      </c>
      <c r="F952" s="523"/>
      <c r="G952" s="523"/>
      <c r="H952" s="524" t="e">
        <f t="shared" si="344"/>
        <v>#VALUE!</v>
      </c>
      <c r="I952" s="524"/>
      <c r="J952" s="524"/>
      <c r="K952" s="522" t="e">
        <f t="shared" si="348"/>
        <v>#VALUE!</v>
      </c>
      <c r="L952" s="522"/>
      <c r="M952" s="522"/>
      <c r="N952" s="525" t="e">
        <f t="shared" si="345"/>
        <v>#VALUE!</v>
      </c>
      <c r="O952" s="525"/>
      <c r="P952" s="525"/>
      <c r="Q952" s="523" t="e">
        <f t="shared" si="346"/>
        <v>#VALUE!</v>
      </c>
      <c r="R952" s="523"/>
      <c r="S952" s="523"/>
      <c r="T952" s="283">
        <v>31</v>
      </c>
      <c r="U952" s="456">
        <f>IF(HOUR(DATA15!$C$39)&lt;=6,HOUR(DATA15!$C$39)+12,HOUR(DATA15!$C$39))</f>
        <v>12</v>
      </c>
      <c r="V952" s="457" t="str">
        <f>IF(MINUTE(DATA15!$C$39)&lt;10,"0"&amp;MINUTE(DATA15!$C$39),MINUTE(DATA15!$C$39))</f>
        <v>00</v>
      </c>
      <c r="W952" s="456">
        <f>IF(HOUR(DATA15!$D$39)&lt;=6,HOUR(DATA15!$D$39)+12,HOUR(DATA15!$D$39))</f>
        <v>12</v>
      </c>
      <c r="X952" s="457" t="str">
        <f>IF(MINUTE(DATA15!$D$39)&lt;10,"0"&amp;MINUTE(DATA15!$D$39),MINUTE(DATA15!$D$39))</f>
        <v>00</v>
      </c>
      <c r="Y952" s="526" t="b">
        <f t="shared" si="342"/>
        <v>0</v>
      </c>
      <c r="Z952" s="526"/>
      <c r="AA952" s="520" t="b">
        <f t="shared" si="343"/>
        <v>0</v>
      </c>
      <c r="AB952" s="520"/>
      <c r="AC952" s="521" t="str">
        <f t="shared" si="347"/>
        <v/>
      </c>
      <c r="AD952" s="521"/>
      <c r="AE952" s="520" t="b">
        <f t="shared" si="341"/>
        <v>0</v>
      </c>
      <c r="AF952" s="520"/>
      <c r="AH952" s="422">
        <f>DATA15!$G$39</f>
        <v>0</v>
      </c>
      <c r="AI952" s="422">
        <f>DATA15!$L$39</f>
        <v>0</v>
      </c>
      <c r="AJ952" s="458">
        <f>DATA15!$Q$39</f>
        <v>0</v>
      </c>
      <c r="AK952" s="422">
        <f>DATA15!$V$39</f>
        <v>0</v>
      </c>
      <c r="AL952" s="422">
        <f>DATA15!$AA$39</f>
        <v>0</v>
      </c>
      <c r="AN952" s="522" t="str">
        <f>IF(AJ952="A",MAX($AN$221:AP951)+0.001,"")</f>
        <v/>
      </c>
      <c r="AO952" s="522"/>
      <c r="AP952" s="522"/>
      <c r="AQ952" s="282">
        <v>1.7309999999999999</v>
      </c>
      <c r="AR952" s="282" t="str">
        <f>IF($AQ$952&gt;$AN$973,"",LOOKUP($AQ$952,$AN$222:$AP$971,$AH$222:$AH$971))</f>
        <v/>
      </c>
      <c r="AS952" s="282" t="str">
        <f>IF($AQ$952&gt;$AN$973,"",LOOKUP($AQ$952,$AN$222:$AP$971,$AI$222:$AI$971))</f>
        <v/>
      </c>
      <c r="AT952" s="282" t="s">
        <v>28</v>
      </c>
      <c r="AU952" s="282" t="str">
        <f>IF($AQ$952&gt;$AN$973,"",LOOKUP($AQ$952,$AN$222:$AP$971,$AK$222:$AK$971))</f>
        <v/>
      </c>
      <c r="AV952" s="282" t="str">
        <f>IF($AQ$952&gt;$AN$973,"",LOOKUP($AQ$952,$AN$222:$AP$971,$AL$222:$AL$971))</f>
        <v/>
      </c>
      <c r="AX952" s="522" t="str">
        <f>IF(AJ952="B",MAX($AX$221:AX951)+0.001,"")</f>
        <v/>
      </c>
      <c r="AY952" s="522"/>
      <c r="AZ952" s="522"/>
      <c r="BA952" s="282">
        <v>1.7309999999999999</v>
      </c>
      <c r="BB952" s="282" t="str">
        <f t="shared" si="356"/>
        <v/>
      </c>
      <c r="BC952" s="282" t="str">
        <f t="shared" si="349"/>
        <v/>
      </c>
      <c r="BD952" s="282" t="s">
        <v>29</v>
      </c>
      <c r="BE952" s="282" t="str">
        <f t="shared" si="350"/>
        <v/>
      </c>
      <c r="BF952" s="282" t="str">
        <f t="shared" si="351"/>
        <v/>
      </c>
      <c r="BH952" s="522" t="str">
        <f>IF(AJ952="C",MAX($BH$221:BH951)+0.001,"")</f>
        <v/>
      </c>
      <c r="BI952" s="522"/>
      <c r="BJ952" s="522"/>
      <c r="BK952" s="282">
        <v>1.7309999999999999</v>
      </c>
      <c r="BL952" s="282" t="str">
        <f t="shared" si="352"/>
        <v/>
      </c>
      <c r="BM952" s="282" t="str">
        <f t="shared" si="353"/>
        <v/>
      </c>
      <c r="BN952" s="282" t="s">
        <v>30</v>
      </c>
      <c r="BO952" s="282" t="str">
        <f t="shared" si="354"/>
        <v/>
      </c>
      <c r="BP952" s="282" t="str">
        <f t="shared" si="355"/>
        <v/>
      </c>
      <c r="BT952" s="522" t="str">
        <f>IF(AL952="A",MAX($BT$221:BV951)+0.001,"")</f>
        <v/>
      </c>
      <c r="BU952" s="522"/>
      <c r="BV952" s="522"/>
      <c r="BW952" s="282">
        <v>1.7309999999999999</v>
      </c>
      <c r="BY952" s="454" t="s">
        <v>28</v>
      </c>
      <c r="BZ952" s="282" t="str">
        <f t="shared" si="357"/>
        <v/>
      </c>
      <c r="CB952" s="282">
        <f t="shared" si="358"/>
        <v>0</v>
      </c>
      <c r="CC952" s="282">
        <f t="shared" si="359"/>
        <v>0</v>
      </c>
      <c r="CD952" s="282">
        <f t="shared" si="360"/>
        <v>0</v>
      </c>
      <c r="CE952" s="282">
        <f t="shared" si="361"/>
        <v>0</v>
      </c>
      <c r="CF952" s="282">
        <f t="shared" si="362"/>
        <v>0</v>
      </c>
      <c r="CG952" s="282">
        <f t="shared" si="363"/>
        <v>0</v>
      </c>
      <c r="CH952" s="282">
        <f t="shared" si="364"/>
        <v>0</v>
      </c>
      <c r="CI952" s="282">
        <f t="shared" si="365"/>
        <v>0</v>
      </c>
      <c r="CJ952" s="282">
        <f t="shared" si="366"/>
        <v>0</v>
      </c>
      <c r="CK952" s="282">
        <f t="shared" si="367"/>
        <v>0</v>
      </c>
      <c r="CL952" s="282">
        <f t="shared" si="368"/>
        <v>0</v>
      </c>
      <c r="CM952" s="282">
        <f t="shared" si="369"/>
        <v>0</v>
      </c>
    </row>
    <row r="953" spans="4:91" ht="15" x14ac:dyDescent="0.25">
      <c r="D953" s="455" t="str">
        <f>IF(DATA15!$C$40="","",U953&amp;":"&amp;V953)</f>
        <v/>
      </c>
      <c r="E953" s="523" t="str">
        <f>IF(DATA15!$D$40="","",W953&amp;":"&amp;X953)</f>
        <v/>
      </c>
      <c r="F953" s="523"/>
      <c r="G953" s="523"/>
      <c r="H953" s="524" t="e">
        <f t="shared" si="344"/>
        <v>#VALUE!</v>
      </c>
      <c r="I953" s="524"/>
      <c r="J953" s="524"/>
      <c r="K953" s="522" t="e">
        <f t="shared" si="348"/>
        <v>#VALUE!</v>
      </c>
      <c r="L953" s="522"/>
      <c r="M953" s="522"/>
      <c r="N953" s="525" t="e">
        <f t="shared" si="345"/>
        <v>#VALUE!</v>
      </c>
      <c r="O953" s="525"/>
      <c r="P953" s="525"/>
      <c r="Q953" s="523" t="e">
        <f t="shared" si="346"/>
        <v>#VALUE!</v>
      </c>
      <c r="R953" s="523"/>
      <c r="S953" s="523"/>
      <c r="T953" s="283">
        <v>32</v>
      </c>
      <c r="U953" s="456">
        <f>IF(HOUR(DATA15!$C$40)&lt;=6,HOUR(DATA15!$C$40)+12,HOUR(DATA15!$C$40))</f>
        <v>12</v>
      </c>
      <c r="V953" s="457" t="str">
        <f>IF(MINUTE(DATA15!$C$40)&lt;10,"0"&amp;MINUTE(DATA15!$C$40),MINUTE(DATA15!$C$40))</f>
        <v>00</v>
      </c>
      <c r="W953" s="456">
        <f>IF(HOUR(DATA15!$D$40)&lt;=6,HOUR(DATA15!$D$40)+12,HOUR(DATA15!$D$40))</f>
        <v>12</v>
      </c>
      <c r="X953" s="457" t="str">
        <f>IF(MINUTE(DATA15!$D$40)&lt;10,"0"&amp;MINUTE(DATA15!$D$40),MINUTE(DATA15!$D$40))</f>
        <v>00</v>
      </c>
      <c r="Y953" s="526" t="b">
        <f t="shared" si="342"/>
        <v>0</v>
      </c>
      <c r="Z953" s="526"/>
      <c r="AA953" s="520" t="b">
        <f t="shared" si="343"/>
        <v>0</v>
      </c>
      <c r="AB953" s="520"/>
      <c r="AC953" s="521" t="str">
        <f t="shared" si="347"/>
        <v/>
      </c>
      <c r="AD953" s="521"/>
      <c r="AE953" s="520" t="b">
        <f t="shared" si="341"/>
        <v>0</v>
      </c>
      <c r="AF953" s="520"/>
      <c r="AH953" s="422">
        <f>DATA15!$G$40</f>
        <v>0</v>
      </c>
      <c r="AI953" s="422">
        <f>DATA15!$L$40</f>
        <v>0</v>
      </c>
      <c r="AJ953" s="458">
        <f>DATA15!$Q$40</f>
        <v>0</v>
      </c>
      <c r="AK953" s="422">
        <f>DATA15!$V$40</f>
        <v>0</v>
      </c>
      <c r="AL953" s="422">
        <f>DATA15!$AA$40</f>
        <v>0</v>
      </c>
      <c r="AN953" s="522" t="str">
        <f>IF(AJ953="A",MAX($AN$221:AP952)+0.001,"")</f>
        <v/>
      </c>
      <c r="AO953" s="522"/>
      <c r="AP953" s="522"/>
      <c r="AQ953" s="282">
        <v>1.7319999999999998</v>
      </c>
      <c r="AR953" s="282" t="str">
        <f>IF($AQ$953&gt;$AN$973,"",LOOKUP($AQ$953,$AN$222:$AP$971,$AH$222:$AH$971))</f>
        <v/>
      </c>
      <c r="AS953" s="282" t="str">
        <f>IF($AQ$953&gt;$AN$973,"",LOOKUP($AQ$953,$AN$222:$AP$971,$AI$222:$AI$971))</f>
        <v/>
      </c>
      <c r="AT953" s="282" t="s">
        <v>28</v>
      </c>
      <c r="AU953" s="282" t="str">
        <f>IF($AQ$953&gt;$AN$973,"",LOOKUP($AQ$953,$AN$222:$AP$971,$AK$222:$AK$971))</f>
        <v/>
      </c>
      <c r="AV953" s="282" t="str">
        <f>IF($AQ$953&gt;$AN$973,"",LOOKUP($AQ$953,$AN$222:$AP$971,$AL$222:$AL$971))</f>
        <v/>
      </c>
      <c r="AX953" s="522" t="str">
        <f>IF(AJ953="B",MAX($AX$221:AX952)+0.001,"")</f>
        <v/>
      </c>
      <c r="AY953" s="522"/>
      <c r="AZ953" s="522"/>
      <c r="BA953" s="282">
        <v>1.7319999999999998</v>
      </c>
      <c r="BB953" s="282" t="str">
        <f t="shared" si="356"/>
        <v/>
      </c>
      <c r="BC953" s="282" t="str">
        <f t="shared" si="349"/>
        <v/>
      </c>
      <c r="BD953" s="282" t="s">
        <v>29</v>
      </c>
      <c r="BE953" s="282" t="str">
        <f t="shared" si="350"/>
        <v/>
      </c>
      <c r="BF953" s="282" t="str">
        <f t="shared" si="351"/>
        <v/>
      </c>
      <c r="BH953" s="522" t="str">
        <f>IF(AJ953="C",MAX($BH$221:BH952)+0.001,"")</f>
        <v/>
      </c>
      <c r="BI953" s="522"/>
      <c r="BJ953" s="522"/>
      <c r="BK953" s="282">
        <v>1.7319999999999998</v>
      </c>
      <c r="BL953" s="282" t="str">
        <f t="shared" si="352"/>
        <v/>
      </c>
      <c r="BM953" s="282" t="str">
        <f t="shared" si="353"/>
        <v/>
      </c>
      <c r="BN953" s="282" t="s">
        <v>30</v>
      </c>
      <c r="BO953" s="282" t="str">
        <f t="shared" si="354"/>
        <v/>
      </c>
      <c r="BP953" s="282" t="str">
        <f t="shared" si="355"/>
        <v/>
      </c>
      <c r="BT953" s="522" t="str">
        <f>IF(AL953="A",MAX($BT$221:BV952)+0.001,"")</f>
        <v/>
      </c>
      <c r="BU953" s="522"/>
      <c r="BV953" s="522"/>
      <c r="BW953" s="282">
        <v>1.7319999999999998</v>
      </c>
      <c r="BY953" s="454" t="s">
        <v>28</v>
      </c>
      <c r="BZ953" s="282" t="str">
        <f t="shared" si="357"/>
        <v/>
      </c>
      <c r="CB953" s="282">
        <f t="shared" si="358"/>
        <v>0</v>
      </c>
      <c r="CC953" s="282">
        <f t="shared" si="359"/>
        <v>0</v>
      </c>
      <c r="CD953" s="282">
        <f t="shared" si="360"/>
        <v>0</v>
      </c>
      <c r="CE953" s="282">
        <f t="shared" si="361"/>
        <v>0</v>
      </c>
      <c r="CF953" s="282">
        <f t="shared" si="362"/>
        <v>0</v>
      </c>
      <c r="CG953" s="282">
        <f t="shared" si="363"/>
        <v>0</v>
      </c>
      <c r="CH953" s="282">
        <f t="shared" si="364"/>
        <v>0</v>
      </c>
      <c r="CI953" s="282">
        <f t="shared" si="365"/>
        <v>0</v>
      </c>
      <c r="CJ953" s="282">
        <f t="shared" si="366"/>
        <v>0</v>
      </c>
      <c r="CK953" s="282">
        <f t="shared" si="367"/>
        <v>0</v>
      </c>
      <c r="CL953" s="282">
        <f t="shared" si="368"/>
        <v>0</v>
      </c>
      <c r="CM953" s="282">
        <f t="shared" si="369"/>
        <v>0</v>
      </c>
    </row>
    <row r="954" spans="4:91" ht="15" x14ac:dyDescent="0.25">
      <c r="D954" s="455" t="str">
        <f>IF(DATA15!$C$41="","",U954&amp;":"&amp;V954)</f>
        <v/>
      </c>
      <c r="E954" s="523" t="str">
        <f>IF(DATA15!$D$41="","",W954&amp;":"&amp;X954)</f>
        <v/>
      </c>
      <c r="F954" s="523"/>
      <c r="G954" s="523"/>
      <c r="H954" s="524" t="e">
        <f t="shared" si="344"/>
        <v>#VALUE!</v>
      </c>
      <c r="I954" s="524"/>
      <c r="J954" s="524"/>
      <c r="K954" s="522" t="e">
        <f t="shared" si="348"/>
        <v>#VALUE!</v>
      </c>
      <c r="L954" s="522"/>
      <c r="M954" s="522"/>
      <c r="N954" s="525" t="e">
        <f t="shared" si="345"/>
        <v>#VALUE!</v>
      </c>
      <c r="O954" s="525"/>
      <c r="P954" s="525"/>
      <c r="Q954" s="523" t="e">
        <f t="shared" si="346"/>
        <v>#VALUE!</v>
      </c>
      <c r="R954" s="523"/>
      <c r="S954" s="523"/>
      <c r="T954" s="283">
        <v>33</v>
      </c>
      <c r="U954" s="456">
        <f>IF(HOUR(DATA15!$C$41)&lt;=6,HOUR(DATA15!$C$41)+12,HOUR(DATA15!$C$41))</f>
        <v>12</v>
      </c>
      <c r="V954" s="457" t="str">
        <f>IF(MINUTE(DATA15!$C$41)&lt;10,"0"&amp;MINUTE(DATA15!$C$41),MINUTE(DATA15!$C$41))</f>
        <v>00</v>
      </c>
      <c r="W954" s="456">
        <f>IF(HOUR(DATA15!$D$41)&lt;=6,HOUR(DATA15!$D$41)+12,HOUR(DATA15!$D$41))</f>
        <v>12</v>
      </c>
      <c r="X954" s="457" t="str">
        <f>IF(MINUTE(DATA15!$D$41)&lt;10,"0"&amp;MINUTE(DATA15!$D$41),MINUTE(DATA15!$D$41))</f>
        <v>00</v>
      </c>
      <c r="Y954" s="526" t="b">
        <f t="shared" si="342"/>
        <v>0</v>
      </c>
      <c r="Z954" s="526"/>
      <c r="AA954" s="520" t="b">
        <f t="shared" si="343"/>
        <v>0</v>
      </c>
      <c r="AB954" s="520"/>
      <c r="AC954" s="521" t="str">
        <f t="shared" si="347"/>
        <v/>
      </c>
      <c r="AD954" s="521"/>
      <c r="AE954" s="520" t="b">
        <f t="shared" si="341"/>
        <v>0</v>
      </c>
      <c r="AF954" s="520"/>
      <c r="AH954" s="422">
        <f>DATA15!$G$41</f>
        <v>0</v>
      </c>
      <c r="AI954" s="422">
        <f>DATA15!$L$41</f>
        <v>0</v>
      </c>
      <c r="AJ954" s="458">
        <f>DATA15!$Q$41</f>
        <v>0</v>
      </c>
      <c r="AK954" s="422">
        <f>DATA15!$V$41</f>
        <v>0</v>
      </c>
      <c r="AL954" s="422">
        <f>DATA15!$AA$41</f>
        <v>0</v>
      </c>
      <c r="AN954" s="522" t="str">
        <f>IF(AJ954="A",MAX($AN$221:AP953)+0.001,"")</f>
        <v/>
      </c>
      <c r="AO954" s="522"/>
      <c r="AP954" s="522"/>
      <c r="AQ954" s="282">
        <v>1.7329999999999999</v>
      </c>
      <c r="AR954" s="282" t="str">
        <f>IF($AQ$954&gt;$AN$973,"",LOOKUP($AQ$954,$AN$222:$AP$971,$AH$222:$AH$971))</f>
        <v/>
      </c>
      <c r="AS954" s="282" t="str">
        <f>IF($AQ$954&gt;$AN$973,"",LOOKUP($AQ$954,$AN$222:$AP$971,$AI$222:$AI$971))</f>
        <v/>
      </c>
      <c r="AT954" s="282" t="s">
        <v>28</v>
      </c>
      <c r="AU954" s="282" t="str">
        <f>IF($AQ$954&gt;$AN$973,"",LOOKUP($AQ$954,$AN$222:$AP$971,$AK$222:$AK$971))</f>
        <v/>
      </c>
      <c r="AV954" s="282" t="str">
        <f>IF($AQ$954&gt;$AN$973,"",LOOKUP($AQ$954,$AN$222:$AP$971,$AL$222:$AL$971))</f>
        <v/>
      </c>
      <c r="AX954" s="522" t="str">
        <f>IF(AJ954="B",MAX($AX$221:AX953)+0.001,"")</f>
        <v/>
      </c>
      <c r="AY954" s="522"/>
      <c r="AZ954" s="522"/>
      <c r="BA954" s="282">
        <v>1.7329999999999999</v>
      </c>
      <c r="BB954" s="282" t="str">
        <f t="shared" si="356"/>
        <v/>
      </c>
      <c r="BC954" s="282" t="str">
        <f t="shared" si="349"/>
        <v/>
      </c>
      <c r="BD954" s="282" t="s">
        <v>29</v>
      </c>
      <c r="BE954" s="282" t="str">
        <f t="shared" si="350"/>
        <v/>
      </c>
      <c r="BF954" s="282" t="str">
        <f t="shared" si="351"/>
        <v/>
      </c>
      <c r="BH954" s="522" t="str">
        <f>IF(AJ954="C",MAX($BH$221:BH953)+0.001,"")</f>
        <v/>
      </c>
      <c r="BI954" s="522"/>
      <c r="BJ954" s="522"/>
      <c r="BK954" s="282">
        <v>1.7329999999999999</v>
      </c>
      <c r="BL954" s="282" t="str">
        <f t="shared" si="352"/>
        <v/>
      </c>
      <c r="BM954" s="282" t="str">
        <f t="shared" si="353"/>
        <v/>
      </c>
      <c r="BN954" s="282" t="s">
        <v>30</v>
      </c>
      <c r="BO954" s="282" t="str">
        <f t="shared" si="354"/>
        <v/>
      </c>
      <c r="BP954" s="282" t="str">
        <f t="shared" si="355"/>
        <v/>
      </c>
      <c r="BT954" s="522" t="str">
        <f>IF(AL954="A",MAX($BT$221:BV953)+0.001,"")</f>
        <v/>
      </c>
      <c r="BU954" s="522"/>
      <c r="BV954" s="522"/>
      <c r="BW954" s="282">
        <v>1.7329999999999999</v>
      </c>
      <c r="BY954" s="454" t="s">
        <v>28</v>
      </c>
      <c r="BZ954" s="282" t="str">
        <f t="shared" si="357"/>
        <v/>
      </c>
      <c r="CB954" s="282">
        <f t="shared" si="358"/>
        <v>0</v>
      </c>
      <c r="CC954" s="282">
        <f t="shared" si="359"/>
        <v>0</v>
      </c>
      <c r="CD954" s="282">
        <f t="shared" si="360"/>
        <v>0</v>
      </c>
      <c r="CE954" s="282">
        <f t="shared" si="361"/>
        <v>0</v>
      </c>
      <c r="CF954" s="282">
        <f t="shared" si="362"/>
        <v>0</v>
      </c>
      <c r="CG954" s="282">
        <f t="shared" si="363"/>
        <v>0</v>
      </c>
      <c r="CH954" s="282">
        <f t="shared" si="364"/>
        <v>0</v>
      </c>
      <c r="CI954" s="282">
        <f t="shared" si="365"/>
        <v>0</v>
      </c>
      <c r="CJ954" s="282">
        <f t="shared" si="366"/>
        <v>0</v>
      </c>
      <c r="CK954" s="282">
        <f t="shared" si="367"/>
        <v>0</v>
      </c>
      <c r="CL954" s="282">
        <f t="shared" si="368"/>
        <v>0</v>
      </c>
      <c r="CM954" s="282">
        <f t="shared" si="369"/>
        <v>0</v>
      </c>
    </row>
    <row r="955" spans="4:91" ht="15" x14ac:dyDescent="0.25">
      <c r="D955" s="455" t="str">
        <f>IF(DATA15!$C$42="","",U955&amp;":"&amp;V955)</f>
        <v/>
      </c>
      <c r="E955" s="523" t="str">
        <f>IF(DATA15!$D$42="","",W955&amp;":"&amp;X955)</f>
        <v/>
      </c>
      <c r="F955" s="523"/>
      <c r="G955" s="523"/>
      <c r="H955" s="524" t="e">
        <f t="shared" si="344"/>
        <v>#VALUE!</v>
      </c>
      <c r="I955" s="524"/>
      <c r="J955" s="524"/>
      <c r="K955" s="522" t="e">
        <f t="shared" si="348"/>
        <v>#VALUE!</v>
      </c>
      <c r="L955" s="522"/>
      <c r="M955" s="522"/>
      <c r="N955" s="525" t="e">
        <f t="shared" si="345"/>
        <v>#VALUE!</v>
      </c>
      <c r="O955" s="525"/>
      <c r="P955" s="525"/>
      <c r="Q955" s="523" t="e">
        <f t="shared" si="346"/>
        <v>#VALUE!</v>
      </c>
      <c r="R955" s="523"/>
      <c r="S955" s="523"/>
      <c r="T955" s="283">
        <v>34</v>
      </c>
      <c r="U955" s="456">
        <f>IF(HOUR(DATA15!$C$42)&lt;=6,HOUR(DATA15!$C$42)+12,HOUR(DATA15!$C$42))</f>
        <v>12</v>
      </c>
      <c r="V955" s="457" t="str">
        <f>IF(MINUTE(DATA15!$C$42)&lt;10,"0"&amp;MINUTE(DATA15!$C$42),MINUTE(DATA15!$C$42))</f>
        <v>00</v>
      </c>
      <c r="W955" s="456">
        <f>IF(HOUR(DATA15!$D$42)&lt;=6,HOUR(DATA15!$D$42)+12,HOUR(DATA15!$D$42))</f>
        <v>12</v>
      </c>
      <c r="X955" s="457" t="str">
        <f>IF(MINUTE(DATA15!$D$42)&lt;10,"0"&amp;MINUTE(DATA15!$D$42),MINUTE(DATA15!$D$42))</f>
        <v>00</v>
      </c>
      <c r="Y955" s="526" t="b">
        <f t="shared" si="342"/>
        <v>0</v>
      </c>
      <c r="Z955" s="526"/>
      <c r="AA955" s="520" t="b">
        <f t="shared" si="343"/>
        <v>0</v>
      </c>
      <c r="AB955" s="520"/>
      <c r="AC955" s="521" t="str">
        <f t="shared" si="347"/>
        <v/>
      </c>
      <c r="AD955" s="521"/>
      <c r="AE955" s="520" t="b">
        <f t="shared" si="341"/>
        <v>0</v>
      </c>
      <c r="AF955" s="520"/>
      <c r="AH955" s="422">
        <f>DATA15!$G$42</f>
        <v>0</v>
      </c>
      <c r="AI955" s="422">
        <f>DATA15!$L$42</f>
        <v>0</v>
      </c>
      <c r="AJ955" s="458">
        <f>DATA15!$Q$42</f>
        <v>0</v>
      </c>
      <c r="AK955" s="422">
        <f>DATA15!$V$42</f>
        <v>0</v>
      </c>
      <c r="AL955" s="422">
        <f>DATA15!$AA$42</f>
        <v>0</v>
      </c>
      <c r="AN955" s="522" t="str">
        <f>IF(AJ955="A",MAX($AN$221:AP954)+0.001,"")</f>
        <v/>
      </c>
      <c r="AO955" s="522"/>
      <c r="AP955" s="522"/>
      <c r="AQ955" s="282">
        <v>1.734</v>
      </c>
      <c r="AR955" s="282" t="str">
        <f>IF($AQ$955&gt;$AN$973,"",LOOKUP($AQ$955,$AN$222:$AP$971,$AH$222:$AH$971))</f>
        <v/>
      </c>
      <c r="AS955" s="282" t="str">
        <f>IF($AQ$955&gt;$AN$973,"",LOOKUP($AQ$955,$AN$222:$AP$971,$AI$222:$AI$971))</f>
        <v/>
      </c>
      <c r="AT955" s="282" t="s">
        <v>28</v>
      </c>
      <c r="AU955" s="282" t="str">
        <f>IF($AQ$955&gt;$AN$973,"",LOOKUP($AQ$955,$AN$222:$AP$971,$AK$222:$AK$971))</f>
        <v/>
      </c>
      <c r="AV955" s="282" t="str">
        <f>IF($AQ$955&gt;$AN$973,"",LOOKUP($AQ$955,$AN$222:$AP$971,$AL$222:$AL$971))</f>
        <v/>
      </c>
      <c r="AX955" s="522" t="str">
        <f>IF(AJ955="B",MAX($AX$221:AX954)+0.001,"")</f>
        <v/>
      </c>
      <c r="AY955" s="522"/>
      <c r="AZ955" s="522"/>
      <c r="BA955" s="282">
        <v>1.734</v>
      </c>
      <c r="BB955" s="282" t="str">
        <f t="shared" si="356"/>
        <v/>
      </c>
      <c r="BC955" s="282" t="str">
        <f t="shared" si="349"/>
        <v/>
      </c>
      <c r="BD955" s="282" t="s">
        <v>29</v>
      </c>
      <c r="BE955" s="282" t="str">
        <f t="shared" si="350"/>
        <v/>
      </c>
      <c r="BF955" s="282" t="str">
        <f t="shared" si="351"/>
        <v/>
      </c>
      <c r="BH955" s="522" t="str">
        <f>IF(AJ955="C",MAX($BH$221:BH954)+0.001,"")</f>
        <v/>
      </c>
      <c r="BI955" s="522"/>
      <c r="BJ955" s="522"/>
      <c r="BK955" s="282">
        <v>1.734</v>
      </c>
      <c r="BL955" s="282" t="str">
        <f t="shared" si="352"/>
        <v/>
      </c>
      <c r="BM955" s="282" t="str">
        <f t="shared" si="353"/>
        <v/>
      </c>
      <c r="BN955" s="282" t="s">
        <v>30</v>
      </c>
      <c r="BO955" s="282" t="str">
        <f t="shared" si="354"/>
        <v/>
      </c>
      <c r="BP955" s="282" t="str">
        <f t="shared" si="355"/>
        <v/>
      </c>
      <c r="BT955" s="522" t="str">
        <f>IF(AL955="A",MAX($BT$221:BV954)+0.001,"")</f>
        <v/>
      </c>
      <c r="BU955" s="522"/>
      <c r="BV955" s="522"/>
      <c r="BW955" s="282">
        <v>1.734</v>
      </c>
      <c r="BY955" s="454" t="s">
        <v>28</v>
      </c>
      <c r="BZ955" s="282" t="str">
        <f t="shared" si="357"/>
        <v/>
      </c>
      <c r="CB955" s="282">
        <f t="shared" si="358"/>
        <v>0</v>
      </c>
      <c r="CC955" s="282">
        <f t="shared" si="359"/>
        <v>0</v>
      </c>
      <c r="CD955" s="282">
        <f t="shared" si="360"/>
        <v>0</v>
      </c>
      <c r="CE955" s="282">
        <f t="shared" si="361"/>
        <v>0</v>
      </c>
      <c r="CF955" s="282">
        <f t="shared" si="362"/>
        <v>0</v>
      </c>
      <c r="CG955" s="282">
        <f t="shared" si="363"/>
        <v>0</v>
      </c>
      <c r="CH955" s="282">
        <f t="shared" si="364"/>
        <v>0</v>
      </c>
      <c r="CI955" s="282">
        <f t="shared" si="365"/>
        <v>0</v>
      </c>
      <c r="CJ955" s="282">
        <f t="shared" si="366"/>
        <v>0</v>
      </c>
      <c r="CK955" s="282">
        <f t="shared" si="367"/>
        <v>0</v>
      </c>
      <c r="CL955" s="282">
        <f t="shared" si="368"/>
        <v>0</v>
      </c>
      <c r="CM955" s="282">
        <f t="shared" si="369"/>
        <v>0</v>
      </c>
    </row>
    <row r="956" spans="4:91" ht="15" x14ac:dyDescent="0.25">
      <c r="D956" s="455" t="str">
        <f>IF(DATA15!$C$43="","",U956&amp;":"&amp;V956)</f>
        <v/>
      </c>
      <c r="E956" s="523" t="str">
        <f>IF(DATA15!$D$43="","",W956&amp;":"&amp;X956)</f>
        <v/>
      </c>
      <c r="F956" s="523"/>
      <c r="G956" s="523"/>
      <c r="H956" s="524" t="e">
        <f t="shared" si="344"/>
        <v>#VALUE!</v>
      </c>
      <c r="I956" s="524"/>
      <c r="J956" s="524"/>
      <c r="K956" s="522" t="e">
        <f t="shared" si="348"/>
        <v>#VALUE!</v>
      </c>
      <c r="L956" s="522"/>
      <c r="M956" s="522"/>
      <c r="N956" s="525" t="e">
        <f t="shared" si="345"/>
        <v>#VALUE!</v>
      </c>
      <c r="O956" s="525"/>
      <c r="P956" s="525"/>
      <c r="Q956" s="523" t="e">
        <f t="shared" si="346"/>
        <v>#VALUE!</v>
      </c>
      <c r="R956" s="523"/>
      <c r="S956" s="523"/>
      <c r="T956" s="283">
        <v>35</v>
      </c>
      <c r="U956" s="456">
        <f>IF(HOUR(DATA15!$C$43)&lt;=6,HOUR(DATA15!$C$43)+12,HOUR(DATA15!$C$43))</f>
        <v>12</v>
      </c>
      <c r="V956" s="457" t="str">
        <f>IF(MINUTE(DATA15!$C$43)&lt;10,"0"&amp;MINUTE(DATA15!$C$43),MINUTE(DATA15!$C$43))</f>
        <v>00</v>
      </c>
      <c r="W956" s="456">
        <f>IF(HOUR(DATA15!$D$43)&lt;=6,HOUR(DATA15!$D$43)+12,HOUR(DATA15!$D$43))</f>
        <v>12</v>
      </c>
      <c r="X956" s="457" t="str">
        <f>IF(MINUTE(DATA15!$D$43)&lt;10,"0"&amp;MINUTE(DATA15!$D$43),MINUTE(DATA15!$D$43))</f>
        <v>00</v>
      </c>
      <c r="Y956" s="526" t="b">
        <f t="shared" si="342"/>
        <v>0</v>
      </c>
      <c r="Z956" s="526"/>
      <c r="AA956" s="520" t="b">
        <f t="shared" si="343"/>
        <v>0</v>
      </c>
      <c r="AB956" s="520"/>
      <c r="AC956" s="521" t="str">
        <f t="shared" si="347"/>
        <v/>
      </c>
      <c r="AD956" s="521"/>
      <c r="AE956" s="520" t="b">
        <f t="shared" si="341"/>
        <v>0</v>
      </c>
      <c r="AF956" s="520"/>
      <c r="AH956" s="422">
        <f>DATA15!$G$43</f>
        <v>0</v>
      </c>
      <c r="AI956" s="422">
        <f>DATA15!$L$43</f>
        <v>0</v>
      </c>
      <c r="AJ956" s="458">
        <f>DATA15!$Q$43</f>
        <v>0</v>
      </c>
      <c r="AK956" s="422">
        <f>DATA15!$V$43</f>
        <v>0</v>
      </c>
      <c r="AL956" s="422">
        <f>DATA15!$AA$43</f>
        <v>0</v>
      </c>
      <c r="AN956" s="522" t="str">
        <f>IF(AJ956="A",MAX($AN$221:AP955)+0.001,"")</f>
        <v/>
      </c>
      <c r="AO956" s="522"/>
      <c r="AP956" s="522"/>
      <c r="AQ956" s="282">
        <v>1.7350000000000001</v>
      </c>
      <c r="AR956" s="282" t="str">
        <f>IF($AQ$956&gt;$AN$973,"",LOOKUP($AQ$956,$AN$222:$AP$971,$AH$222:$AH$971))</f>
        <v/>
      </c>
      <c r="AS956" s="282" t="str">
        <f>IF($AQ$956&gt;$AN$973,"",LOOKUP($AQ$956,$AN$222:$AP$971,$AI$222:$AI$971))</f>
        <v/>
      </c>
      <c r="AT956" s="282" t="s">
        <v>28</v>
      </c>
      <c r="AU956" s="282" t="str">
        <f>IF($AQ$956&gt;$AN$973,"",LOOKUP($AQ$956,$AN$222:$AP$971,$AK$222:$AK$971))</f>
        <v/>
      </c>
      <c r="AV956" s="282" t="str">
        <f>IF($AQ$956&gt;$AN$973,"",LOOKUP($AQ$956,$AN$222:$AP$971,$AL$222:$AL$971))</f>
        <v/>
      </c>
      <c r="AX956" s="522" t="str">
        <f>IF(AJ956="B",MAX($AX$221:AX955)+0.001,"")</f>
        <v/>
      </c>
      <c r="AY956" s="522"/>
      <c r="AZ956" s="522"/>
      <c r="BA956" s="282">
        <v>1.7350000000000001</v>
      </c>
      <c r="BB956" s="282" t="str">
        <f t="shared" si="356"/>
        <v/>
      </c>
      <c r="BC956" s="282" t="str">
        <f t="shared" si="349"/>
        <v/>
      </c>
      <c r="BD956" s="282" t="s">
        <v>29</v>
      </c>
      <c r="BE956" s="282" t="str">
        <f t="shared" si="350"/>
        <v/>
      </c>
      <c r="BF956" s="282" t="str">
        <f t="shared" si="351"/>
        <v/>
      </c>
      <c r="BH956" s="522" t="str">
        <f>IF(AJ956="C",MAX($BH$221:BH955)+0.001,"")</f>
        <v/>
      </c>
      <c r="BI956" s="522"/>
      <c r="BJ956" s="522"/>
      <c r="BK956" s="282">
        <v>1.7350000000000001</v>
      </c>
      <c r="BL956" s="282" t="str">
        <f t="shared" si="352"/>
        <v/>
      </c>
      <c r="BM956" s="282" t="str">
        <f t="shared" si="353"/>
        <v/>
      </c>
      <c r="BN956" s="282" t="s">
        <v>30</v>
      </c>
      <c r="BO956" s="282" t="str">
        <f t="shared" si="354"/>
        <v/>
      </c>
      <c r="BP956" s="282" t="str">
        <f t="shared" si="355"/>
        <v/>
      </c>
      <c r="BT956" s="522" t="str">
        <f>IF(AL956="A",MAX($BT$221:BV955)+0.001,"")</f>
        <v/>
      </c>
      <c r="BU956" s="522"/>
      <c r="BV956" s="522"/>
      <c r="BW956" s="282">
        <v>1.7350000000000001</v>
      </c>
      <c r="BY956" s="454" t="s">
        <v>28</v>
      </c>
      <c r="BZ956" s="282" t="str">
        <f t="shared" si="357"/>
        <v/>
      </c>
      <c r="CB956" s="282">
        <f t="shared" si="358"/>
        <v>0</v>
      </c>
      <c r="CC956" s="282">
        <f t="shared" si="359"/>
        <v>0</v>
      </c>
      <c r="CD956" s="282">
        <f t="shared" si="360"/>
        <v>0</v>
      </c>
      <c r="CE956" s="282">
        <f t="shared" si="361"/>
        <v>0</v>
      </c>
      <c r="CF956" s="282">
        <f t="shared" si="362"/>
        <v>0</v>
      </c>
      <c r="CG956" s="282">
        <f t="shared" si="363"/>
        <v>0</v>
      </c>
      <c r="CH956" s="282">
        <f t="shared" si="364"/>
        <v>0</v>
      </c>
      <c r="CI956" s="282">
        <f t="shared" si="365"/>
        <v>0</v>
      </c>
      <c r="CJ956" s="282">
        <f t="shared" si="366"/>
        <v>0</v>
      </c>
      <c r="CK956" s="282">
        <f t="shared" si="367"/>
        <v>0</v>
      </c>
      <c r="CL956" s="282">
        <f t="shared" si="368"/>
        <v>0</v>
      </c>
      <c r="CM956" s="282">
        <f t="shared" si="369"/>
        <v>0</v>
      </c>
    </row>
    <row r="957" spans="4:91" ht="15" x14ac:dyDescent="0.25">
      <c r="D957" s="455" t="str">
        <f>IF(DATA15!$C$44="","",U957&amp;":"&amp;V957)</f>
        <v/>
      </c>
      <c r="E957" s="523" t="str">
        <f>IF(DATA15!$D$44="","",W957&amp;":"&amp;X957)</f>
        <v/>
      </c>
      <c r="F957" s="523"/>
      <c r="G957" s="523"/>
      <c r="H957" s="524" t="e">
        <f t="shared" si="344"/>
        <v>#VALUE!</v>
      </c>
      <c r="I957" s="524"/>
      <c r="J957" s="524"/>
      <c r="K957" s="522" t="e">
        <f t="shared" si="348"/>
        <v>#VALUE!</v>
      </c>
      <c r="L957" s="522"/>
      <c r="M957" s="522"/>
      <c r="N957" s="525" t="e">
        <f t="shared" si="345"/>
        <v>#VALUE!</v>
      </c>
      <c r="O957" s="525"/>
      <c r="P957" s="525"/>
      <c r="Q957" s="523" t="e">
        <f t="shared" si="346"/>
        <v>#VALUE!</v>
      </c>
      <c r="R957" s="523"/>
      <c r="S957" s="523"/>
      <c r="T957" s="283">
        <v>36</v>
      </c>
      <c r="U957" s="456">
        <f>IF(HOUR(DATA15!$C$44)&lt;=6,HOUR(DATA15!$C$44)+12,HOUR(DATA15!$C$44))</f>
        <v>12</v>
      </c>
      <c r="V957" s="457" t="str">
        <f>IF(MINUTE(DATA15!$C$44)&lt;10,"0"&amp;MINUTE(DATA15!$C$44),MINUTE(DATA15!$C$44))</f>
        <v>00</v>
      </c>
      <c r="W957" s="456">
        <f>IF(HOUR(DATA15!$D$44)&lt;=6,HOUR(DATA15!$D$44)+12,HOUR(DATA15!$D$44))</f>
        <v>12</v>
      </c>
      <c r="X957" s="457" t="str">
        <f>IF(MINUTE(DATA15!$D$44)&lt;10,"0"&amp;MINUTE(DATA15!$D$44),MINUTE(DATA15!$D$44))</f>
        <v>00</v>
      </c>
      <c r="Y957" s="526" t="b">
        <f t="shared" si="342"/>
        <v>0</v>
      </c>
      <c r="Z957" s="526"/>
      <c r="AA957" s="520" t="b">
        <f t="shared" si="343"/>
        <v>0</v>
      </c>
      <c r="AB957" s="520"/>
      <c r="AC957" s="521" t="str">
        <f t="shared" si="347"/>
        <v/>
      </c>
      <c r="AD957" s="521"/>
      <c r="AE957" s="520" t="b">
        <f t="shared" si="341"/>
        <v>0</v>
      </c>
      <c r="AF957" s="520"/>
      <c r="AH957" s="422">
        <f>DATA15!$G$44</f>
        <v>0</v>
      </c>
      <c r="AI957" s="422">
        <f>DATA15!$L$44</f>
        <v>0</v>
      </c>
      <c r="AJ957" s="458">
        <f>DATA15!$Q$44</f>
        <v>0</v>
      </c>
      <c r="AK957" s="422">
        <f>DATA15!$V$44</f>
        <v>0</v>
      </c>
      <c r="AL957" s="422">
        <f>DATA15!$AA$44</f>
        <v>0</v>
      </c>
      <c r="AN957" s="522" t="str">
        <f>IF(AJ957="A",MAX($AN$221:AP956)+0.001,"")</f>
        <v/>
      </c>
      <c r="AO957" s="522"/>
      <c r="AP957" s="522"/>
      <c r="AQ957" s="282">
        <v>1.7359999999999998</v>
      </c>
      <c r="AR957" s="282" t="str">
        <f>IF($AQ$957&gt;$AN$973,"",LOOKUP($AQ$957,$AN$222:$AP$971,$AH$222:$AH$971))</f>
        <v/>
      </c>
      <c r="AS957" s="282" t="str">
        <f>IF($AQ$957&gt;$AN$973,"",LOOKUP($AQ$957,$AN$222:$AP$971,$AI$222:$AI$971))</f>
        <v/>
      </c>
      <c r="AT957" s="282" t="s">
        <v>28</v>
      </c>
      <c r="AU957" s="282" t="str">
        <f>IF($AQ$957&gt;$AN$973,"",LOOKUP($AQ$957,$AN$222:$AP$971,$AK$222:$AK$971))</f>
        <v/>
      </c>
      <c r="AV957" s="282" t="str">
        <f>IF($AQ$957&gt;$AN$973,"",LOOKUP($AQ$957,$AN$222:$AP$971,$AL$222:$AL$971))</f>
        <v/>
      </c>
      <c r="AX957" s="522" t="str">
        <f>IF(AJ957="B",MAX($AX$221:AX956)+0.001,"")</f>
        <v/>
      </c>
      <c r="AY957" s="522"/>
      <c r="AZ957" s="522"/>
      <c r="BA957" s="282">
        <v>1.7359999999999998</v>
      </c>
      <c r="BB957" s="282" t="str">
        <f t="shared" si="356"/>
        <v/>
      </c>
      <c r="BC957" s="282" t="str">
        <f t="shared" si="349"/>
        <v/>
      </c>
      <c r="BD957" s="282" t="s">
        <v>29</v>
      </c>
      <c r="BE957" s="282" t="str">
        <f t="shared" si="350"/>
        <v/>
      </c>
      <c r="BF957" s="282" t="str">
        <f t="shared" si="351"/>
        <v/>
      </c>
      <c r="BH957" s="522" t="str">
        <f>IF(AJ957="C",MAX($BH$221:BH956)+0.001,"")</f>
        <v/>
      </c>
      <c r="BI957" s="522"/>
      <c r="BJ957" s="522"/>
      <c r="BK957" s="282">
        <v>1.7359999999999998</v>
      </c>
      <c r="BL957" s="282" t="str">
        <f t="shared" si="352"/>
        <v/>
      </c>
      <c r="BM957" s="282" t="str">
        <f t="shared" si="353"/>
        <v/>
      </c>
      <c r="BN957" s="282" t="s">
        <v>30</v>
      </c>
      <c r="BO957" s="282" t="str">
        <f t="shared" si="354"/>
        <v/>
      </c>
      <c r="BP957" s="282" t="str">
        <f t="shared" si="355"/>
        <v/>
      </c>
      <c r="BT957" s="522" t="str">
        <f>IF(AL957="A",MAX($BT$221:BV956)+0.001,"")</f>
        <v/>
      </c>
      <c r="BU957" s="522"/>
      <c r="BV957" s="522"/>
      <c r="BW957" s="282">
        <v>1.7359999999999998</v>
      </c>
      <c r="BY957" s="454" t="s">
        <v>28</v>
      </c>
      <c r="BZ957" s="282" t="str">
        <f t="shared" si="357"/>
        <v/>
      </c>
      <c r="CB957" s="282">
        <f t="shared" si="358"/>
        <v>0</v>
      </c>
      <c r="CC957" s="282">
        <f t="shared" si="359"/>
        <v>0</v>
      </c>
      <c r="CD957" s="282">
        <f t="shared" si="360"/>
        <v>0</v>
      </c>
      <c r="CE957" s="282">
        <f t="shared" si="361"/>
        <v>0</v>
      </c>
      <c r="CF957" s="282">
        <f t="shared" si="362"/>
        <v>0</v>
      </c>
      <c r="CG957" s="282">
        <f t="shared" si="363"/>
        <v>0</v>
      </c>
      <c r="CH957" s="282">
        <f t="shared" si="364"/>
        <v>0</v>
      </c>
      <c r="CI957" s="282">
        <f t="shared" si="365"/>
        <v>0</v>
      </c>
      <c r="CJ957" s="282">
        <f t="shared" si="366"/>
        <v>0</v>
      </c>
      <c r="CK957" s="282">
        <f t="shared" si="367"/>
        <v>0</v>
      </c>
      <c r="CL957" s="282">
        <f t="shared" si="368"/>
        <v>0</v>
      </c>
      <c r="CM957" s="282">
        <f t="shared" si="369"/>
        <v>0</v>
      </c>
    </row>
    <row r="958" spans="4:91" ht="15" x14ac:dyDescent="0.25">
      <c r="D958" s="455" t="str">
        <f>IF(DATA15!$C$45="","",U958&amp;":"&amp;V958)</f>
        <v/>
      </c>
      <c r="E958" s="523" t="str">
        <f>IF(DATA15!$D$45="","",W958&amp;":"&amp;X958)</f>
        <v/>
      </c>
      <c r="F958" s="523"/>
      <c r="G958" s="523"/>
      <c r="H958" s="524" t="e">
        <f t="shared" si="344"/>
        <v>#VALUE!</v>
      </c>
      <c r="I958" s="524"/>
      <c r="J958" s="524"/>
      <c r="K958" s="522" t="e">
        <f t="shared" si="348"/>
        <v>#VALUE!</v>
      </c>
      <c r="L958" s="522"/>
      <c r="M958" s="522"/>
      <c r="N958" s="525" t="e">
        <f t="shared" si="345"/>
        <v>#VALUE!</v>
      </c>
      <c r="O958" s="525"/>
      <c r="P958" s="525"/>
      <c r="Q958" s="523" t="e">
        <f t="shared" si="346"/>
        <v>#VALUE!</v>
      </c>
      <c r="R958" s="523"/>
      <c r="S958" s="523"/>
      <c r="T958" s="283">
        <v>37</v>
      </c>
      <c r="U958" s="456">
        <f>IF(HOUR(DATA15!$C$45)&lt;=6,HOUR(DATA15!$C$45)+12,HOUR(DATA15!$C$45))</f>
        <v>12</v>
      </c>
      <c r="V958" s="457" t="str">
        <f>IF(MINUTE(DATA15!$C$45)&lt;10,"0"&amp;MINUTE(DATA15!$C$45),MINUTE(DATA15!$C$45))</f>
        <v>00</v>
      </c>
      <c r="W958" s="456">
        <f>IF(HOUR(DATA15!$D$45)&lt;=6,HOUR(DATA15!$D$45)+12,HOUR(DATA15!$D$45))</f>
        <v>12</v>
      </c>
      <c r="X958" s="457" t="str">
        <f>IF(MINUTE(DATA15!$D$45)&lt;10,"0"&amp;MINUTE(DATA15!$D$45),MINUTE(DATA15!$D$45))</f>
        <v>00</v>
      </c>
      <c r="Y958" s="526" t="b">
        <f t="shared" si="342"/>
        <v>0</v>
      </c>
      <c r="Z958" s="526"/>
      <c r="AA958" s="520" t="b">
        <f t="shared" si="343"/>
        <v>0</v>
      </c>
      <c r="AB958" s="520"/>
      <c r="AC958" s="521" t="str">
        <f t="shared" si="347"/>
        <v/>
      </c>
      <c r="AD958" s="521"/>
      <c r="AE958" s="520" t="b">
        <f t="shared" si="341"/>
        <v>0</v>
      </c>
      <c r="AF958" s="520"/>
      <c r="AH958" s="422">
        <f>DATA15!$G$45</f>
        <v>0</v>
      </c>
      <c r="AI958" s="422">
        <f>DATA15!$L$45</f>
        <v>0</v>
      </c>
      <c r="AJ958" s="458">
        <f>DATA15!$Q$45</f>
        <v>0</v>
      </c>
      <c r="AK958" s="422">
        <f>DATA15!$V$45</f>
        <v>0</v>
      </c>
      <c r="AL958" s="422">
        <f>DATA15!$AA$45</f>
        <v>0</v>
      </c>
      <c r="AN958" s="522" t="str">
        <f>IF(AJ958="A",MAX($AN$221:AP957)+0.001,"")</f>
        <v/>
      </c>
      <c r="AO958" s="522"/>
      <c r="AP958" s="522"/>
      <c r="AQ958" s="282">
        <v>1.7369999999999999</v>
      </c>
      <c r="AR958" s="282" t="str">
        <f>IF($AQ$958&gt;$AN$973,"",LOOKUP($AQ$958,$AN$222:$AP$971,$AH$222:$AH$971))</f>
        <v/>
      </c>
      <c r="AS958" s="282" t="str">
        <f>IF($AQ$958&gt;$AN$973,"",LOOKUP($AQ$958,$AN$222:$AP$971,$AI$222:$AI$971))</f>
        <v/>
      </c>
      <c r="AT958" s="282" t="s">
        <v>28</v>
      </c>
      <c r="AU958" s="282" t="str">
        <f>IF($AQ$958&gt;$AN$973,"",LOOKUP($AQ$958,$AN$222:$AP$971,$AK$222:$AK$971))</f>
        <v/>
      </c>
      <c r="AV958" s="282" t="str">
        <f>IF($AQ$958&gt;$AN$973,"",LOOKUP($AQ$958,$AN$222:$AP$971,$AL$222:$AL$971))</f>
        <v/>
      </c>
      <c r="AX958" s="522" t="str">
        <f>IF(AJ958="B",MAX($AX$221:AX957)+0.001,"")</f>
        <v/>
      </c>
      <c r="AY958" s="522"/>
      <c r="AZ958" s="522"/>
      <c r="BA958" s="282">
        <v>1.7369999999999999</v>
      </c>
      <c r="BB958" s="282" t="str">
        <f t="shared" si="356"/>
        <v/>
      </c>
      <c r="BC958" s="282" t="str">
        <f t="shared" si="349"/>
        <v/>
      </c>
      <c r="BD958" s="282" t="s">
        <v>29</v>
      </c>
      <c r="BE958" s="282" t="str">
        <f t="shared" si="350"/>
        <v/>
      </c>
      <c r="BF958" s="282" t="str">
        <f t="shared" si="351"/>
        <v/>
      </c>
      <c r="BH958" s="522" t="str">
        <f>IF(AJ958="C",MAX($BH$221:BH957)+0.001,"")</f>
        <v/>
      </c>
      <c r="BI958" s="522"/>
      <c r="BJ958" s="522"/>
      <c r="BK958" s="282">
        <v>1.7369999999999999</v>
      </c>
      <c r="BL958" s="282" t="str">
        <f t="shared" si="352"/>
        <v/>
      </c>
      <c r="BM958" s="282" t="str">
        <f t="shared" si="353"/>
        <v/>
      </c>
      <c r="BN958" s="282" t="s">
        <v>30</v>
      </c>
      <c r="BO958" s="282" t="str">
        <f t="shared" si="354"/>
        <v/>
      </c>
      <c r="BP958" s="282" t="str">
        <f t="shared" si="355"/>
        <v/>
      </c>
      <c r="BT958" s="522" t="str">
        <f>IF(AL958="A",MAX($BT$221:BV957)+0.001,"")</f>
        <v/>
      </c>
      <c r="BU958" s="522"/>
      <c r="BV958" s="522"/>
      <c r="BW958" s="282">
        <v>1.7369999999999999</v>
      </c>
      <c r="BY958" s="454" t="s">
        <v>28</v>
      </c>
      <c r="BZ958" s="282" t="str">
        <f t="shared" si="357"/>
        <v/>
      </c>
      <c r="CB958" s="282">
        <f t="shared" si="358"/>
        <v>0</v>
      </c>
      <c r="CC958" s="282">
        <f t="shared" si="359"/>
        <v>0</v>
      </c>
      <c r="CD958" s="282">
        <f t="shared" si="360"/>
        <v>0</v>
      </c>
      <c r="CE958" s="282">
        <f t="shared" si="361"/>
        <v>0</v>
      </c>
      <c r="CF958" s="282">
        <f t="shared" si="362"/>
        <v>0</v>
      </c>
      <c r="CG958" s="282">
        <f t="shared" si="363"/>
        <v>0</v>
      </c>
      <c r="CH958" s="282">
        <f t="shared" si="364"/>
        <v>0</v>
      </c>
      <c r="CI958" s="282">
        <f t="shared" si="365"/>
        <v>0</v>
      </c>
      <c r="CJ958" s="282">
        <f t="shared" si="366"/>
        <v>0</v>
      </c>
      <c r="CK958" s="282">
        <f t="shared" si="367"/>
        <v>0</v>
      </c>
      <c r="CL958" s="282">
        <f t="shared" si="368"/>
        <v>0</v>
      </c>
      <c r="CM958" s="282">
        <f t="shared" si="369"/>
        <v>0</v>
      </c>
    </row>
    <row r="959" spans="4:91" ht="15" x14ac:dyDescent="0.25">
      <c r="D959" s="455" t="str">
        <f>IF(DATA15!$C$46="","",U959&amp;":"&amp;V959)</f>
        <v/>
      </c>
      <c r="E959" s="523" t="str">
        <f>IF(DATA15!$D$46="","",W959&amp;":"&amp;X959)</f>
        <v/>
      </c>
      <c r="F959" s="523"/>
      <c r="G959" s="523"/>
      <c r="H959" s="524" t="e">
        <f t="shared" si="344"/>
        <v>#VALUE!</v>
      </c>
      <c r="I959" s="524"/>
      <c r="J959" s="524"/>
      <c r="K959" s="522" t="e">
        <f t="shared" si="348"/>
        <v>#VALUE!</v>
      </c>
      <c r="L959" s="522"/>
      <c r="M959" s="522"/>
      <c r="N959" s="525" t="e">
        <f t="shared" si="345"/>
        <v>#VALUE!</v>
      </c>
      <c r="O959" s="525"/>
      <c r="P959" s="525"/>
      <c r="Q959" s="523" t="e">
        <f t="shared" si="346"/>
        <v>#VALUE!</v>
      </c>
      <c r="R959" s="523"/>
      <c r="S959" s="523"/>
      <c r="T959" s="283">
        <v>38</v>
      </c>
      <c r="U959" s="456">
        <f>IF(HOUR(DATA15!$C$46)&lt;=6,HOUR(DATA15!$C$46)+12,HOUR(DATA15!$C$46))</f>
        <v>12</v>
      </c>
      <c r="V959" s="457" t="str">
        <f>IF(MINUTE(DATA15!$C$46)&lt;10,"0"&amp;MINUTE(DATA15!$C$46),MINUTE(DATA15!$C$46))</f>
        <v>00</v>
      </c>
      <c r="W959" s="456">
        <f>IF(HOUR(DATA15!$D$46)&lt;=6,HOUR(DATA15!$D$46)+12,HOUR(DATA15!$D$46))</f>
        <v>12</v>
      </c>
      <c r="X959" s="457" t="str">
        <f>IF(MINUTE(DATA15!$D$46)&lt;10,"0"&amp;MINUTE(DATA15!$D$46),MINUTE(DATA15!$D$46))</f>
        <v>00</v>
      </c>
      <c r="Y959" s="526" t="b">
        <f t="shared" si="342"/>
        <v>0</v>
      </c>
      <c r="Z959" s="526"/>
      <c r="AA959" s="520" t="b">
        <f t="shared" si="343"/>
        <v>0</v>
      </c>
      <c r="AB959" s="520"/>
      <c r="AC959" s="521" t="str">
        <f t="shared" si="347"/>
        <v/>
      </c>
      <c r="AD959" s="521"/>
      <c r="AE959" s="520" t="b">
        <f t="shared" si="341"/>
        <v>0</v>
      </c>
      <c r="AF959" s="520"/>
      <c r="AH959" s="422">
        <f>DATA15!$G$46</f>
        <v>0</v>
      </c>
      <c r="AI959" s="422">
        <f>DATA15!$L$46</f>
        <v>0</v>
      </c>
      <c r="AJ959" s="458">
        <f>DATA15!$Q$46</f>
        <v>0</v>
      </c>
      <c r="AK959" s="422">
        <f>DATA15!$V$46</f>
        <v>0</v>
      </c>
      <c r="AL959" s="422">
        <f>DATA15!$AA$46</f>
        <v>0</v>
      </c>
      <c r="AN959" s="522" t="str">
        <f>IF(AJ959="A",MAX($AN$221:AP958)+0.001,"")</f>
        <v/>
      </c>
      <c r="AO959" s="522"/>
      <c r="AP959" s="522"/>
      <c r="AQ959" s="282">
        <v>1.738</v>
      </c>
      <c r="AR959" s="282" t="str">
        <f>IF($AQ$959&gt;$AN$973,"",LOOKUP($AQ$959,$AN$222:$AP$971,$AH$222:$AH$971))</f>
        <v/>
      </c>
      <c r="AS959" s="282" t="str">
        <f>IF($AQ$959&gt;$AN$973,"",LOOKUP($AQ$959,$AN$222:$AP$971,$AI$222:$AI$971))</f>
        <v/>
      </c>
      <c r="AT959" s="282" t="s">
        <v>28</v>
      </c>
      <c r="AU959" s="282" t="str">
        <f>IF($AQ$959&gt;$AN$973,"",LOOKUP($AQ$959,$AN$222:$AP$971,$AK$222:$AK$971))</f>
        <v/>
      </c>
      <c r="AV959" s="282" t="str">
        <f>IF($AQ$959&gt;$AN$973,"",LOOKUP($AQ$959,$AN$222:$AP$971,$AL$222:$AL$971))</f>
        <v/>
      </c>
      <c r="AX959" s="522" t="str">
        <f>IF(AJ959="B",MAX($AX$221:AX958)+0.001,"")</f>
        <v/>
      </c>
      <c r="AY959" s="522"/>
      <c r="AZ959" s="522"/>
      <c r="BA959" s="282">
        <v>1.738</v>
      </c>
      <c r="BB959" s="282" t="str">
        <f t="shared" si="356"/>
        <v/>
      </c>
      <c r="BC959" s="282" t="str">
        <f t="shared" si="349"/>
        <v/>
      </c>
      <c r="BD959" s="282" t="s">
        <v>29</v>
      </c>
      <c r="BE959" s="282" t="str">
        <f t="shared" si="350"/>
        <v/>
      </c>
      <c r="BF959" s="282" t="str">
        <f t="shared" si="351"/>
        <v/>
      </c>
      <c r="BH959" s="522" t="str">
        <f>IF(AJ959="C",MAX($BH$221:BH958)+0.001,"")</f>
        <v/>
      </c>
      <c r="BI959" s="522"/>
      <c r="BJ959" s="522"/>
      <c r="BK959" s="282">
        <v>1.738</v>
      </c>
      <c r="BL959" s="282" t="str">
        <f t="shared" si="352"/>
        <v/>
      </c>
      <c r="BM959" s="282" t="str">
        <f t="shared" si="353"/>
        <v/>
      </c>
      <c r="BN959" s="282" t="s">
        <v>30</v>
      </c>
      <c r="BO959" s="282" t="str">
        <f t="shared" si="354"/>
        <v/>
      </c>
      <c r="BP959" s="282" t="str">
        <f t="shared" si="355"/>
        <v/>
      </c>
      <c r="BT959" s="522" t="str">
        <f>IF(AL959="A",MAX($BT$221:BV958)+0.001,"")</f>
        <v/>
      </c>
      <c r="BU959" s="522"/>
      <c r="BV959" s="522"/>
      <c r="BW959" s="282">
        <v>1.738</v>
      </c>
      <c r="BY959" s="454" t="s">
        <v>28</v>
      </c>
      <c r="BZ959" s="282" t="str">
        <f t="shared" si="357"/>
        <v/>
      </c>
      <c r="CB959" s="282">
        <f t="shared" si="358"/>
        <v>0</v>
      </c>
      <c r="CC959" s="282">
        <f t="shared" si="359"/>
        <v>0</v>
      </c>
      <c r="CD959" s="282">
        <f t="shared" si="360"/>
        <v>0</v>
      </c>
      <c r="CE959" s="282">
        <f t="shared" si="361"/>
        <v>0</v>
      </c>
      <c r="CF959" s="282">
        <f t="shared" si="362"/>
        <v>0</v>
      </c>
      <c r="CG959" s="282">
        <f t="shared" si="363"/>
        <v>0</v>
      </c>
      <c r="CH959" s="282">
        <f t="shared" si="364"/>
        <v>0</v>
      </c>
      <c r="CI959" s="282">
        <f t="shared" si="365"/>
        <v>0</v>
      </c>
      <c r="CJ959" s="282">
        <f t="shared" si="366"/>
        <v>0</v>
      </c>
      <c r="CK959" s="282">
        <f t="shared" si="367"/>
        <v>0</v>
      </c>
      <c r="CL959" s="282">
        <f t="shared" si="368"/>
        <v>0</v>
      </c>
      <c r="CM959" s="282">
        <f t="shared" si="369"/>
        <v>0</v>
      </c>
    </row>
    <row r="960" spans="4:91" ht="15" x14ac:dyDescent="0.25">
      <c r="D960" s="455" t="str">
        <f>IF(DATA15!$C$47="","",U960&amp;":"&amp;V960)</f>
        <v/>
      </c>
      <c r="E960" s="523" t="str">
        <f>IF(DATA15!$D$47="","",W960&amp;":"&amp;X960)</f>
        <v/>
      </c>
      <c r="F960" s="523"/>
      <c r="G960" s="523"/>
      <c r="H960" s="524" t="e">
        <f t="shared" si="344"/>
        <v>#VALUE!</v>
      </c>
      <c r="I960" s="524"/>
      <c r="J960" s="524"/>
      <c r="K960" s="522" t="e">
        <f t="shared" si="348"/>
        <v>#VALUE!</v>
      </c>
      <c r="L960" s="522"/>
      <c r="M960" s="522"/>
      <c r="N960" s="525" t="e">
        <f t="shared" si="345"/>
        <v>#VALUE!</v>
      </c>
      <c r="O960" s="525"/>
      <c r="P960" s="525"/>
      <c r="Q960" s="523" t="e">
        <f t="shared" si="346"/>
        <v>#VALUE!</v>
      </c>
      <c r="R960" s="523"/>
      <c r="S960" s="523"/>
      <c r="T960" s="283">
        <v>39</v>
      </c>
      <c r="U960" s="456">
        <f>IF(HOUR(DATA15!$C$47)&lt;=6,HOUR(DATA15!$C$47)+12,HOUR(DATA15!$C$47))</f>
        <v>12</v>
      </c>
      <c r="V960" s="457" t="str">
        <f>IF(MINUTE(DATA15!$C$47)&lt;10,"0"&amp;MINUTE(DATA15!$C$47),MINUTE(DATA15!$C$47))</f>
        <v>00</v>
      </c>
      <c r="W960" s="456">
        <f>IF(HOUR(DATA15!$D$47)&lt;=6,HOUR(DATA15!$D$47)+12,HOUR(DATA15!$D$47))</f>
        <v>12</v>
      </c>
      <c r="X960" s="457" t="str">
        <f>IF(MINUTE(DATA15!$D$47)&lt;10,"0"&amp;MINUTE(DATA15!$D$47),MINUTE(DATA15!$D$47))</f>
        <v>00</v>
      </c>
      <c r="Y960" s="526" t="b">
        <f t="shared" si="342"/>
        <v>0</v>
      </c>
      <c r="Z960" s="526"/>
      <c r="AA960" s="520" t="b">
        <f t="shared" si="343"/>
        <v>0</v>
      </c>
      <c r="AB960" s="520"/>
      <c r="AC960" s="521" t="str">
        <f t="shared" si="347"/>
        <v/>
      </c>
      <c r="AD960" s="521"/>
      <c r="AE960" s="520" t="b">
        <f t="shared" si="341"/>
        <v>0</v>
      </c>
      <c r="AF960" s="520"/>
      <c r="AH960" s="422">
        <f>DATA15!$G$47</f>
        <v>0</v>
      </c>
      <c r="AI960" s="422">
        <f>DATA15!$L$47</f>
        <v>0</v>
      </c>
      <c r="AJ960" s="458">
        <f>DATA15!$Q$47</f>
        <v>0</v>
      </c>
      <c r="AK960" s="422">
        <f>DATA15!$V$47</f>
        <v>0</v>
      </c>
      <c r="AL960" s="422">
        <f>DATA15!$AA$47</f>
        <v>0</v>
      </c>
      <c r="AN960" s="522" t="str">
        <f>IF(AJ960="A",MAX($AN$221:AP959)+0.001,"")</f>
        <v/>
      </c>
      <c r="AO960" s="522"/>
      <c r="AP960" s="522"/>
      <c r="AQ960" s="282">
        <v>1.7389999999999999</v>
      </c>
      <c r="AR960" s="282" t="str">
        <f>IF($AQ$960&gt;$AN$973,"",LOOKUP($AQ$960,$AN$222:$AP$971,$AH$222:$AH$971))</f>
        <v/>
      </c>
      <c r="AS960" s="282" t="str">
        <f>IF($AQ$960&gt;$AN$973,"",LOOKUP($AQ$960,$AN$222:$AP$971,$AI$222:$AI$971))</f>
        <v/>
      </c>
      <c r="AT960" s="282" t="s">
        <v>28</v>
      </c>
      <c r="AU960" s="282" t="str">
        <f>IF($AQ$960&gt;$AN$973,"",LOOKUP($AQ$960,$AN$222:$AP$971,$AK$222:$AK$971))</f>
        <v/>
      </c>
      <c r="AV960" s="282" t="str">
        <f>IF($AQ$960&gt;$AN$973,"",LOOKUP($AQ$960,$AN$222:$AP$971,$AL$222:$AL$971))</f>
        <v/>
      </c>
      <c r="AX960" s="522" t="str">
        <f>IF(AJ960="B",MAX($AX$221:AX959)+0.001,"")</f>
        <v/>
      </c>
      <c r="AY960" s="522"/>
      <c r="AZ960" s="522"/>
      <c r="BA960" s="282">
        <v>1.7389999999999999</v>
      </c>
      <c r="BB960" s="282" t="str">
        <f t="shared" si="356"/>
        <v/>
      </c>
      <c r="BC960" s="282" t="str">
        <f t="shared" si="349"/>
        <v/>
      </c>
      <c r="BD960" s="282" t="s">
        <v>29</v>
      </c>
      <c r="BE960" s="282" t="str">
        <f t="shared" si="350"/>
        <v/>
      </c>
      <c r="BF960" s="282" t="str">
        <f t="shared" si="351"/>
        <v/>
      </c>
      <c r="BH960" s="522" t="str">
        <f>IF(AJ960="C",MAX($BH$221:BH959)+0.001,"")</f>
        <v/>
      </c>
      <c r="BI960" s="522"/>
      <c r="BJ960" s="522"/>
      <c r="BK960" s="282">
        <v>1.7389999999999999</v>
      </c>
      <c r="BL960" s="282" t="str">
        <f t="shared" si="352"/>
        <v/>
      </c>
      <c r="BM960" s="282" t="str">
        <f t="shared" si="353"/>
        <v/>
      </c>
      <c r="BN960" s="282" t="s">
        <v>30</v>
      </c>
      <c r="BO960" s="282" t="str">
        <f t="shared" si="354"/>
        <v/>
      </c>
      <c r="BP960" s="282" t="str">
        <f t="shared" si="355"/>
        <v/>
      </c>
      <c r="BT960" s="522" t="str">
        <f>IF(AL960="A",MAX($BT$221:BV959)+0.001,"")</f>
        <v/>
      </c>
      <c r="BU960" s="522"/>
      <c r="BV960" s="522"/>
      <c r="BW960" s="282">
        <v>1.7389999999999999</v>
      </c>
      <c r="BY960" s="454" t="s">
        <v>28</v>
      </c>
      <c r="BZ960" s="282" t="str">
        <f t="shared" si="357"/>
        <v/>
      </c>
      <c r="CB960" s="282">
        <f t="shared" si="358"/>
        <v>0</v>
      </c>
      <c r="CC960" s="282">
        <f t="shared" si="359"/>
        <v>0</v>
      </c>
      <c r="CD960" s="282">
        <f t="shared" si="360"/>
        <v>0</v>
      </c>
      <c r="CE960" s="282">
        <f t="shared" si="361"/>
        <v>0</v>
      </c>
      <c r="CF960" s="282">
        <f t="shared" si="362"/>
        <v>0</v>
      </c>
      <c r="CG960" s="282">
        <f t="shared" si="363"/>
        <v>0</v>
      </c>
      <c r="CH960" s="282">
        <f t="shared" si="364"/>
        <v>0</v>
      </c>
      <c r="CI960" s="282">
        <f t="shared" si="365"/>
        <v>0</v>
      </c>
      <c r="CJ960" s="282">
        <f t="shared" si="366"/>
        <v>0</v>
      </c>
      <c r="CK960" s="282">
        <f t="shared" si="367"/>
        <v>0</v>
      </c>
      <c r="CL960" s="282">
        <f t="shared" si="368"/>
        <v>0</v>
      </c>
      <c r="CM960" s="282">
        <f t="shared" si="369"/>
        <v>0</v>
      </c>
    </row>
    <row r="961" spans="4:91" ht="15" x14ac:dyDescent="0.25">
      <c r="D961" s="455" t="str">
        <f>IF(DATA15!$C$48="","",U961&amp;":"&amp;V961)</f>
        <v/>
      </c>
      <c r="E961" s="523" t="str">
        <f>IF(DATA15!$D$48="","",W961&amp;":"&amp;X961)</f>
        <v/>
      </c>
      <c r="F961" s="523"/>
      <c r="G961" s="523"/>
      <c r="H961" s="524" t="e">
        <f t="shared" si="344"/>
        <v>#VALUE!</v>
      </c>
      <c r="I961" s="524"/>
      <c r="J961" s="524"/>
      <c r="K961" s="522" t="e">
        <f t="shared" si="348"/>
        <v>#VALUE!</v>
      </c>
      <c r="L961" s="522"/>
      <c r="M961" s="522"/>
      <c r="N961" s="525" t="e">
        <f t="shared" si="345"/>
        <v>#VALUE!</v>
      </c>
      <c r="O961" s="525"/>
      <c r="P961" s="525"/>
      <c r="Q961" s="523" t="e">
        <f t="shared" si="346"/>
        <v>#VALUE!</v>
      </c>
      <c r="R961" s="523"/>
      <c r="S961" s="523"/>
      <c r="T961" s="283">
        <v>40</v>
      </c>
      <c r="U961" s="456">
        <f>IF(HOUR(DATA15!$C$48)&lt;=6,HOUR(DATA15!$C$48)+12,HOUR(DATA15!$C$48))</f>
        <v>12</v>
      </c>
      <c r="V961" s="457" t="str">
        <f>IF(MINUTE(DATA15!$C$48)&lt;10,"0"&amp;MINUTE(DATA15!$C$48),MINUTE(DATA15!$C$48))</f>
        <v>00</v>
      </c>
      <c r="W961" s="456">
        <f>IF(HOUR(DATA15!$D$48)&lt;=6,HOUR(DATA15!$D$48)+12,HOUR(DATA15!$D$48))</f>
        <v>12</v>
      </c>
      <c r="X961" s="457" t="str">
        <f>IF(MINUTE(DATA15!$D$48)&lt;10,"0"&amp;MINUTE(DATA15!$D$48),MINUTE(DATA15!$D$48))</f>
        <v>00</v>
      </c>
      <c r="Y961" s="526" t="b">
        <f t="shared" si="342"/>
        <v>0</v>
      </c>
      <c r="Z961" s="526"/>
      <c r="AA961" s="520" t="b">
        <f t="shared" si="343"/>
        <v>0</v>
      </c>
      <c r="AB961" s="520"/>
      <c r="AC961" s="521" t="str">
        <f t="shared" si="347"/>
        <v/>
      </c>
      <c r="AD961" s="521"/>
      <c r="AE961" s="520" t="b">
        <f t="shared" si="341"/>
        <v>0</v>
      </c>
      <c r="AF961" s="520"/>
      <c r="AH961" s="422">
        <f>DATA15!$G$48</f>
        <v>0</v>
      </c>
      <c r="AI961" s="422">
        <f>DATA15!$L$48</f>
        <v>0</v>
      </c>
      <c r="AJ961" s="458">
        <f>DATA15!$Q$48</f>
        <v>0</v>
      </c>
      <c r="AK961" s="422">
        <f>DATA15!$V$48</f>
        <v>0</v>
      </c>
      <c r="AL961" s="422">
        <f>DATA15!$AA$48</f>
        <v>0</v>
      </c>
      <c r="AN961" s="522" t="str">
        <f>IF(AJ961="A",MAX($AN$221:AP960)+0.001,"")</f>
        <v/>
      </c>
      <c r="AO961" s="522"/>
      <c r="AP961" s="522"/>
      <c r="AQ961" s="282">
        <v>1.74</v>
      </c>
      <c r="AR961" s="282" t="str">
        <f>IF($AQ$961&gt;$AN$973,"",LOOKUP($AQ$961,$AN$222:$AP$971,$AH$222:$AH$971))</f>
        <v/>
      </c>
      <c r="AS961" s="282" t="str">
        <f>IF($AQ$961&gt;$AN$973,"",LOOKUP($AQ$961,$AN$222:$AP$971,$AI$222:$AI$971))</f>
        <v/>
      </c>
      <c r="AT961" s="282" t="s">
        <v>28</v>
      </c>
      <c r="AU961" s="282" t="str">
        <f>IF($AQ$961&gt;$AN$973,"",LOOKUP($AQ$961,$AN$222:$AP$971,$AK$222:$AK$971))</f>
        <v/>
      </c>
      <c r="AV961" s="282" t="str">
        <f>IF($AQ$961&gt;$AN$973,"",LOOKUP($AQ$961,$AN$222:$AP$971,$AL$222:$AL$971))</f>
        <v/>
      </c>
      <c r="AX961" s="522" t="str">
        <f>IF(AJ961="B",MAX($AX$221:AX960)+0.001,"")</f>
        <v/>
      </c>
      <c r="AY961" s="522"/>
      <c r="AZ961" s="522"/>
      <c r="BA961" s="282">
        <v>1.74</v>
      </c>
      <c r="BB961" s="282" t="str">
        <f t="shared" si="356"/>
        <v/>
      </c>
      <c r="BC961" s="282" t="str">
        <f t="shared" si="349"/>
        <v/>
      </c>
      <c r="BD961" s="282" t="s">
        <v>29</v>
      </c>
      <c r="BE961" s="282" t="str">
        <f t="shared" si="350"/>
        <v/>
      </c>
      <c r="BF961" s="282" t="str">
        <f t="shared" si="351"/>
        <v/>
      </c>
      <c r="BH961" s="522" t="str">
        <f>IF(AJ961="C",MAX($BH$221:BH960)+0.001,"")</f>
        <v/>
      </c>
      <c r="BI961" s="522"/>
      <c r="BJ961" s="522"/>
      <c r="BK961" s="282">
        <v>1.74</v>
      </c>
      <c r="BL961" s="282" t="str">
        <f t="shared" si="352"/>
        <v/>
      </c>
      <c r="BM961" s="282" t="str">
        <f t="shared" si="353"/>
        <v/>
      </c>
      <c r="BN961" s="282" t="s">
        <v>30</v>
      </c>
      <c r="BO961" s="282" t="str">
        <f t="shared" si="354"/>
        <v/>
      </c>
      <c r="BP961" s="282" t="str">
        <f t="shared" si="355"/>
        <v/>
      </c>
      <c r="BT961" s="522" t="str">
        <f>IF(AL961="A",MAX($BT$221:BV960)+0.001,"")</f>
        <v/>
      </c>
      <c r="BU961" s="522"/>
      <c r="BV961" s="522"/>
      <c r="BW961" s="282">
        <v>1.74</v>
      </c>
      <c r="BY961" s="454" t="s">
        <v>28</v>
      </c>
      <c r="BZ961" s="282" t="str">
        <f t="shared" si="357"/>
        <v/>
      </c>
      <c r="CB961" s="282">
        <f t="shared" si="358"/>
        <v>0</v>
      </c>
      <c r="CC961" s="282">
        <f t="shared" si="359"/>
        <v>0</v>
      </c>
      <c r="CD961" s="282">
        <f t="shared" si="360"/>
        <v>0</v>
      </c>
      <c r="CE961" s="282">
        <f t="shared" si="361"/>
        <v>0</v>
      </c>
      <c r="CF961" s="282">
        <f t="shared" si="362"/>
        <v>0</v>
      </c>
      <c r="CG961" s="282">
        <f t="shared" si="363"/>
        <v>0</v>
      </c>
      <c r="CH961" s="282">
        <f t="shared" si="364"/>
        <v>0</v>
      </c>
      <c r="CI961" s="282">
        <f t="shared" si="365"/>
        <v>0</v>
      </c>
      <c r="CJ961" s="282">
        <f t="shared" si="366"/>
        <v>0</v>
      </c>
      <c r="CK961" s="282">
        <f t="shared" si="367"/>
        <v>0</v>
      </c>
      <c r="CL961" s="282">
        <f t="shared" si="368"/>
        <v>0</v>
      </c>
      <c r="CM961" s="282">
        <f t="shared" si="369"/>
        <v>0</v>
      </c>
    </row>
    <row r="962" spans="4:91" ht="15" x14ac:dyDescent="0.25">
      <c r="D962" s="455" t="str">
        <f>IF(DATA15!$C$49="","",U962&amp;":"&amp;V962)</f>
        <v/>
      </c>
      <c r="E962" s="523" t="str">
        <f>IF(DATA15!$D$49="","",W962&amp;":"&amp;X962)</f>
        <v/>
      </c>
      <c r="F962" s="523"/>
      <c r="G962" s="523"/>
      <c r="H962" s="524" t="e">
        <f t="shared" si="344"/>
        <v>#VALUE!</v>
      </c>
      <c r="I962" s="524"/>
      <c r="J962" s="524"/>
      <c r="K962" s="522" t="e">
        <f t="shared" si="348"/>
        <v>#VALUE!</v>
      </c>
      <c r="L962" s="522"/>
      <c r="M962" s="522"/>
      <c r="N962" s="525" t="e">
        <f t="shared" si="345"/>
        <v>#VALUE!</v>
      </c>
      <c r="O962" s="525"/>
      <c r="P962" s="525"/>
      <c r="Q962" s="523" t="e">
        <f t="shared" si="346"/>
        <v>#VALUE!</v>
      </c>
      <c r="R962" s="523"/>
      <c r="S962" s="523"/>
      <c r="T962" s="283">
        <v>41</v>
      </c>
      <c r="U962" s="456">
        <f>IF(HOUR(DATA15!$C$49)&lt;=6,HOUR(DATA15!$C$49)+12,HOUR(DATA15!$C$49))</f>
        <v>12</v>
      </c>
      <c r="V962" s="457" t="str">
        <f>IF(MINUTE(DATA15!$C$49)&lt;10,"0"&amp;MINUTE(DATA15!$C$49),MINUTE(DATA15!$C$49))</f>
        <v>00</v>
      </c>
      <c r="W962" s="456">
        <f>IF(HOUR(DATA15!$D$49)&lt;=6,HOUR(DATA15!$D$49)+12,HOUR(DATA15!$D$49))</f>
        <v>12</v>
      </c>
      <c r="X962" s="457" t="str">
        <f>IF(MINUTE(DATA15!$D$49)&lt;10,"0"&amp;MINUTE(DATA15!$D$49),MINUTE(DATA15!$D$49))</f>
        <v>00</v>
      </c>
      <c r="Y962" s="526" t="b">
        <f t="shared" si="342"/>
        <v>0</v>
      </c>
      <c r="Z962" s="526"/>
      <c r="AA962" s="520" t="b">
        <f t="shared" si="343"/>
        <v>0</v>
      </c>
      <c r="AB962" s="520"/>
      <c r="AC962" s="521" t="str">
        <f t="shared" si="347"/>
        <v/>
      </c>
      <c r="AD962" s="521"/>
      <c r="AE962" s="520" t="b">
        <f t="shared" si="341"/>
        <v>0</v>
      </c>
      <c r="AF962" s="520"/>
      <c r="AH962" s="422">
        <f>DATA15!$G$49</f>
        <v>0</v>
      </c>
      <c r="AI962" s="422">
        <f>DATA15!$L$49</f>
        <v>0</v>
      </c>
      <c r="AJ962" s="458">
        <f>DATA15!$Q$49</f>
        <v>0</v>
      </c>
      <c r="AK962" s="422">
        <f>DATA15!$V$49</f>
        <v>0</v>
      </c>
      <c r="AL962" s="422">
        <f>DATA15!$AA$49</f>
        <v>0</v>
      </c>
      <c r="AN962" s="522" t="str">
        <f>IF(AJ962="A",MAX($AN$221:AP961)+0.001,"")</f>
        <v/>
      </c>
      <c r="AO962" s="522"/>
      <c r="AP962" s="522"/>
      <c r="AQ962" s="282">
        <v>1.7409999999999999</v>
      </c>
      <c r="AR962" s="282" t="str">
        <f>IF($AQ$962&gt;$AN$973,"",LOOKUP($AQ$962,$AN$222:$AP$971,$AH$222:$AH$971))</f>
        <v/>
      </c>
      <c r="AS962" s="282" t="str">
        <f>IF($AQ$962&gt;$AN$973,"",LOOKUP($AQ$962,$AN$222:$AP$971,$AI$222:$AI$971))</f>
        <v/>
      </c>
      <c r="AT962" s="282" t="s">
        <v>28</v>
      </c>
      <c r="AU962" s="282" t="str">
        <f>IF($AQ$962&gt;$AN$973,"",LOOKUP($AQ$962,$AN$222:$AP$971,$AK$222:$AK$971))</f>
        <v/>
      </c>
      <c r="AV962" s="282" t="str">
        <f>IF($AQ$962&gt;$AN$973,"",LOOKUP($AQ$962,$AN$222:$AP$971,$AL$222:$AL$971))</f>
        <v/>
      </c>
      <c r="AX962" s="522" t="str">
        <f>IF(AJ962="B",MAX($AX$221:AX961)+0.001,"")</f>
        <v/>
      </c>
      <c r="AY962" s="522"/>
      <c r="AZ962" s="522"/>
      <c r="BA962" s="282">
        <v>1.7409999999999999</v>
      </c>
      <c r="BB962" s="282" t="str">
        <f t="shared" si="356"/>
        <v/>
      </c>
      <c r="BC962" s="282" t="str">
        <f t="shared" si="349"/>
        <v/>
      </c>
      <c r="BD962" s="282" t="s">
        <v>29</v>
      </c>
      <c r="BE962" s="282" t="str">
        <f t="shared" si="350"/>
        <v/>
      </c>
      <c r="BF962" s="282" t="str">
        <f t="shared" si="351"/>
        <v/>
      </c>
      <c r="BH962" s="522" t="str">
        <f>IF(AJ962="C",MAX($BH$221:BH961)+0.001,"")</f>
        <v/>
      </c>
      <c r="BI962" s="522"/>
      <c r="BJ962" s="522"/>
      <c r="BK962" s="282">
        <v>1.7409999999999999</v>
      </c>
      <c r="BL962" s="282" t="str">
        <f t="shared" si="352"/>
        <v/>
      </c>
      <c r="BM962" s="282" t="str">
        <f t="shared" si="353"/>
        <v/>
      </c>
      <c r="BN962" s="282" t="s">
        <v>30</v>
      </c>
      <c r="BO962" s="282" t="str">
        <f t="shared" si="354"/>
        <v/>
      </c>
      <c r="BP962" s="282" t="str">
        <f t="shared" si="355"/>
        <v/>
      </c>
      <c r="BT962" s="522" t="str">
        <f>IF(AL962="A",MAX($BT$221:BV961)+0.001,"")</f>
        <v/>
      </c>
      <c r="BU962" s="522"/>
      <c r="BV962" s="522"/>
      <c r="BW962" s="282">
        <v>1.7409999999999999</v>
      </c>
      <c r="BY962" s="454" t="s">
        <v>28</v>
      </c>
      <c r="BZ962" s="282" t="str">
        <f t="shared" si="357"/>
        <v/>
      </c>
      <c r="CB962" s="282">
        <f t="shared" si="358"/>
        <v>0</v>
      </c>
      <c r="CC962" s="282">
        <f t="shared" si="359"/>
        <v>0</v>
      </c>
      <c r="CD962" s="282">
        <f t="shared" si="360"/>
        <v>0</v>
      </c>
      <c r="CE962" s="282">
        <f t="shared" si="361"/>
        <v>0</v>
      </c>
      <c r="CF962" s="282">
        <f t="shared" si="362"/>
        <v>0</v>
      </c>
      <c r="CG962" s="282">
        <f t="shared" si="363"/>
        <v>0</v>
      </c>
      <c r="CH962" s="282">
        <f t="shared" si="364"/>
        <v>0</v>
      </c>
      <c r="CI962" s="282">
        <f t="shared" si="365"/>
        <v>0</v>
      </c>
      <c r="CJ962" s="282">
        <f t="shared" si="366"/>
        <v>0</v>
      </c>
      <c r="CK962" s="282">
        <f t="shared" si="367"/>
        <v>0</v>
      </c>
      <c r="CL962" s="282">
        <f t="shared" si="368"/>
        <v>0</v>
      </c>
      <c r="CM962" s="282">
        <f t="shared" si="369"/>
        <v>0</v>
      </c>
    </row>
    <row r="963" spans="4:91" ht="15" x14ac:dyDescent="0.25">
      <c r="D963" s="455" t="str">
        <f>IF(DATA15!$C$50="","",U963&amp;":"&amp;V963)</f>
        <v/>
      </c>
      <c r="E963" s="523" t="str">
        <f>IF(DATA15!$D$50="","",W963&amp;":"&amp;X963)</f>
        <v/>
      </c>
      <c r="F963" s="523"/>
      <c r="G963" s="523"/>
      <c r="H963" s="524" t="e">
        <f t="shared" si="344"/>
        <v>#VALUE!</v>
      </c>
      <c r="I963" s="524"/>
      <c r="J963" s="524"/>
      <c r="K963" s="522" t="e">
        <f t="shared" si="348"/>
        <v>#VALUE!</v>
      </c>
      <c r="L963" s="522"/>
      <c r="M963" s="522"/>
      <c r="N963" s="525" t="e">
        <f t="shared" si="345"/>
        <v>#VALUE!</v>
      </c>
      <c r="O963" s="525"/>
      <c r="P963" s="525"/>
      <c r="Q963" s="523" t="e">
        <f t="shared" si="346"/>
        <v>#VALUE!</v>
      </c>
      <c r="R963" s="523"/>
      <c r="S963" s="523"/>
      <c r="T963" s="283">
        <v>42</v>
      </c>
      <c r="U963" s="456">
        <f>IF(HOUR(DATA15!$C$50)&lt;=6,HOUR(DATA15!$C$50)+12,HOUR(DATA15!$C$50))</f>
        <v>12</v>
      </c>
      <c r="V963" s="457" t="str">
        <f>IF(MINUTE(DATA15!$C$50)&lt;10,"0"&amp;MINUTE(DATA15!$C$50),MINUTE(DATA15!$C$50))</f>
        <v>00</v>
      </c>
      <c r="W963" s="456">
        <f>IF(HOUR(DATA15!$D$50)&lt;=6,HOUR(DATA15!$D$50)+12,HOUR(DATA15!$D$50))</f>
        <v>12</v>
      </c>
      <c r="X963" s="457" t="str">
        <f>IF(MINUTE(DATA15!$D$50)&lt;10,"0"&amp;MINUTE(DATA15!$D$50),MINUTE(DATA15!$D$50))</f>
        <v>00</v>
      </c>
      <c r="Y963" s="526" t="b">
        <f t="shared" si="342"/>
        <v>0</v>
      </c>
      <c r="Z963" s="526"/>
      <c r="AA963" s="520" t="b">
        <f t="shared" si="343"/>
        <v>0</v>
      </c>
      <c r="AB963" s="520"/>
      <c r="AC963" s="521" t="str">
        <f t="shared" si="347"/>
        <v/>
      </c>
      <c r="AD963" s="521"/>
      <c r="AE963" s="520" t="b">
        <f t="shared" si="341"/>
        <v>0</v>
      </c>
      <c r="AF963" s="520"/>
      <c r="AH963" s="422">
        <f>DATA15!$G$50</f>
        <v>0</v>
      </c>
      <c r="AI963" s="422">
        <f>DATA15!$L$50</f>
        <v>0</v>
      </c>
      <c r="AJ963" s="458">
        <f>DATA15!$Q$50</f>
        <v>0</v>
      </c>
      <c r="AK963" s="422">
        <f>DATA15!$V$50</f>
        <v>0</v>
      </c>
      <c r="AL963" s="422">
        <f>DATA15!$AA$50</f>
        <v>0</v>
      </c>
      <c r="AN963" s="522" t="str">
        <f>IF(AJ963="A",MAX($AN$221:AP962)+0.001,"")</f>
        <v/>
      </c>
      <c r="AO963" s="522"/>
      <c r="AP963" s="522"/>
      <c r="AQ963" s="282">
        <v>1.742</v>
      </c>
      <c r="AR963" s="282" t="str">
        <f>IF($AQ$963&gt;$AN$973,"",LOOKUP($AQ$963,$AN$222:$AP$971,$AH$222:$AH$971))</f>
        <v/>
      </c>
      <c r="AS963" s="282" t="str">
        <f>IF($AQ$963&gt;$AN$973,"",LOOKUP($AQ$963,$AN$222:$AP$971,$AI$222:$AI$971))</f>
        <v/>
      </c>
      <c r="AT963" s="282" t="s">
        <v>28</v>
      </c>
      <c r="AU963" s="282" t="str">
        <f>IF($AQ$963&gt;$AN$973,"",LOOKUP($AQ$963,$AN$222:$AP$971,$AK$222:$AK$971))</f>
        <v/>
      </c>
      <c r="AV963" s="282" t="str">
        <f>IF($AQ$963&gt;$AN$973,"",LOOKUP($AQ$963,$AN$222:$AP$971,$AL$222:$AL$971))</f>
        <v/>
      </c>
      <c r="AX963" s="522" t="str">
        <f>IF(AJ963="B",MAX($AX$221:AX962)+0.001,"")</f>
        <v/>
      </c>
      <c r="AY963" s="522"/>
      <c r="AZ963" s="522"/>
      <c r="BA963" s="282">
        <v>1.742</v>
      </c>
      <c r="BB963" s="282" t="str">
        <f t="shared" si="356"/>
        <v/>
      </c>
      <c r="BC963" s="282" t="str">
        <f t="shared" si="349"/>
        <v/>
      </c>
      <c r="BD963" s="282" t="s">
        <v>29</v>
      </c>
      <c r="BE963" s="282" t="str">
        <f t="shared" si="350"/>
        <v/>
      </c>
      <c r="BF963" s="282" t="str">
        <f t="shared" si="351"/>
        <v/>
      </c>
      <c r="BH963" s="522" t="str">
        <f>IF(AJ963="C",MAX($BH$221:BH962)+0.001,"")</f>
        <v/>
      </c>
      <c r="BI963" s="522"/>
      <c r="BJ963" s="522"/>
      <c r="BK963" s="282">
        <v>1.742</v>
      </c>
      <c r="BL963" s="282" t="str">
        <f t="shared" si="352"/>
        <v/>
      </c>
      <c r="BM963" s="282" t="str">
        <f t="shared" si="353"/>
        <v/>
      </c>
      <c r="BN963" s="282" t="s">
        <v>30</v>
      </c>
      <c r="BO963" s="282" t="str">
        <f t="shared" si="354"/>
        <v/>
      </c>
      <c r="BP963" s="282" t="str">
        <f t="shared" si="355"/>
        <v/>
      </c>
      <c r="BT963" s="522" t="str">
        <f>IF(AL963="A",MAX($BT$221:BV962)+0.001,"")</f>
        <v/>
      </c>
      <c r="BU963" s="522"/>
      <c r="BV963" s="522"/>
      <c r="BW963" s="282">
        <v>1.742</v>
      </c>
      <c r="BY963" s="454" t="s">
        <v>28</v>
      </c>
      <c r="BZ963" s="282" t="str">
        <f t="shared" si="357"/>
        <v/>
      </c>
      <c r="CB963" s="282">
        <f t="shared" si="358"/>
        <v>0</v>
      </c>
      <c r="CC963" s="282">
        <f t="shared" si="359"/>
        <v>0</v>
      </c>
      <c r="CD963" s="282">
        <f t="shared" si="360"/>
        <v>0</v>
      </c>
      <c r="CE963" s="282">
        <f t="shared" si="361"/>
        <v>0</v>
      </c>
      <c r="CF963" s="282">
        <f t="shared" si="362"/>
        <v>0</v>
      </c>
      <c r="CG963" s="282">
        <f t="shared" si="363"/>
        <v>0</v>
      </c>
      <c r="CH963" s="282">
        <f t="shared" si="364"/>
        <v>0</v>
      </c>
      <c r="CI963" s="282">
        <f t="shared" si="365"/>
        <v>0</v>
      </c>
      <c r="CJ963" s="282">
        <f t="shared" si="366"/>
        <v>0</v>
      </c>
      <c r="CK963" s="282">
        <f t="shared" si="367"/>
        <v>0</v>
      </c>
      <c r="CL963" s="282">
        <f t="shared" si="368"/>
        <v>0</v>
      </c>
      <c r="CM963" s="282">
        <f t="shared" si="369"/>
        <v>0</v>
      </c>
    </row>
    <row r="964" spans="4:91" ht="15" x14ac:dyDescent="0.25">
      <c r="D964" s="455" t="str">
        <f>IF(DATA15!$C$51="","",U964&amp;":"&amp;V964)</f>
        <v/>
      </c>
      <c r="E964" s="523" t="str">
        <f>IF(DATA15!$D$51="","",W964&amp;":"&amp;X964)</f>
        <v/>
      </c>
      <c r="F964" s="523"/>
      <c r="G964" s="523"/>
      <c r="H964" s="524" t="e">
        <f t="shared" si="344"/>
        <v>#VALUE!</v>
      </c>
      <c r="I964" s="524"/>
      <c r="J964" s="524"/>
      <c r="K964" s="522" t="e">
        <f t="shared" si="348"/>
        <v>#VALUE!</v>
      </c>
      <c r="L964" s="522"/>
      <c r="M964" s="522"/>
      <c r="N964" s="525" t="e">
        <f t="shared" si="345"/>
        <v>#VALUE!</v>
      </c>
      <c r="O964" s="525"/>
      <c r="P964" s="525"/>
      <c r="Q964" s="523" t="e">
        <f t="shared" si="346"/>
        <v>#VALUE!</v>
      </c>
      <c r="R964" s="523"/>
      <c r="S964" s="523"/>
      <c r="T964" s="283">
        <v>43</v>
      </c>
      <c r="U964" s="456">
        <f>IF(HOUR(DATA15!$C$51)&lt;=6,HOUR(DATA15!$C$51)+12,HOUR(DATA15!$C$51))</f>
        <v>12</v>
      </c>
      <c r="V964" s="457" t="str">
        <f>IF(MINUTE(DATA15!$C$51)&lt;10,"0"&amp;MINUTE(DATA15!$C$51),MINUTE(DATA15!$C$51))</f>
        <v>00</v>
      </c>
      <c r="W964" s="456">
        <f>IF(HOUR(DATA15!$D$51)&lt;=6,HOUR(DATA15!$D$51)+12,HOUR(DATA15!$D$51))</f>
        <v>12</v>
      </c>
      <c r="X964" s="457" t="str">
        <f>IF(MINUTE(DATA15!$D$51)&lt;10,"0"&amp;MINUTE(DATA15!$D$51),MINUTE(DATA15!$D$51))</f>
        <v>00</v>
      </c>
      <c r="Y964" s="526" t="b">
        <f t="shared" si="342"/>
        <v>0</v>
      </c>
      <c r="Z964" s="526"/>
      <c r="AA964" s="520" t="b">
        <f t="shared" si="343"/>
        <v>0</v>
      </c>
      <c r="AB964" s="520"/>
      <c r="AC964" s="521" t="str">
        <f t="shared" si="347"/>
        <v/>
      </c>
      <c r="AD964" s="521"/>
      <c r="AE964" s="520" t="b">
        <f t="shared" si="341"/>
        <v>0</v>
      </c>
      <c r="AF964" s="520"/>
      <c r="AH964" s="422">
        <f>DATA15!$G$51</f>
        <v>0</v>
      </c>
      <c r="AI964" s="422">
        <f>DATA15!$L$51</f>
        <v>0</v>
      </c>
      <c r="AJ964" s="458">
        <f>DATA15!$Q$51</f>
        <v>0</v>
      </c>
      <c r="AK964" s="422">
        <f>DATA15!$V$51</f>
        <v>0</v>
      </c>
      <c r="AL964" s="422">
        <f>DATA15!$AA$51</f>
        <v>0</v>
      </c>
      <c r="AN964" s="522" t="str">
        <f>IF(AJ964="A",MAX($AN$221:AP963)+0.001,"")</f>
        <v/>
      </c>
      <c r="AO964" s="522"/>
      <c r="AP964" s="522"/>
      <c r="AQ964" s="282">
        <v>1.7429999999999999</v>
      </c>
      <c r="AR964" s="282" t="str">
        <f>IF($AQ$964&gt;$AN$973,"",LOOKUP($AQ$964,$AN$222:$AP$971,$AH$222:$AH$971))</f>
        <v/>
      </c>
      <c r="AS964" s="282" t="str">
        <f>IF($AQ$964&gt;$AN$973,"",LOOKUP($AQ$964,$AN$222:$AP$971,$AI$222:$AI$971))</f>
        <v/>
      </c>
      <c r="AT964" s="282" t="s">
        <v>28</v>
      </c>
      <c r="AU964" s="282" t="str">
        <f>IF($AQ$964&gt;$AN$973,"",LOOKUP($AQ$964,$AN$222:$AP$971,$AK$222:$AK$971))</f>
        <v/>
      </c>
      <c r="AV964" s="282" t="str">
        <f>IF($AQ$964&gt;$AN$973,"",LOOKUP($AQ$964,$AN$222:$AP$971,$AL$222:$AL$971))</f>
        <v/>
      </c>
      <c r="AX964" s="522" t="str">
        <f>IF(AJ964="B",MAX($AX$221:AX963)+0.001,"")</f>
        <v/>
      </c>
      <c r="AY964" s="522"/>
      <c r="AZ964" s="522"/>
      <c r="BA964" s="282">
        <v>1.7429999999999999</v>
      </c>
      <c r="BB964" s="282" t="str">
        <f t="shared" si="356"/>
        <v/>
      </c>
      <c r="BC964" s="282" t="str">
        <f t="shared" si="349"/>
        <v/>
      </c>
      <c r="BD964" s="282" t="s">
        <v>29</v>
      </c>
      <c r="BE964" s="282" t="str">
        <f t="shared" si="350"/>
        <v/>
      </c>
      <c r="BF964" s="282" t="str">
        <f t="shared" si="351"/>
        <v/>
      </c>
      <c r="BH964" s="522" t="str">
        <f>IF(AJ964="C",MAX($BH$221:BH963)+0.001,"")</f>
        <v/>
      </c>
      <c r="BI964" s="522"/>
      <c r="BJ964" s="522"/>
      <c r="BK964" s="282">
        <v>1.7429999999999999</v>
      </c>
      <c r="BL964" s="282" t="str">
        <f t="shared" si="352"/>
        <v/>
      </c>
      <c r="BM964" s="282" t="str">
        <f t="shared" si="353"/>
        <v/>
      </c>
      <c r="BN964" s="282" t="s">
        <v>30</v>
      </c>
      <c r="BO964" s="282" t="str">
        <f t="shared" si="354"/>
        <v/>
      </c>
      <c r="BP964" s="282" t="str">
        <f t="shared" si="355"/>
        <v/>
      </c>
      <c r="BT964" s="522" t="str">
        <f>IF(AL964="A",MAX($BT$221:BV963)+0.001,"")</f>
        <v/>
      </c>
      <c r="BU964" s="522"/>
      <c r="BV964" s="522"/>
      <c r="BW964" s="282">
        <v>1.7429999999999999</v>
      </c>
      <c r="BY964" s="454" t="s">
        <v>28</v>
      </c>
      <c r="BZ964" s="282" t="str">
        <f t="shared" si="357"/>
        <v/>
      </c>
      <c r="CB964" s="282">
        <f t="shared" si="358"/>
        <v>0</v>
      </c>
      <c r="CC964" s="282">
        <f t="shared" si="359"/>
        <v>0</v>
      </c>
      <c r="CD964" s="282">
        <f t="shared" si="360"/>
        <v>0</v>
      </c>
      <c r="CE964" s="282">
        <f t="shared" si="361"/>
        <v>0</v>
      </c>
      <c r="CF964" s="282">
        <f t="shared" si="362"/>
        <v>0</v>
      </c>
      <c r="CG964" s="282">
        <f t="shared" si="363"/>
        <v>0</v>
      </c>
      <c r="CH964" s="282">
        <f t="shared" si="364"/>
        <v>0</v>
      </c>
      <c r="CI964" s="282">
        <f t="shared" si="365"/>
        <v>0</v>
      </c>
      <c r="CJ964" s="282">
        <f t="shared" si="366"/>
        <v>0</v>
      </c>
      <c r="CK964" s="282">
        <f t="shared" si="367"/>
        <v>0</v>
      </c>
      <c r="CL964" s="282">
        <f t="shared" si="368"/>
        <v>0</v>
      </c>
      <c r="CM964" s="282">
        <f t="shared" si="369"/>
        <v>0</v>
      </c>
    </row>
    <row r="965" spans="4:91" ht="15" x14ac:dyDescent="0.25">
      <c r="D965" s="455" t="str">
        <f>IF(DATA15!$C$52="","",U965&amp;":"&amp;V965)</f>
        <v/>
      </c>
      <c r="E965" s="523" t="str">
        <f>IF(DATA15!$D$52="","",W965&amp;":"&amp;X965)</f>
        <v/>
      </c>
      <c r="F965" s="523"/>
      <c r="G965" s="523"/>
      <c r="H965" s="524" t="e">
        <f t="shared" si="344"/>
        <v>#VALUE!</v>
      </c>
      <c r="I965" s="524"/>
      <c r="J965" s="524"/>
      <c r="K965" s="522" t="e">
        <f t="shared" si="348"/>
        <v>#VALUE!</v>
      </c>
      <c r="L965" s="522"/>
      <c r="M965" s="522"/>
      <c r="N965" s="525" t="e">
        <f t="shared" si="345"/>
        <v>#VALUE!</v>
      </c>
      <c r="O965" s="525"/>
      <c r="P965" s="525"/>
      <c r="Q965" s="523" t="e">
        <f t="shared" si="346"/>
        <v>#VALUE!</v>
      </c>
      <c r="R965" s="523"/>
      <c r="S965" s="523"/>
      <c r="T965" s="283">
        <v>44</v>
      </c>
      <c r="U965" s="456">
        <f>IF(HOUR(DATA15!$C$52)&lt;=6,HOUR(DATA15!$C$52)+12,HOUR(DATA15!$C$52))</f>
        <v>12</v>
      </c>
      <c r="V965" s="457" t="str">
        <f>IF(MINUTE(DATA15!$C$52)&lt;10,"0"&amp;MINUTE(DATA15!$C$52),MINUTE(DATA15!$C$52))</f>
        <v>00</v>
      </c>
      <c r="W965" s="456">
        <f>IF(HOUR(DATA15!$D$52)&lt;=6,HOUR(DATA15!$D$52)+12,HOUR(DATA15!$D$52))</f>
        <v>12</v>
      </c>
      <c r="X965" s="457" t="str">
        <f>IF(MINUTE(DATA15!$D$52)&lt;10,"0"&amp;MINUTE(DATA15!$D$52),MINUTE(DATA15!$D$52))</f>
        <v>00</v>
      </c>
      <c r="Y965" s="526" t="b">
        <f t="shared" si="342"/>
        <v>0</v>
      </c>
      <c r="Z965" s="526"/>
      <c r="AA965" s="520" t="b">
        <f t="shared" si="343"/>
        <v>0</v>
      </c>
      <c r="AB965" s="520"/>
      <c r="AC965" s="521" t="str">
        <f t="shared" si="347"/>
        <v/>
      </c>
      <c r="AD965" s="521"/>
      <c r="AE965" s="520" t="b">
        <f t="shared" si="341"/>
        <v>0</v>
      </c>
      <c r="AF965" s="520"/>
      <c r="AH965" s="422">
        <f>DATA15!$G$52</f>
        <v>0</v>
      </c>
      <c r="AI965" s="422">
        <f>DATA15!$L$52</f>
        <v>0</v>
      </c>
      <c r="AJ965" s="458">
        <f>DATA15!$Q$52</f>
        <v>0</v>
      </c>
      <c r="AK965" s="422">
        <f>DATA15!$V$52</f>
        <v>0</v>
      </c>
      <c r="AL965" s="422">
        <f>DATA15!$AA$52</f>
        <v>0</v>
      </c>
      <c r="AN965" s="522" t="str">
        <f>IF(AJ965="A",MAX($AN$221:AP964)+0.001,"")</f>
        <v/>
      </c>
      <c r="AO965" s="522"/>
      <c r="AP965" s="522"/>
      <c r="AQ965" s="282">
        <v>1.7439999999999998</v>
      </c>
      <c r="AR965" s="282" t="str">
        <f>IF($AQ$965&gt;$AN$973,"",LOOKUP($AQ$965,$AN$222:$AP$971,$AH$222:$AH$971))</f>
        <v/>
      </c>
      <c r="AS965" s="282" t="str">
        <f>IF($AQ$965&gt;$AN$973,"",LOOKUP($AQ$965,$AN$222:$AP$971,$AI$222:$AI$971))</f>
        <v/>
      </c>
      <c r="AT965" s="282" t="s">
        <v>28</v>
      </c>
      <c r="AU965" s="282" t="str">
        <f>IF($AQ$965&gt;$AN$973,"",LOOKUP($AQ$965,$AN$222:$AP$971,$AK$222:$AK$971))</f>
        <v/>
      </c>
      <c r="AV965" s="282" t="str">
        <f>IF($AQ$965&gt;$AN$973,"",LOOKUP($AQ$965,$AN$222:$AP$971,$AL$222:$AL$971))</f>
        <v/>
      </c>
      <c r="AX965" s="522" t="str">
        <f>IF(AJ965="B",MAX($AX$221:AX964)+0.001,"")</f>
        <v/>
      </c>
      <c r="AY965" s="522"/>
      <c r="AZ965" s="522"/>
      <c r="BA965" s="282">
        <v>1.7439999999999998</v>
      </c>
      <c r="BB965" s="282" t="str">
        <f t="shared" si="356"/>
        <v/>
      </c>
      <c r="BC965" s="282" t="str">
        <f t="shared" si="349"/>
        <v/>
      </c>
      <c r="BD965" s="282" t="s">
        <v>29</v>
      </c>
      <c r="BE965" s="282" t="str">
        <f t="shared" si="350"/>
        <v/>
      </c>
      <c r="BF965" s="282" t="str">
        <f t="shared" si="351"/>
        <v/>
      </c>
      <c r="BH965" s="522" t="str">
        <f>IF(AJ965="C",MAX($BH$221:BH964)+0.001,"")</f>
        <v/>
      </c>
      <c r="BI965" s="522"/>
      <c r="BJ965" s="522"/>
      <c r="BK965" s="282">
        <v>1.7439999999999998</v>
      </c>
      <c r="BL965" s="282" t="str">
        <f t="shared" si="352"/>
        <v/>
      </c>
      <c r="BM965" s="282" t="str">
        <f t="shared" si="353"/>
        <v/>
      </c>
      <c r="BN965" s="282" t="s">
        <v>30</v>
      </c>
      <c r="BO965" s="282" t="str">
        <f t="shared" si="354"/>
        <v/>
      </c>
      <c r="BP965" s="282" t="str">
        <f t="shared" si="355"/>
        <v/>
      </c>
      <c r="BT965" s="522" t="str">
        <f>IF(AL965="A",MAX($BT$221:BV964)+0.001,"")</f>
        <v/>
      </c>
      <c r="BU965" s="522"/>
      <c r="BV965" s="522"/>
      <c r="BW965" s="282">
        <v>1.7439999999999998</v>
      </c>
      <c r="BY965" s="454" t="s">
        <v>28</v>
      </c>
      <c r="BZ965" s="282" t="str">
        <f t="shared" si="357"/>
        <v/>
      </c>
      <c r="CB965" s="282">
        <f t="shared" si="358"/>
        <v>0</v>
      </c>
      <c r="CC965" s="282">
        <f t="shared" si="359"/>
        <v>0</v>
      </c>
      <c r="CD965" s="282">
        <f t="shared" si="360"/>
        <v>0</v>
      </c>
      <c r="CE965" s="282">
        <f t="shared" si="361"/>
        <v>0</v>
      </c>
      <c r="CF965" s="282">
        <f t="shared" si="362"/>
        <v>0</v>
      </c>
      <c r="CG965" s="282">
        <f t="shared" si="363"/>
        <v>0</v>
      </c>
      <c r="CH965" s="282">
        <f t="shared" si="364"/>
        <v>0</v>
      </c>
      <c r="CI965" s="282">
        <f t="shared" si="365"/>
        <v>0</v>
      </c>
      <c r="CJ965" s="282">
        <f t="shared" si="366"/>
        <v>0</v>
      </c>
      <c r="CK965" s="282">
        <f t="shared" si="367"/>
        <v>0</v>
      </c>
      <c r="CL965" s="282">
        <f t="shared" si="368"/>
        <v>0</v>
      </c>
      <c r="CM965" s="282">
        <f t="shared" si="369"/>
        <v>0</v>
      </c>
    </row>
    <row r="966" spans="4:91" ht="15" x14ac:dyDescent="0.25">
      <c r="D966" s="455" t="str">
        <f>IF(DATA15!$C$53="","",U966&amp;":"&amp;V966)</f>
        <v/>
      </c>
      <c r="E966" s="523" t="str">
        <f>IF(DATA15!$D$53="","",W966&amp;":"&amp;X966)</f>
        <v/>
      </c>
      <c r="F966" s="523"/>
      <c r="G966" s="523"/>
      <c r="H966" s="524" t="e">
        <f t="shared" si="344"/>
        <v>#VALUE!</v>
      </c>
      <c r="I966" s="524"/>
      <c r="J966" s="524"/>
      <c r="K966" s="522" t="e">
        <f t="shared" si="348"/>
        <v>#VALUE!</v>
      </c>
      <c r="L966" s="522"/>
      <c r="M966" s="522"/>
      <c r="N966" s="525" t="e">
        <f t="shared" si="345"/>
        <v>#VALUE!</v>
      </c>
      <c r="O966" s="525"/>
      <c r="P966" s="525"/>
      <c r="Q966" s="523" t="e">
        <f t="shared" si="346"/>
        <v>#VALUE!</v>
      </c>
      <c r="R966" s="523"/>
      <c r="S966" s="523"/>
      <c r="T966" s="283">
        <v>45</v>
      </c>
      <c r="U966" s="456">
        <f>IF(HOUR(DATA15!$C$53)&lt;=6,HOUR(DATA15!$C$53)+12,HOUR(DATA15!$C$53))</f>
        <v>12</v>
      </c>
      <c r="V966" s="457" t="str">
        <f>IF(MINUTE(DATA15!$C$53)&lt;10,"0"&amp;MINUTE(DATA15!$C$53),MINUTE(DATA15!$C$53))</f>
        <v>00</v>
      </c>
      <c r="W966" s="456">
        <f>IF(HOUR(DATA15!$D$53)&lt;=6,HOUR(DATA15!$D$53)+12,HOUR(DATA15!$D$53))</f>
        <v>12</v>
      </c>
      <c r="X966" s="457" t="str">
        <f>IF(MINUTE(DATA15!$D$53)&lt;10,"0"&amp;MINUTE(DATA15!$D$53),MINUTE(DATA15!$D$53))</f>
        <v>00</v>
      </c>
      <c r="Y966" s="526" t="b">
        <f t="shared" si="342"/>
        <v>0</v>
      </c>
      <c r="Z966" s="526"/>
      <c r="AA966" s="520" t="b">
        <f t="shared" si="343"/>
        <v>0</v>
      </c>
      <c r="AB966" s="520"/>
      <c r="AC966" s="521" t="str">
        <f t="shared" si="347"/>
        <v/>
      </c>
      <c r="AD966" s="521"/>
      <c r="AE966" s="520" t="b">
        <f t="shared" si="341"/>
        <v>0</v>
      </c>
      <c r="AF966" s="520"/>
      <c r="AH966" s="422">
        <f>DATA15!$G$53</f>
        <v>0</v>
      </c>
      <c r="AI966" s="422">
        <f>DATA15!$L$53</f>
        <v>0</v>
      </c>
      <c r="AJ966" s="458">
        <f>DATA15!$Q$53</f>
        <v>0</v>
      </c>
      <c r="AK966" s="422">
        <f>DATA15!$V$53</f>
        <v>0</v>
      </c>
      <c r="AL966" s="422">
        <f>DATA15!$AA$53</f>
        <v>0</v>
      </c>
      <c r="AN966" s="522" t="str">
        <f>IF(AJ966="A",MAX($AN$221:AP965)+0.001,"")</f>
        <v/>
      </c>
      <c r="AO966" s="522"/>
      <c r="AP966" s="522"/>
      <c r="AQ966" s="282">
        <v>1.7450000000000001</v>
      </c>
      <c r="AR966" s="282" t="str">
        <f>IF($AQ$966&gt;$AN$973,"",LOOKUP($AQ$966,$AN$222:$AP$971,$AH$222:$AH$971))</f>
        <v/>
      </c>
      <c r="AS966" s="282" t="str">
        <f>IF($AQ$966&gt;$AN$973,"",LOOKUP($AQ$966,$AN$222:$AP$971,$AI$222:$AI$971))</f>
        <v/>
      </c>
      <c r="AT966" s="282" t="s">
        <v>28</v>
      </c>
      <c r="AU966" s="282" t="str">
        <f>IF($AQ$966&gt;$AN$973,"",LOOKUP($AQ$966,$AN$222:$AP$971,$AK$222:$AK$971))</f>
        <v/>
      </c>
      <c r="AV966" s="282" t="str">
        <f>IF($AQ$966&gt;$AN$973,"",LOOKUP($AQ$966,$AN$222:$AP$971,$AL$222:$AL$971))</f>
        <v/>
      </c>
      <c r="AX966" s="522" t="str">
        <f>IF(AJ966="B",MAX($AX$221:AX965)+0.001,"")</f>
        <v/>
      </c>
      <c r="AY966" s="522"/>
      <c r="AZ966" s="522"/>
      <c r="BA966" s="282">
        <v>1.7450000000000001</v>
      </c>
      <c r="BB966" s="282" t="str">
        <f t="shared" si="356"/>
        <v/>
      </c>
      <c r="BC966" s="282" t="str">
        <f t="shared" si="349"/>
        <v/>
      </c>
      <c r="BD966" s="282" t="s">
        <v>29</v>
      </c>
      <c r="BE966" s="282" t="str">
        <f t="shared" si="350"/>
        <v/>
      </c>
      <c r="BF966" s="282" t="str">
        <f t="shared" si="351"/>
        <v/>
      </c>
      <c r="BH966" s="522" t="str">
        <f>IF(AJ966="C",MAX($BH$221:BH965)+0.001,"")</f>
        <v/>
      </c>
      <c r="BI966" s="522"/>
      <c r="BJ966" s="522"/>
      <c r="BK966" s="282">
        <v>1.7450000000000001</v>
      </c>
      <c r="BL966" s="282" t="str">
        <f t="shared" si="352"/>
        <v/>
      </c>
      <c r="BM966" s="282" t="str">
        <f t="shared" si="353"/>
        <v/>
      </c>
      <c r="BN966" s="282" t="s">
        <v>30</v>
      </c>
      <c r="BO966" s="282" t="str">
        <f t="shared" si="354"/>
        <v/>
      </c>
      <c r="BP966" s="282" t="str">
        <f t="shared" si="355"/>
        <v/>
      </c>
      <c r="BT966" s="522" t="str">
        <f>IF(AL966="A",MAX($BT$221:BV965)+0.001,"")</f>
        <v/>
      </c>
      <c r="BU966" s="522"/>
      <c r="BV966" s="522"/>
      <c r="BW966" s="282">
        <v>1.7450000000000001</v>
      </c>
      <c r="BY966" s="454" t="s">
        <v>28</v>
      </c>
      <c r="BZ966" s="282" t="str">
        <f t="shared" si="357"/>
        <v/>
      </c>
      <c r="CB966" s="282">
        <f t="shared" si="358"/>
        <v>0</v>
      </c>
      <c r="CC966" s="282">
        <f t="shared" si="359"/>
        <v>0</v>
      </c>
      <c r="CD966" s="282">
        <f t="shared" si="360"/>
        <v>0</v>
      </c>
      <c r="CE966" s="282">
        <f t="shared" si="361"/>
        <v>0</v>
      </c>
      <c r="CF966" s="282">
        <f t="shared" si="362"/>
        <v>0</v>
      </c>
      <c r="CG966" s="282">
        <f t="shared" si="363"/>
        <v>0</v>
      </c>
      <c r="CH966" s="282">
        <f t="shared" si="364"/>
        <v>0</v>
      </c>
      <c r="CI966" s="282">
        <f t="shared" si="365"/>
        <v>0</v>
      </c>
      <c r="CJ966" s="282">
        <f t="shared" si="366"/>
        <v>0</v>
      </c>
      <c r="CK966" s="282">
        <f t="shared" si="367"/>
        <v>0</v>
      </c>
      <c r="CL966" s="282">
        <f t="shared" si="368"/>
        <v>0</v>
      </c>
      <c r="CM966" s="282">
        <f t="shared" si="369"/>
        <v>0</v>
      </c>
    </row>
    <row r="967" spans="4:91" ht="15" x14ac:dyDescent="0.25">
      <c r="D967" s="455" t="str">
        <f>IF(DATA15!$C$54="","",U967&amp;":"&amp;V967)</f>
        <v/>
      </c>
      <c r="E967" s="523" t="str">
        <f>IF(DATA15!$D$54="","",W967&amp;":"&amp;X967)</f>
        <v/>
      </c>
      <c r="F967" s="523"/>
      <c r="G967" s="523"/>
      <c r="H967" s="524" t="e">
        <f t="shared" si="344"/>
        <v>#VALUE!</v>
      </c>
      <c r="I967" s="524"/>
      <c r="J967" s="524"/>
      <c r="K967" s="522" t="e">
        <f t="shared" si="348"/>
        <v>#VALUE!</v>
      </c>
      <c r="L967" s="522"/>
      <c r="M967" s="522"/>
      <c r="N967" s="525" t="e">
        <f t="shared" si="345"/>
        <v>#VALUE!</v>
      </c>
      <c r="O967" s="525"/>
      <c r="P967" s="525"/>
      <c r="Q967" s="523" t="e">
        <f t="shared" si="346"/>
        <v>#VALUE!</v>
      </c>
      <c r="R967" s="523"/>
      <c r="S967" s="523"/>
      <c r="T967" s="283">
        <v>46</v>
      </c>
      <c r="U967" s="456">
        <f>IF(HOUR(DATA15!$C$54)&lt;=6,HOUR(DATA15!$C$54)+12,HOUR(DATA15!$C$54))</f>
        <v>12</v>
      </c>
      <c r="V967" s="457" t="str">
        <f>IF(MINUTE(DATA15!$C$54)&lt;10,"0"&amp;MINUTE(DATA15!$C$54),MINUTE(DATA15!$C$54))</f>
        <v>00</v>
      </c>
      <c r="W967" s="456">
        <f>IF(HOUR(DATA15!$D$54)&lt;=6,HOUR(DATA15!$D$54)+12,HOUR(DATA15!$D$54))</f>
        <v>12</v>
      </c>
      <c r="X967" s="457" t="str">
        <f>IF(MINUTE(DATA15!$D$54)&lt;10,"0"&amp;MINUTE(DATA15!$D$54),MINUTE(DATA15!$D$54))</f>
        <v>00</v>
      </c>
      <c r="Y967" s="526" t="b">
        <f t="shared" si="342"/>
        <v>0</v>
      </c>
      <c r="Z967" s="526"/>
      <c r="AA967" s="520" t="b">
        <f t="shared" si="343"/>
        <v>0</v>
      </c>
      <c r="AB967" s="520"/>
      <c r="AC967" s="521" t="str">
        <f t="shared" si="347"/>
        <v/>
      </c>
      <c r="AD967" s="521"/>
      <c r="AE967" s="520" t="b">
        <f t="shared" si="341"/>
        <v>0</v>
      </c>
      <c r="AF967" s="520"/>
      <c r="AH967" s="422">
        <f>DATA15!$G$54</f>
        <v>0</v>
      </c>
      <c r="AI967" s="422">
        <f>DATA15!$L$54</f>
        <v>0</v>
      </c>
      <c r="AJ967" s="458">
        <f>DATA15!$Q$54</f>
        <v>0</v>
      </c>
      <c r="AK967" s="422">
        <f>DATA15!$V$54</f>
        <v>0</v>
      </c>
      <c r="AL967" s="422">
        <f>DATA15!$AA$54</f>
        <v>0</v>
      </c>
      <c r="AN967" s="522" t="str">
        <f>IF(AJ967="A",MAX($AN$221:AP966)+0.001,"")</f>
        <v/>
      </c>
      <c r="AO967" s="522"/>
      <c r="AP967" s="522"/>
      <c r="AQ967" s="282">
        <v>1.746</v>
      </c>
      <c r="AR967" s="282" t="str">
        <f>IF($AQ$967&gt;$AN$973,"",LOOKUP($AQ$967,$AN$222:$AP$971,$AH$222:$AH$971))</f>
        <v/>
      </c>
      <c r="AS967" s="282" t="str">
        <f>IF($AQ$967&gt;$AN$973,"",LOOKUP($AQ$967,$AN$222:$AP$971,$AI$222:$AI$971))</f>
        <v/>
      </c>
      <c r="AT967" s="282" t="s">
        <v>28</v>
      </c>
      <c r="AU967" s="282" t="str">
        <f>IF($AQ$967&gt;$AN$973,"",LOOKUP($AQ$967,$AN$222:$AP$971,$AK$222:$AK$971))</f>
        <v/>
      </c>
      <c r="AV967" s="282" t="str">
        <f>IF($AQ$967&gt;$AN$973,"",LOOKUP($AQ$967,$AN$222:$AP$971,$AL$222:$AL$971))</f>
        <v/>
      </c>
      <c r="AX967" s="522" t="str">
        <f>IF(AJ967="B",MAX($AX$221:AX966)+0.001,"")</f>
        <v/>
      </c>
      <c r="AY967" s="522"/>
      <c r="AZ967" s="522"/>
      <c r="BA967" s="282">
        <v>1.746</v>
      </c>
      <c r="BB967" s="282" t="str">
        <f t="shared" si="356"/>
        <v/>
      </c>
      <c r="BC967" s="282" t="str">
        <f t="shared" si="349"/>
        <v/>
      </c>
      <c r="BD967" s="282" t="s">
        <v>29</v>
      </c>
      <c r="BE967" s="282" t="str">
        <f t="shared" si="350"/>
        <v/>
      </c>
      <c r="BF967" s="282" t="str">
        <f t="shared" si="351"/>
        <v/>
      </c>
      <c r="BH967" s="522" t="str">
        <f>IF(AJ967="C",MAX($BH$221:BH966)+0.001,"")</f>
        <v/>
      </c>
      <c r="BI967" s="522"/>
      <c r="BJ967" s="522"/>
      <c r="BK967" s="282">
        <v>1.746</v>
      </c>
      <c r="BL967" s="282" t="str">
        <f t="shared" si="352"/>
        <v/>
      </c>
      <c r="BM967" s="282" t="str">
        <f t="shared" si="353"/>
        <v/>
      </c>
      <c r="BN967" s="282" t="s">
        <v>30</v>
      </c>
      <c r="BO967" s="282" t="str">
        <f t="shared" si="354"/>
        <v/>
      </c>
      <c r="BP967" s="282" t="str">
        <f t="shared" si="355"/>
        <v/>
      </c>
      <c r="BT967" s="522" t="str">
        <f>IF(AL967="A",MAX($BT$221:BV966)+0.001,"")</f>
        <v/>
      </c>
      <c r="BU967" s="522"/>
      <c r="BV967" s="522"/>
      <c r="BW967" s="282">
        <v>1.746</v>
      </c>
      <c r="BY967" s="454" t="s">
        <v>28</v>
      </c>
      <c r="BZ967" s="282" t="str">
        <f t="shared" si="357"/>
        <v/>
      </c>
      <c r="CB967" s="282">
        <f t="shared" si="358"/>
        <v>0</v>
      </c>
      <c r="CC967" s="282">
        <f t="shared" si="359"/>
        <v>0</v>
      </c>
      <c r="CD967" s="282">
        <f t="shared" si="360"/>
        <v>0</v>
      </c>
      <c r="CE967" s="282">
        <f t="shared" si="361"/>
        <v>0</v>
      </c>
      <c r="CF967" s="282">
        <f t="shared" si="362"/>
        <v>0</v>
      </c>
      <c r="CG967" s="282">
        <f t="shared" si="363"/>
        <v>0</v>
      </c>
      <c r="CH967" s="282">
        <f t="shared" si="364"/>
        <v>0</v>
      </c>
      <c r="CI967" s="282">
        <f t="shared" si="365"/>
        <v>0</v>
      </c>
      <c r="CJ967" s="282">
        <f t="shared" si="366"/>
        <v>0</v>
      </c>
      <c r="CK967" s="282">
        <f t="shared" si="367"/>
        <v>0</v>
      </c>
      <c r="CL967" s="282">
        <f t="shared" si="368"/>
        <v>0</v>
      </c>
      <c r="CM967" s="282">
        <f t="shared" si="369"/>
        <v>0</v>
      </c>
    </row>
    <row r="968" spans="4:91" ht="15" x14ac:dyDescent="0.25">
      <c r="D968" s="455" t="str">
        <f>IF(DATA15!$C$55="","",U968&amp;":"&amp;V968)</f>
        <v/>
      </c>
      <c r="E968" s="523" t="str">
        <f>IF(DATA15!$D$55="","",W968&amp;":"&amp;X968)</f>
        <v/>
      </c>
      <c r="F968" s="523"/>
      <c r="G968" s="523"/>
      <c r="H968" s="524" t="e">
        <f t="shared" si="344"/>
        <v>#VALUE!</v>
      </c>
      <c r="I968" s="524"/>
      <c r="J968" s="524"/>
      <c r="K968" s="522" t="e">
        <f t="shared" si="348"/>
        <v>#VALUE!</v>
      </c>
      <c r="L968" s="522"/>
      <c r="M968" s="522"/>
      <c r="N968" s="525" t="e">
        <f t="shared" si="345"/>
        <v>#VALUE!</v>
      </c>
      <c r="O968" s="525"/>
      <c r="P968" s="525"/>
      <c r="Q968" s="523" t="e">
        <f t="shared" si="346"/>
        <v>#VALUE!</v>
      </c>
      <c r="R968" s="523"/>
      <c r="S968" s="523"/>
      <c r="T968" s="283">
        <v>47</v>
      </c>
      <c r="U968" s="456">
        <f>IF(HOUR(DATA15!$C$55)&lt;=6,HOUR(DATA15!$C$55)+12,HOUR(DATA15!$C$55))</f>
        <v>12</v>
      </c>
      <c r="V968" s="457" t="str">
        <f>IF(MINUTE(DATA15!$C$55)&lt;10,"0"&amp;MINUTE(DATA15!$C$55),MINUTE(DATA15!$C$55))</f>
        <v>00</v>
      </c>
      <c r="W968" s="456">
        <f>IF(HOUR(DATA15!$D$55)&lt;=6,HOUR(DATA15!$D$55)+12,HOUR(DATA15!$D$55))</f>
        <v>12</v>
      </c>
      <c r="X968" s="457" t="str">
        <f>IF(MINUTE(DATA15!$D$55)&lt;10,"0"&amp;MINUTE(DATA15!$D$55),MINUTE(DATA15!$D$55))</f>
        <v>00</v>
      </c>
      <c r="Y968" s="526" t="b">
        <f t="shared" si="342"/>
        <v>0</v>
      </c>
      <c r="Z968" s="526"/>
      <c r="AA968" s="520" t="b">
        <f t="shared" si="343"/>
        <v>0</v>
      </c>
      <c r="AB968" s="520"/>
      <c r="AC968" s="521" t="str">
        <f t="shared" si="347"/>
        <v/>
      </c>
      <c r="AD968" s="521"/>
      <c r="AE968" s="520" t="b">
        <f t="shared" si="341"/>
        <v>0</v>
      </c>
      <c r="AF968" s="520"/>
      <c r="AH968" s="422">
        <f>DATA15!$G$55</f>
        <v>0</v>
      </c>
      <c r="AI968" s="422">
        <f>DATA15!$L$55</f>
        <v>0</v>
      </c>
      <c r="AJ968" s="458">
        <f>DATA15!$Q$55</f>
        <v>0</v>
      </c>
      <c r="AK968" s="422">
        <f>DATA15!$V$55</f>
        <v>0</v>
      </c>
      <c r="AL968" s="422">
        <f>DATA15!$AA$55</f>
        <v>0</v>
      </c>
      <c r="AN968" s="522" t="str">
        <f>IF(AJ968="A",MAX($AN$221:AP967)+0.001,"")</f>
        <v/>
      </c>
      <c r="AO968" s="522"/>
      <c r="AP968" s="522"/>
      <c r="AQ968" s="282">
        <v>1.7469999999999999</v>
      </c>
      <c r="AR968" s="282" t="str">
        <f>IF($AQ$968&gt;$AN$973,"",LOOKUP($AQ$968,$AN$222:$AP$971,$AH$222:$AH$971))</f>
        <v/>
      </c>
      <c r="AS968" s="282" t="str">
        <f>IF($AQ$968&gt;$AN$973,"",LOOKUP($AQ$968,$AN$222:$AP$971,$AI$222:$AI$971))</f>
        <v/>
      </c>
      <c r="AT968" s="282" t="s">
        <v>28</v>
      </c>
      <c r="AU968" s="282" t="str">
        <f>IF($AQ$968&gt;$AN$973,"",LOOKUP($AQ$968,$AN$222:$AP$971,$AK$222:$AK$971))</f>
        <v/>
      </c>
      <c r="AV968" s="282" t="str">
        <f>IF($AQ$968&gt;$AN$973,"",LOOKUP($AQ$968,$AN$222:$AP$971,$AL$222:$AL$971))</f>
        <v/>
      </c>
      <c r="AX968" s="522" t="str">
        <f>IF(AJ968="B",MAX($AX$221:AX967)+0.001,"")</f>
        <v/>
      </c>
      <c r="AY968" s="522"/>
      <c r="AZ968" s="522"/>
      <c r="BA968" s="282">
        <v>1.7469999999999999</v>
      </c>
      <c r="BB968" s="282" t="str">
        <f t="shared" si="356"/>
        <v/>
      </c>
      <c r="BC968" s="282" t="str">
        <f t="shared" si="349"/>
        <v/>
      </c>
      <c r="BD968" s="282" t="s">
        <v>29</v>
      </c>
      <c r="BE968" s="282" t="str">
        <f t="shared" si="350"/>
        <v/>
      </c>
      <c r="BF968" s="282" t="str">
        <f t="shared" si="351"/>
        <v/>
      </c>
      <c r="BH968" s="522" t="str">
        <f>IF(AJ968="C",MAX($BH$221:BH967)+0.001,"")</f>
        <v/>
      </c>
      <c r="BI968" s="522"/>
      <c r="BJ968" s="522"/>
      <c r="BK968" s="282">
        <v>1.7469999999999999</v>
      </c>
      <c r="BL968" s="282" t="str">
        <f t="shared" si="352"/>
        <v/>
      </c>
      <c r="BM968" s="282" t="str">
        <f t="shared" si="353"/>
        <v/>
      </c>
      <c r="BN968" s="282" t="s">
        <v>30</v>
      </c>
      <c r="BO968" s="282" t="str">
        <f t="shared" si="354"/>
        <v/>
      </c>
      <c r="BP968" s="282" t="str">
        <f t="shared" si="355"/>
        <v/>
      </c>
      <c r="BT968" s="522" t="str">
        <f>IF(AL968="A",MAX($BT$221:BV967)+0.001,"")</f>
        <v/>
      </c>
      <c r="BU968" s="522"/>
      <c r="BV968" s="522"/>
      <c r="BW968" s="282">
        <v>1.7469999999999999</v>
      </c>
      <c r="BY968" s="454" t="s">
        <v>28</v>
      </c>
      <c r="BZ968" s="282" t="str">
        <f t="shared" si="357"/>
        <v/>
      </c>
      <c r="CB968" s="282">
        <f t="shared" si="358"/>
        <v>0</v>
      </c>
      <c r="CC968" s="282">
        <f t="shared" si="359"/>
        <v>0</v>
      </c>
      <c r="CD968" s="282">
        <f t="shared" si="360"/>
        <v>0</v>
      </c>
      <c r="CE968" s="282">
        <f t="shared" si="361"/>
        <v>0</v>
      </c>
      <c r="CF968" s="282">
        <f t="shared" si="362"/>
        <v>0</v>
      </c>
      <c r="CG968" s="282">
        <f t="shared" si="363"/>
        <v>0</v>
      </c>
      <c r="CH968" s="282">
        <f t="shared" si="364"/>
        <v>0</v>
      </c>
      <c r="CI968" s="282">
        <f t="shared" si="365"/>
        <v>0</v>
      </c>
      <c r="CJ968" s="282">
        <f t="shared" si="366"/>
        <v>0</v>
      </c>
      <c r="CK968" s="282">
        <f t="shared" si="367"/>
        <v>0</v>
      </c>
      <c r="CL968" s="282">
        <f t="shared" si="368"/>
        <v>0</v>
      </c>
      <c r="CM968" s="282">
        <f t="shared" si="369"/>
        <v>0</v>
      </c>
    </row>
    <row r="969" spans="4:91" ht="15" x14ac:dyDescent="0.25">
      <c r="D969" s="455" t="str">
        <f>IF(DATA15!$C$56="","",U969&amp;":"&amp;V969)</f>
        <v/>
      </c>
      <c r="E969" s="523" t="str">
        <f>IF(DATA15!$D$56="","",W969&amp;":"&amp;X969)</f>
        <v/>
      </c>
      <c r="F969" s="523"/>
      <c r="G969" s="523"/>
      <c r="H969" s="524" t="e">
        <f t="shared" si="344"/>
        <v>#VALUE!</v>
      </c>
      <c r="I969" s="524"/>
      <c r="J969" s="524"/>
      <c r="K969" s="522" t="e">
        <f t="shared" si="348"/>
        <v>#VALUE!</v>
      </c>
      <c r="L969" s="522"/>
      <c r="M969" s="522"/>
      <c r="N969" s="525" t="e">
        <f t="shared" si="345"/>
        <v>#VALUE!</v>
      </c>
      <c r="O969" s="525"/>
      <c r="P969" s="525"/>
      <c r="Q969" s="523" t="e">
        <f t="shared" si="346"/>
        <v>#VALUE!</v>
      </c>
      <c r="R969" s="523"/>
      <c r="S969" s="523"/>
      <c r="T969" s="283">
        <v>48</v>
      </c>
      <c r="U969" s="456">
        <f>IF(HOUR(DATA15!$C$56)&lt;=6,HOUR(DATA15!$C$56)+12,HOUR(DATA15!$C$56))</f>
        <v>12</v>
      </c>
      <c r="V969" s="457" t="str">
        <f>IF(MINUTE(DATA15!$C$56)&lt;10,"0"&amp;MINUTE(DATA15!$C$56),MINUTE(DATA15!$C$56))</f>
        <v>00</v>
      </c>
      <c r="W969" s="456">
        <f>IF(HOUR(DATA15!$D$56)&lt;=6,HOUR(DATA15!$D$56)+12,HOUR(DATA15!$D$56))</f>
        <v>12</v>
      </c>
      <c r="X969" s="457" t="str">
        <f>IF(MINUTE(DATA15!$D$56)&lt;10,"0"&amp;MINUTE(DATA15!$D$56),MINUTE(DATA15!$D$56))</f>
        <v>00</v>
      </c>
      <c r="Y969" s="526" t="b">
        <f t="shared" si="342"/>
        <v>0</v>
      </c>
      <c r="Z969" s="526"/>
      <c r="AA969" s="520" t="b">
        <f t="shared" si="343"/>
        <v>0</v>
      </c>
      <c r="AB969" s="520"/>
      <c r="AC969" s="521" t="str">
        <f t="shared" si="347"/>
        <v/>
      </c>
      <c r="AD969" s="521"/>
      <c r="AE969" s="520" t="b">
        <f t="shared" si="341"/>
        <v>0</v>
      </c>
      <c r="AF969" s="520"/>
      <c r="AH969" s="422">
        <f>DATA15!$G$56</f>
        <v>0</v>
      </c>
      <c r="AI969" s="422">
        <f>DATA15!$L$56</f>
        <v>0</v>
      </c>
      <c r="AJ969" s="458">
        <f>DATA15!$Q$56</f>
        <v>0</v>
      </c>
      <c r="AK969" s="422">
        <f>DATA15!$V$56</f>
        <v>0</v>
      </c>
      <c r="AL969" s="422">
        <f>DATA15!$AA$56</f>
        <v>0</v>
      </c>
      <c r="AN969" s="522" t="str">
        <f>IF(AJ969="A",MAX($AN$221:AP968)+0.001,"")</f>
        <v/>
      </c>
      <c r="AO969" s="522"/>
      <c r="AP969" s="522"/>
      <c r="AQ969" s="282">
        <v>1.7479999999999998</v>
      </c>
      <c r="AR969" s="282" t="str">
        <f>IF($AQ$969&gt;$AN$973,"",LOOKUP($AQ$969,$AN$222:$AP$971,$AH$222:$AH$971))</f>
        <v/>
      </c>
      <c r="AS969" s="282" t="str">
        <f>IF($AQ$969&gt;$AN$973,"",LOOKUP($AQ$969,$AN$222:$AP$971,$AI$222:$AI$971))</f>
        <v/>
      </c>
      <c r="AT969" s="282" t="s">
        <v>28</v>
      </c>
      <c r="AU969" s="282" t="str">
        <f>IF($AQ$969&gt;$AN$973,"",LOOKUP($AQ$969,$AN$222:$AP$971,$AK$222:$AK$971))</f>
        <v/>
      </c>
      <c r="AV969" s="282" t="str">
        <f>IF($AQ$969&gt;$AN$973,"",LOOKUP($AQ$969,$AN$222:$AP$971,$AL$222:$AL$971))</f>
        <v/>
      </c>
      <c r="AX969" s="522" t="str">
        <f>IF(AJ969="B",MAX($AX$221:AX968)+0.001,"")</f>
        <v/>
      </c>
      <c r="AY969" s="522"/>
      <c r="AZ969" s="522"/>
      <c r="BA969" s="282">
        <v>1.7479999999999998</v>
      </c>
      <c r="BB969" s="282" t="str">
        <f t="shared" si="356"/>
        <v/>
      </c>
      <c r="BC969" s="282" t="str">
        <f t="shared" si="349"/>
        <v/>
      </c>
      <c r="BD969" s="282" t="s">
        <v>29</v>
      </c>
      <c r="BE969" s="282" t="str">
        <f t="shared" si="350"/>
        <v/>
      </c>
      <c r="BF969" s="282" t="str">
        <f t="shared" si="351"/>
        <v/>
      </c>
      <c r="BH969" s="522" t="str">
        <f>IF(AJ969="C",MAX($BH$221:BH968)+0.001,"")</f>
        <v/>
      </c>
      <c r="BI969" s="522"/>
      <c r="BJ969" s="522"/>
      <c r="BK969" s="282">
        <v>1.7479999999999998</v>
      </c>
      <c r="BL969" s="282" t="str">
        <f t="shared" si="352"/>
        <v/>
      </c>
      <c r="BM969" s="282" t="str">
        <f t="shared" si="353"/>
        <v/>
      </c>
      <c r="BN969" s="282" t="s">
        <v>30</v>
      </c>
      <c r="BO969" s="282" t="str">
        <f t="shared" si="354"/>
        <v/>
      </c>
      <c r="BP969" s="282" t="str">
        <f t="shared" si="355"/>
        <v/>
      </c>
      <c r="BT969" s="522" t="str">
        <f>IF(AL969="A",MAX($BT$221:BV968)+0.001,"")</f>
        <v/>
      </c>
      <c r="BU969" s="522"/>
      <c r="BV969" s="522"/>
      <c r="BW969" s="282">
        <v>1.7479999999999998</v>
      </c>
      <c r="BY969" s="454" t="s">
        <v>28</v>
      </c>
      <c r="BZ969" s="282" t="str">
        <f t="shared" si="357"/>
        <v/>
      </c>
      <c r="CB969" s="282">
        <f t="shared" si="358"/>
        <v>0</v>
      </c>
      <c r="CC969" s="282">
        <f t="shared" si="359"/>
        <v>0</v>
      </c>
      <c r="CD969" s="282">
        <f t="shared" si="360"/>
        <v>0</v>
      </c>
      <c r="CE969" s="282">
        <f t="shared" si="361"/>
        <v>0</v>
      </c>
      <c r="CF969" s="282">
        <f t="shared" si="362"/>
        <v>0</v>
      </c>
      <c r="CG969" s="282">
        <f t="shared" si="363"/>
        <v>0</v>
      </c>
      <c r="CH969" s="282">
        <f t="shared" si="364"/>
        <v>0</v>
      </c>
      <c r="CI969" s="282">
        <f t="shared" si="365"/>
        <v>0</v>
      </c>
      <c r="CJ969" s="282">
        <f t="shared" si="366"/>
        <v>0</v>
      </c>
      <c r="CK969" s="282">
        <f t="shared" si="367"/>
        <v>0</v>
      </c>
      <c r="CL969" s="282">
        <f t="shared" si="368"/>
        <v>0</v>
      </c>
      <c r="CM969" s="282">
        <f t="shared" si="369"/>
        <v>0</v>
      </c>
    </row>
    <row r="970" spans="4:91" ht="15" x14ac:dyDescent="0.25">
      <c r="D970" s="455" t="str">
        <f>IF(DATA15!$C$57="","",U970&amp;":"&amp;V970)</f>
        <v/>
      </c>
      <c r="E970" s="523" t="str">
        <f>IF(DATA15!$D$57="","",W970&amp;":"&amp;X970)</f>
        <v/>
      </c>
      <c r="F970" s="523"/>
      <c r="G970" s="523"/>
      <c r="H970" s="524" t="e">
        <f t="shared" si="344"/>
        <v>#VALUE!</v>
      </c>
      <c r="I970" s="524"/>
      <c r="J970" s="524"/>
      <c r="K970" s="522" t="e">
        <f t="shared" si="348"/>
        <v>#VALUE!</v>
      </c>
      <c r="L970" s="522"/>
      <c r="M970" s="522"/>
      <c r="N970" s="525" t="e">
        <f t="shared" si="345"/>
        <v>#VALUE!</v>
      </c>
      <c r="O970" s="525"/>
      <c r="P970" s="525"/>
      <c r="Q970" s="523" t="e">
        <f t="shared" si="346"/>
        <v>#VALUE!</v>
      </c>
      <c r="R970" s="523"/>
      <c r="S970" s="523"/>
      <c r="T970" s="283">
        <v>49</v>
      </c>
      <c r="U970" s="456">
        <f>IF(HOUR(DATA15!$C$57)&lt;=6,HOUR(DATA15!$C$57)+12,HOUR(DATA15!$C$57))</f>
        <v>12</v>
      </c>
      <c r="V970" s="457" t="str">
        <f>IF(MINUTE(DATA15!$C$57)&lt;10,"0"&amp;MINUTE(DATA15!$C$57),MINUTE(DATA15!$C$57))</f>
        <v>00</v>
      </c>
      <c r="W970" s="456">
        <f>IF(HOUR(DATA15!$D$57)&lt;=6,HOUR(DATA15!$D$57)+12,HOUR(DATA15!$D$57))</f>
        <v>12</v>
      </c>
      <c r="X970" s="457" t="str">
        <f>IF(MINUTE(DATA15!$D$57)&lt;10,"0"&amp;MINUTE(DATA15!$D$57),MINUTE(DATA15!$D$57))</f>
        <v>00</v>
      </c>
      <c r="Y970" s="526" t="b">
        <f t="shared" si="342"/>
        <v>0</v>
      </c>
      <c r="Z970" s="526"/>
      <c r="AA970" s="520" t="b">
        <f t="shared" si="343"/>
        <v>0</v>
      </c>
      <c r="AB970" s="520"/>
      <c r="AC970" s="521" t="str">
        <f t="shared" si="347"/>
        <v/>
      </c>
      <c r="AD970" s="521"/>
      <c r="AE970" s="520" t="b">
        <f t="shared" si="341"/>
        <v>0</v>
      </c>
      <c r="AF970" s="520"/>
      <c r="AH970" s="422">
        <f>DATA15!$G$57</f>
        <v>0</v>
      </c>
      <c r="AI970" s="422">
        <f>DATA15!$L$57</f>
        <v>0</v>
      </c>
      <c r="AJ970" s="458">
        <f>DATA15!$Q$57</f>
        <v>0</v>
      </c>
      <c r="AK970" s="422">
        <f>DATA15!$V$57</f>
        <v>0</v>
      </c>
      <c r="AL970" s="422">
        <f>DATA15!$AA$57</f>
        <v>0</v>
      </c>
      <c r="AN970" s="522" t="str">
        <f>IF(AJ970="A",MAX($AN$221:AP969)+0.001,"")</f>
        <v/>
      </c>
      <c r="AO970" s="522"/>
      <c r="AP970" s="522"/>
      <c r="AQ970" s="282">
        <v>1.7489999999999999</v>
      </c>
      <c r="AR970" s="282" t="str">
        <f>IF($AQ$970&gt;$AN$973,"",LOOKUP($AQ$970,$AN$222:$AP$971,$AH$222:$AH$971))</f>
        <v/>
      </c>
      <c r="AS970" s="282" t="str">
        <f>IF($AQ$970&gt;$AN$973,"",LOOKUP($AQ$970,$AN$222:$AP$971,$AI$222:$AI$971))</f>
        <v/>
      </c>
      <c r="AT970" s="282" t="s">
        <v>28</v>
      </c>
      <c r="AU970" s="282" t="str">
        <f>IF($AQ$970&gt;$AN$973,"",LOOKUP($AQ$970,$AN$222:$AP$971,$AK$222:$AK$971))</f>
        <v/>
      </c>
      <c r="AV970" s="282" t="str">
        <f>IF($AQ$970&gt;$AN$973,"",LOOKUP($AQ$970,$AN$222:$AP$971,$AL$222:$AL$971))</f>
        <v/>
      </c>
      <c r="AX970" s="522" t="str">
        <f>IF(AJ970="B",MAX($AX$221:AX969)+0.001,"")</f>
        <v/>
      </c>
      <c r="AY970" s="522"/>
      <c r="AZ970" s="522"/>
      <c r="BA970" s="282">
        <v>1.7489999999999999</v>
      </c>
      <c r="BB970" s="282" t="str">
        <f t="shared" si="356"/>
        <v/>
      </c>
      <c r="BC970" s="282" t="str">
        <f t="shared" si="349"/>
        <v/>
      </c>
      <c r="BD970" s="282" t="s">
        <v>29</v>
      </c>
      <c r="BE970" s="282" t="str">
        <f t="shared" si="350"/>
        <v/>
      </c>
      <c r="BF970" s="282" t="str">
        <f t="shared" si="351"/>
        <v/>
      </c>
      <c r="BH970" s="522" t="str">
        <f>IF(AJ970="C",MAX($BH$221:BH969)+0.001,"")</f>
        <v/>
      </c>
      <c r="BI970" s="522"/>
      <c r="BJ970" s="522"/>
      <c r="BK970" s="282">
        <v>1.7489999999999999</v>
      </c>
      <c r="BL970" s="282" t="str">
        <f t="shared" si="352"/>
        <v/>
      </c>
      <c r="BM970" s="282" t="str">
        <f t="shared" si="353"/>
        <v/>
      </c>
      <c r="BN970" s="282" t="s">
        <v>30</v>
      </c>
      <c r="BO970" s="282" t="str">
        <f t="shared" si="354"/>
        <v/>
      </c>
      <c r="BP970" s="282" t="str">
        <f t="shared" si="355"/>
        <v/>
      </c>
      <c r="BT970" s="522" t="str">
        <f>IF(AL970="A",MAX($BT$221:BV969)+0.001,"")</f>
        <v/>
      </c>
      <c r="BU970" s="522"/>
      <c r="BV970" s="522"/>
      <c r="BW970" s="282">
        <v>1.7489999999999999</v>
      </c>
      <c r="BY970" s="454" t="s">
        <v>28</v>
      </c>
      <c r="BZ970" s="282" t="str">
        <f t="shared" si="357"/>
        <v/>
      </c>
      <c r="CB970" s="282">
        <f t="shared" si="358"/>
        <v>0</v>
      </c>
      <c r="CC970" s="282">
        <f t="shared" si="359"/>
        <v>0</v>
      </c>
      <c r="CD970" s="282">
        <f t="shared" si="360"/>
        <v>0</v>
      </c>
      <c r="CE970" s="282">
        <f t="shared" si="361"/>
        <v>0</v>
      </c>
      <c r="CF970" s="282">
        <f t="shared" si="362"/>
        <v>0</v>
      </c>
      <c r="CG970" s="282">
        <f t="shared" si="363"/>
        <v>0</v>
      </c>
      <c r="CH970" s="282">
        <f t="shared" si="364"/>
        <v>0</v>
      </c>
      <c r="CI970" s="282">
        <f t="shared" si="365"/>
        <v>0</v>
      </c>
      <c r="CJ970" s="282">
        <f t="shared" si="366"/>
        <v>0</v>
      </c>
      <c r="CK970" s="282">
        <f t="shared" si="367"/>
        <v>0</v>
      </c>
      <c r="CL970" s="282">
        <f t="shared" si="368"/>
        <v>0</v>
      </c>
      <c r="CM970" s="282">
        <f t="shared" si="369"/>
        <v>0</v>
      </c>
    </row>
    <row r="971" spans="4:91" ht="15" x14ac:dyDescent="0.25">
      <c r="D971" s="455" t="str">
        <f>IF(DATA15!$C$58="","",U972&amp;":"&amp;V972)</f>
        <v/>
      </c>
      <c r="E971" s="523" t="str">
        <f>IF(DATA15!$D$58="","",W972&amp;":"&amp;X972)</f>
        <v/>
      </c>
      <c r="F971" s="523"/>
      <c r="G971" s="523"/>
      <c r="H971" s="528" t="e">
        <f t="shared" si="344"/>
        <v>#VALUE!</v>
      </c>
      <c r="I971" s="528"/>
      <c r="J971" s="528"/>
      <c r="K971" s="529" t="e">
        <f t="shared" si="348"/>
        <v>#VALUE!</v>
      </c>
      <c r="L971" s="529"/>
      <c r="M971" s="529"/>
      <c r="N971" s="530" t="e">
        <f t="shared" si="345"/>
        <v>#VALUE!</v>
      </c>
      <c r="O971" s="530"/>
      <c r="P971" s="530"/>
      <c r="Q971" s="531" t="e">
        <f t="shared" si="346"/>
        <v>#VALUE!</v>
      </c>
      <c r="R971" s="531"/>
      <c r="S971" s="531"/>
      <c r="T971" s="283">
        <v>50</v>
      </c>
      <c r="U971" s="456">
        <f>IF(HOUR(DATA15!$C$58)&lt;=6,HOUR(DATA15!$C$58)+12,HOUR(DATA15!$C$58))</f>
        <v>12</v>
      </c>
      <c r="V971" s="457" t="str">
        <f>IF(MINUTE(DATA15!$C$57)&lt;10,"0"&amp;MINUTE(DATA15!$C$57),MINUTE(DATA15!$C$57))</f>
        <v>00</v>
      </c>
      <c r="W971" s="456">
        <f>IF(HOUR(DATA15!$D$57)&lt;=6,HOUR(DATA15!$D$57)+12,HOUR(DATA15!$D$57))</f>
        <v>12</v>
      </c>
      <c r="X971" s="457" t="str">
        <f>IF(MINUTE(DATA15!$D$57)&lt;10,"0"&amp;MINUTE(DATA15!$D$57),MINUTE(DATA15!$D$57))</f>
        <v>00</v>
      </c>
      <c r="Y971" s="526" t="b">
        <f t="shared" si="342"/>
        <v>0</v>
      </c>
      <c r="Z971" s="526"/>
      <c r="AA971" s="520" t="b">
        <f t="shared" si="343"/>
        <v>0</v>
      </c>
      <c r="AB971" s="520"/>
      <c r="AC971" s="521" t="str">
        <f t="shared" si="347"/>
        <v/>
      </c>
      <c r="AD971" s="521"/>
      <c r="AE971" s="520" t="b">
        <f t="shared" si="341"/>
        <v>0</v>
      </c>
      <c r="AF971" s="520"/>
      <c r="AH971" s="422">
        <f>DATA15!$G$58</f>
        <v>0</v>
      </c>
      <c r="AI971" s="422">
        <f>DATA15!$L$58</f>
        <v>0</v>
      </c>
      <c r="AJ971" s="458">
        <f>DATA15!$Q$58</f>
        <v>0</v>
      </c>
      <c r="AK971" s="422">
        <f>DATA15!$V$58</f>
        <v>0</v>
      </c>
      <c r="AL971" s="422">
        <f>DATA15!$AA$58</f>
        <v>0</v>
      </c>
      <c r="AN971" s="522" t="str">
        <f>IF(AJ971="A",MAX($AN$221:AP970)+0.001,"")</f>
        <v/>
      </c>
      <c r="AO971" s="522"/>
      <c r="AP971" s="522"/>
      <c r="AQ971" s="282">
        <v>1.75</v>
      </c>
      <c r="AR971" s="282" t="str">
        <f>IF($AQ$971&gt;$AN$973,"",LOOKUP($AQ$971,$AN$222:$AP$971,$AH$222:$AH$971))</f>
        <v/>
      </c>
      <c r="AS971" s="282" t="str">
        <f>IF($AQ$971&gt;$AN$973,"",LOOKUP($AQ$971,$AN$222:$AP$971,$AI$222:$AI$971))</f>
        <v/>
      </c>
      <c r="AT971" s="282" t="s">
        <v>28</v>
      </c>
      <c r="AU971" s="282" t="str">
        <f>IF($AQ$971&gt;$AN$973,"",LOOKUP($AQ$971,$AN$222:$AP$971,$AK$222:$AK$971))</f>
        <v/>
      </c>
      <c r="AV971" s="282" t="str">
        <f>IF($AQ$971&gt;$AN$973,"",LOOKUP($AQ$971,$AN$222:$AP$971,$AL$222:$AL$971))</f>
        <v/>
      </c>
      <c r="AX971" s="522" t="str">
        <f>IF(AJ971="B",MAX($AX$221:AX970)+0.001,"")</f>
        <v/>
      </c>
      <c r="AY971" s="522"/>
      <c r="AZ971" s="522"/>
      <c r="BA971" s="282">
        <v>1.75</v>
      </c>
      <c r="BB971" s="282" t="str">
        <f t="shared" si="356"/>
        <v/>
      </c>
      <c r="BC971" s="282" t="str">
        <f t="shared" si="349"/>
        <v/>
      </c>
      <c r="BD971" s="282" t="s">
        <v>29</v>
      </c>
      <c r="BE971" s="282" t="str">
        <f t="shared" si="350"/>
        <v/>
      </c>
      <c r="BF971" s="282" t="str">
        <f t="shared" si="351"/>
        <v/>
      </c>
      <c r="BH971" s="522" t="str">
        <f>IF(AJ971="C",MAX($BH$221:BH970)+0.001,"")</f>
        <v/>
      </c>
      <c r="BI971" s="522"/>
      <c r="BJ971" s="522"/>
      <c r="BK971" s="282">
        <v>1.75</v>
      </c>
      <c r="BL971" s="282" t="str">
        <f t="shared" si="352"/>
        <v/>
      </c>
      <c r="BM971" s="282" t="str">
        <f t="shared" si="353"/>
        <v/>
      </c>
      <c r="BN971" s="282" t="s">
        <v>30</v>
      </c>
      <c r="BO971" s="282" t="str">
        <f t="shared" si="354"/>
        <v/>
      </c>
      <c r="BP971" s="282" t="str">
        <f t="shared" si="355"/>
        <v/>
      </c>
      <c r="BT971" s="522" t="str">
        <f>IF(AL971="A",MAX($BT$221:BV970)+0.001,"")</f>
        <v/>
      </c>
      <c r="BU971" s="522"/>
      <c r="BV971" s="522"/>
      <c r="BW971" s="282">
        <v>1.75</v>
      </c>
      <c r="BY971" s="454" t="s">
        <v>28</v>
      </c>
      <c r="BZ971" s="282" t="str">
        <f t="shared" si="357"/>
        <v/>
      </c>
      <c r="CB971" s="282">
        <f t="shared" si="358"/>
        <v>0</v>
      </c>
      <c r="CC971" s="282">
        <f t="shared" si="359"/>
        <v>0</v>
      </c>
      <c r="CD971" s="282">
        <f t="shared" si="360"/>
        <v>0</v>
      </c>
      <c r="CE971" s="282">
        <f t="shared" si="361"/>
        <v>0</v>
      </c>
      <c r="CF971" s="282">
        <f t="shared" si="362"/>
        <v>0</v>
      </c>
      <c r="CG971" s="282">
        <f t="shared" si="363"/>
        <v>0</v>
      </c>
      <c r="CH971" s="282">
        <f t="shared" si="364"/>
        <v>0</v>
      </c>
      <c r="CI971" s="282">
        <f t="shared" si="365"/>
        <v>0</v>
      </c>
      <c r="CJ971" s="282">
        <f t="shared" si="366"/>
        <v>0</v>
      </c>
      <c r="CK971" s="282">
        <f t="shared" si="367"/>
        <v>0</v>
      </c>
      <c r="CL971" s="282">
        <f t="shared" si="368"/>
        <v>0</v>
      </c>
      <c r="CM971" s="282">
        <f t="shared" si="369"/>
        <v>0</v>
      </c>
    </row>
    <row r="972" spans="4:91" ht="15" x14ac:dyDescent="0.25">
      <c r="AX972" s="527">
        <f>MAX(AX221:AZ971)</f>
        <v>1</v>
      </c>
      <c r="AY972" s="527"/>
      <c r="AZ972" s="527"/>
      <c r="BH972" s="527">
        <f>MAX(BH221:BJ971)</f>
        <v>1</v>
      </c>
      <c r="BI972" s="527"/>
      <c r="BJ972" s="527"/>
      <c r="CB972" s="418">
        <f>SUM(CB222:CB971)</f>
        <v>0</v>
      </c>
      <c r="CC972" s="418">
        <f t="shared" ref="CC972:CM972" si="370">SUM(CC222:CC971)</f>
        <v>0</v>
      </c>
      <c r="CD972" s="418">
        <f t="shared" si="370"/>
        <v>0</v>
      </c>
      <c r="CE972" s="418">
        <f t="shared" si="370"/>
        <v>0</v>
      </c>
      <c r="CF972" s="418">
        <f t="shared" si="370"/>
        <v>0</v>
      </c>
      <c r="CG972" s="418">
        <f t="shared" si="370"/>
        <v>0</v>
      </c>
      <c r="CH972" s="418">
        <f t="shared" si="370"/>
        <v>0</v>
      </c>
      <c r="CI972" s="418">
        <f t="shared" si="370"/>
        <v>0</v>
      </c>
      <c r="CJ972" s="418">
        <f t="shared" si="370"/>
        <v>0</v>
      </c>
      <c r="CK972" s="418">
        <f t="shared" si="370"/>
        <v>0</v>
      </c>
      <c r="CL972" s="418">
        <f t="shared" si="370"/>
        <v>0</v>
      </c>
      <c r="CM972" s="418">
        <f t="shared" si="370"/>
        <v>0</v>
      </c>
    </row>
    <row r="973" spans="4:91" x14ac:dyDescent="0.2">
      <c r="AN973" s="527">
        <f>MAX(AN221:AP971)</f>
        <v>1</v>
      </c>
      <c r="AO973" s="527"/>
      <c r="AP973" s="527"/>
      <c r="AQ973" s="282" t="s">
        <v>198</v>
      </c>
    </row>
    <row r="974" spans="4:91" x14ac:dyDescent="0.2">
      <c r="AQ974" s="406" t="s">
        <v>28</v>
      </c>
    </row>
    <row r="975" spans="4:91" x14ac:dyDescent="0.2">
      <c r="AQ975" s="406" t="s">
        <v>29</v>
      </c>
    </row>
    <row r="976" spans="4:91" x14ac:dyDescent="0.2">
      <c r="AN976" s="282" t="s">
        <v>199</v>
      </c>
      <c r="AQ976" s="406" t="s">
        <v>30</v>
      </c>
    </row>
    <row r="977" spans="43:68" x14ac:dyDescent="0.2">
      <c r="AQ977" s="406" t="s">
        <v>31</v>
      </c>
      <c r="AV977" s="422"/>
      <c r="BF977" s="422"/>
      <c r="BP977" s="422"/>
    </row>
    <row r="978" spans="43:68" x14ac:dyDescent="0.2">
      <c r="AQ978" s="406" t="s">
        <v>32</v>
      </c>
      <c r="AV978" s="422"/>
      <c r="BF978" s="422"/>
      <c r="BP978" s="422"/>
    </row>
    <row r="979" spans="43:68" x14ac:dyDescent="0.2">
      <c r="AQ979" s="406" t="s">
        <v>33</v>
      </c>
      <c r="AV979" s="422"/>
      <c r="BF979" s="422"/>
      <c r="BP979" s="422"/>
    </row>
    <row r="980" spans="43:68" x14ac:dyDescent="0.2">
      <c r="AQ980" s="406" t="s">
        <v>34</v>
      </c>
      <c r="AV980" s="422"/>
      <c r="BF980" s="422"/>
      <c r="BP980" s="422"/>
    </row>
    <row r="981" spans="43:68" x14ac:dyDescent="0.2">
      <c r="AQ981" s="406" t="s">
        <v>35</v>
      </c>
      <c r="AV981" s="422"/>
      <c r="BF981" s="422"/>
      <c r="BP981" s="422"/>
    </row>
    <row r="982" spans="43:68" x14ac:dyDescent="0.2">
      <c r="AQ982" s="406" t="s">
        <v>36</v>
      </c>
      <c r="AV982" s="422"/>
      <c r="BF982" s="422"/>
      <c r="BP982" s="422"/>
    </row>
    <row r="983" spans="43:68" x14ac:dyDescent="0.2">
      <c r="AQ983" s="406" t="s">
        <v>37</v>
      </c>
      <c r="AV983" s="422"/>
      <c r="BF983" s="422"/>
      <c r="BP983" s="422"/>
    </row>
    <row r="984" spans="43:68" x14ac:dyDescent="0.2">
      <c r="AQ984" s="406" t="s">
        <v>38</v>
      </c>
      <c r="AV984" s="422"/>
      <c r="BF984" s="422"/>
      <c r="BP984" s="422"/>
    </row>
    <row r="985" spans="43:68" x14ac:dyDescent="0.2">
      <c r="AQ985" s="406" t="s">
        <v>39</v>
      </c>
      <c r="AV985" s="422"/>
      <c r="BF985" s="422"/>
      <c r="BP985" s="422"/>
    </row>
    <row r="987" spans="43:68" x14ac:dyDescent="0.2">
      <c r="AR987" s="312" t="str">
        <f>IF(AR1026&gt;0,Criteria!E8,"")</f>
        <v/>
      </c>
      <c r="BB987" s="312" t="str">
        <f>IF(AS1026&gt;0,Criteria!E8,"")</f>
        <v/>
      </c>
      <c r="BL987" s="312" t="str">
        <f>IF(AT1026&gt;0,Criteria!E8,"")</f>
        <v/>
      </c>
    </row>
    <row r="988" spans="43:68" x14ac:dyDescent="0.2">
      <c r="AR988" s="312" t="str">
        <f>IF(AR1027&gt;0,Criteria!E9,"")</f>
        <v/>
      </c>
      <c r="BB988" s="312" t="str">
        <f>IF(AS1027&gt;0,Criteria!E9,"")</f>
        <v/>
      </c>
      <c r="BL988" s="312" t="str">
        <f>IF(AT1027&gt;0,Criteria!E9,"")</f>
        <v/>
      </c>
    </row>
    <row r="989" spans="43:68" x14ac:dyDescent="0.2">
      <c r="AR989" s="312" t="str">
        <f>IF(AR1028&gt;0,Criteria!E10,"")</f>
        <v/>
      </c>
      <c r="BB989" s="312" t="str">
        <f>IF(AS1028&gt;0,Criteria!E10,"")</f>
        <v/>
      </c>
      <c r="BL989" s="312" t="str">
        <f>IF(AT1028&gt;0,Criteria!E10,"")</f>
        <v/>
      </c>
    </row>
    <row r="990" spans="43:68" x14ac:dyDescent="0.2">
      <c r="AR990" s="312" t="str">
        <f>IF(AR1029&gt;0,Criteria!E11,"")</f>
        <v/>
      </c>
      <c r="BB990" s="312" t="str">
        <f>IF(AS1029&gt;0,Criteria!E11,"")</f>
        <v/>
      </c>
      <c r="BL990" s="312" t="str">
        <f>IF(AT1029&gt;0,Criteria!E11,"")</f>
        <v/>
      </c>
    </row>
    <row r="991" spans="43:68" x14ac:dyDescent="0.2">
      <c r="AR991" s="312" t="str">
        <f>IF(AR1030&gt;0,Criteria!E12,"")</f>
        <v/>
      </c>
      <c r="BB991" s="312" t="str">
        <f>IF(AS1030&gt;0,Criteria!E12,"")</f>
        <v/>
      </c>
      <c r="BL991" s="312" t="str">
        <f>IF(AT1030&gt;0,Criteria!E12,"")</f>
        <v/>
      </c>
    </row>
    <row r="992" spans="43:68" x14ac:dyDescent="0.2">
      <c r="AR992" s="312" t="str">
        <f>IF(AR1031&gt;0,Criteria!E13,"")</f>
        <v/>
      </c>
      <c r="BB992" s="312" t="str">
        <f>IF(AS1031&gt;0,Criteria!E13,"")</f>
        <v/>
      </c>
      <c r="BL992" s="312" t="str">
        <f>IF(AT1031&gt;0,Criteria!E13,"")</f>
        <v/>
      </c>
    </row>
    <row r="993" spans="44:65" x14ac:dyDescent="0.2">
      <c r="AR993" s="312" t="str">
        <f>IF(AR1032&gt;0,Criteria!E14,"")</f>
        <v/>
      </c>
      <c r="BB993" s="312" t="str">
        <f>IF(AS1032&gt;0,Criteria!E14,"")</f>
        <v/>
      </c>
      <c r="BL993" s="312" t="str">
        <f>IF(AT1032&gt;0,Criteria!E14,"")</f>
        <v/>
      </c>
    </row>
    <row r="994" spans="44:65" x14ac:dyDescent="0.2">
      <c r="AR994" s="312" t="str">
        <f>IF(AR1033&gt;0,Criteria!E15,"")</f>
        <v/>
      </c>
      <c r="BB994" s="312" t="str">
        <f>IF(AS1033&gt;0,Criteria!E15,"")</f>
        <v/>
      </c>
      <c r="BL994" s="312" t="str">
        <f>IF(AT1033&gt;0,Criteria!E15,"")</f>
        <v/>
      </c>
    </row>
    <row r="995" spans="44:65" x14ac:dyDescent="0.2">
      <c r="AR995" s="312" t="str">
        <f>IF(AR1034&gt;0,Criteria!E16,"")</f>
        <v/>
      </c>
      <c r="BB995" s="312" t="str">
        <f>IF(AS1034&gt;0,Criteria!E16,"")</f>
        <v/>
      </c>
      <c r="BL995" s="312" t="str">
        <f>IF(AT1034&gt;0,Criteria!E16,"")</f>
        <v/>
      </c>
    </row>
    <row r="996" spans="44:65" x14ac:dyDescent="0.2">
      <c r="AR996" s="312" t="str">
        <f>IF(AR1035&gt;0,Criteria!E17,"")</f>
        <v/>
      </c>
      <c r="BB996" s="312" t="str">
        <f>IF(AS1035&gt;0,Criteria!E17,"")</f>
        <v/>
      </c>
      <c r="BL996" s="312" t="str">
        <f>IF(AT1035&gt;0,Criteria!E17,"")</f>
        <v/>
      </c>
    </row>
    <row r="997" spans="44:65" x14ac:dyDescent="0.2">
      <c r="AR997" s="312" t="str">
        <f>IF(AR1036&gt;0,Criteria!E18,"")</f>
        <v/>
      </c>
      <c r="BB997" s="312" t="str">
        <f>IF(AS1036&gt;0,Criteria!E18,"")</f>
        <v/>
      </c>
      <c r="BL997" s="312" t="str">
        <f>IF(AT1036&gt;0,Criteria!E18,"")</f>
        <v/>
      </c>
    </row>
    <row r="998" spans="44:65" x14ac:dyDescent="0.2">
      <c r="AR998" s="312" t="str">
        <f>IF(AR1037&gt;0,Criteria!E19,"")</f>
        <v/>
      </c>
      <c r="BB998" s="312" t="str">
        <f>IF(AS1037&gt;0,Criteria!E19,"")</f>
        <v/>
      </c>
      <c r="BL998" s="312" t="str">
        <f>IF(AT1037&gt;0,Criteria!E19,"")</f>
        <v/>
      </c>
    </row>
    <row r="999" spans="44:65" x14ac:dyDescent="0.2">
      <c r="AS999" s="312" t="str">
        <f>IF(AW1026&gt;0,Criteria!L8,"")</f>
        <v/>
      </c>
      <c r="BC999" s="312" t="str">
        <f>IF(AX1026&gt;0,Criteria!L8,"")</f>
        <v/>
      </c>
      <c r="BM999" s="312" t="str">
        <f>IF(AY1026&gt;0,Criteria!L8,"")</f>
        <v/>
      </c>
    </row>
    <row r="1000" spans="44:65" x14ac:dyDescent="0.2">
      <c r="AS1000" s="312" t="str">
        <f>IF(AW1027&gt;0,Criteria!L9,"")</f>
        <v/>
      </c>
      <c r="BC1000" s="312" t="str">
        <f>IF(AX1027&gt;0,Criteria!L9,"")</f>
        <v/>
      </c>
      <c r="BM1000" s="312" t="str">
        <f>IF(AY1027&gt;0,Criteria!L9,"")</f>
        <v/>
      </c>
    </row>
    <row r="1001" spans="44:65" x14ac:dyDescent="0.2">
      <c r="AS1001" s="312" t="str">
        <f>IF(AW1028&gt;0,Criteria!L10,"")</f>
        <v/>
      </c>
      <c r="BC1001" s="312" t="str">
        <f>IF(AX1028&gt;0,Criteria!L10,"")</f>
        <v/>
      </c>
      <c r="BM1001" s="312" t="str">
        <f>IF(AY1028&gt;0,Criteria!L10,"")</f>
        <v/>
      </c>
    </row>
    <row r="1002" spans="44:65" x14ac:dyDescent="0.2">
      <c r="AS1002" s="312" t="str">
        <f>IF(AW1029&gt;0,Criteria!L11,"")</f>
        <v/>
      </c>
      <c r="BC1002" s="312" t="str">
        <f>IF(AX1029&gt;0,Criteria!L11,"")</f>
        <v/>
      </c>
      <c r="BM1002" s="312" t="str">
        <f>IF(AY1029&gt;0,Criteria!L11,"")</f>
        <v/>
      </c>
    </row>
    <row r="1003" spans="44:65" x14ac:dyDescent="0.2">
      <c r="AS1003" s="312" t="str">
        <f>IF(AW1030&gt;0,Criteria!L12,"")</f>
        <v/>
      </c>
      <c r="BC1003" s="312" t="str">
        <f>IF(AX1030&gt;0,Criteria!L12,"")</f>
        <v/>
      </c>
      <c r="BM1003" s="312" t="str">
        <f>IF(AY1030&gt;0,Criteria!L12,"")</f>
        <v/>
      </c>
    </row>
    <row r="1004" spans="44:65" x14ac:dyDescent="0.2">
      <c r="AS1004" s="312" t="str">
        <f>IF(AW1031&gt;0,Criteria!L13,"")</f>
        <v/>
      </c>
      <c r="BC1004" s="312" t="str">
        <f>IF(AX1031&gt;0,Criteria!L13,"")</f>
        <v/>
      </c>
      <c r="BM1004" s="312" t="str">
        <f>IF(AY1031&gt;0,Criteria!L13,"")</f>
        <v/>
      </c>
    </row>
    <row r="1005" spans="44:65" x14ac:dyDescent="0.2">
      <c r="AS1005" s="312" t="str">
        <f>IF(AW1032&gt;0,Criteria!L14,"")</f>
        <v/>
      </c>
      <c r="BC1005" s="312" t="str">
        <f>IF(AX1032&gt;0,Criteria!L14,"")</f>
        <v/>
      </c>
      <c r="BM1005" s="312" t="str">
        <f>IF(AY1032&gt;0,Criteria!L14,"")</f>
        <v/>
      </c>
    </row>
    <row r="1006" spans="44:65" x14ac:dyDescent="0.2">
      <c r="AS1006" s="312" t="str">
        <f>IF(AW1033&gt;0,Criteria!L15,"")</f>
        <v/>
      </c>
      <c r="BC1006" s="312" t="str">
        <f>IF(AX1033&gt;0,Criteria!L15,"")</f>
        <v/>
      </c>
      <c r="BM1006" s="312" t="str">
        <f>IF(AY1033&gt;0,Criteria!L15,"")</f>
        <v/>
      </c>
    </row>
    <row r="1007" spans="44:65" x14ac:dyDescent="0.2">
      <c r="AS1007" s="312" t="str">
        <f>IF(AW1034&gt;0,Criteria!L16,"")</f>
        <v/>
      </c>
      <c r="BC1007" s="312" t="str">
        <f>IF(AX1034&gt;0,Criteria!L16,"")</f>
        <v/>
      </c>
      <c r="BM1007" s="312" t="str">
        <f>IF(AY1034&gt;0,Criteria!L16,"")</f>
        <v/>
      </c>
    </row>
    <row r="1008" spans="44:65" x14ac:dyDescent="0.2">
      <c r="AS1008" s="312" t="str">
        <f>IF(AW1035&gt;0,Criteria!L17,"")</f>
        <v/>
      </c>
      <c r="BC1008" s="312" t="str">
        <f>IF(AX1035&gt;0,Criteria!L17,"")</f>
        <v/>
      </c>
      <c r="BM1008" s="312" t="str">
        <f>IF(AY1035&gt;0,Criteria!L17,"")</f>
        <v/>
      </c>
    </row>
    <row r="1009" spans="44:77" x14ac:dyDescent="0.2">
      <c r="AS1009" s="312" t="str">
        <f>IF(AW1036&gt;0,Criteria!L18,"")</f>
        <v/>
      </c>
      <c r="BC1009" s="312" t="str">
        <f>IF(AX1036&gt;0,Criteria!L18,"")</f>
        <v/>
      </c>
      <c r="BM1009" s="312" t="str">
        <f>IF(AY1036&gt;0,Criteria!L18,"")</f>
        <v/>
      </c>
    </row>
    <row r="1010" spans="44:77" x14ac:dyDescent="0.2">
      <c r="AS1010" s="312" t="str">
        <f>IF(AW1037&gt;0,Criteria!L19,"")</f>
        <v/>
      </c>
      <c r="BC1010" s="312" t="str">
        <f>IF(AX1037&gt;0,Criteria!L19,"")</f>
        <v/>
      </c>
      <c r="BM1010" s="312" t="str">
        <f>IF(AY1037&gt;0,Criteria!L19,"")</f>
        <v/>
      </c>
    </row>
    <row r="1011" spans="44:77" x14ac:dyDescent="0.2">
      <c r="AU1011" s="312" t="str">
        <f>IF(BB1026&gt;0,Criteria!Z8,"")</f>
        <v/>
      </c>
      <c r="BE1011" s="312" t="str">
        <f>IF(BC1026&gt;0,Criteria!Z8,"")</f>
        <v/>
      </c>
      <c r="BO1011" s="312" t="str">
        <f>IF(BD1026&gt;0,Criteria!Z8,"")</f>
        <v/>
      </c>
    </row>
    <row r="1012" spans="44:77" x14ac:dyDescent="0.2">
      <c r="AU1012" s="312" t="str">
        <f>IF(BB1027&gt;0,Criteria!Z9,"")</f>
        <v/>
      </c>
      <c r="BE1012" s="312" t="str">
        <f>IF(BC1027&gt;0,Criteria!Z9,"")</f>
        <v/>
      </c>
      <c r="BO1012" s="312" t="str">
        <f>IF(BD1027&gt;0,Criteria!Z9,"")</f>
        <v/>
      </c>
    </row>
    <row r="1013" spans="44:77" x14ac:dyDescent="0.2">
      <c r="AU1013" s="312" t="str">
        <f>IF(BB1028&gt;0,Criteria!Z10,"")</f>
        <v/>
      </c>
      <c r="BE1013" s="312" t="str">
        <f>IF(BC1028&gt;0,Criteria!Z10,"")</f>
        <v/>
      </c>
      <c r="BO1013" s="312" t="str">
        <f>IF(BD1028&gt;0,Criteria!Z10,"")</f>
        <v/>
      </c>
    </row>
    <row r="1014" spans="44:77" x14ac:dyDescent="0.2">
      <c r="AU1014" s="312" t="str">
        <f>IF(BB1029&gt;0,Criteria!Z11,"")</f>
        <v/>
      </c>
      <c r="BE1014" s="312" t="str">
        <f>IF(BC1029&gt;0,Criteria!Z11,"")</f>
        <v/>
      </c>
      <c r="BO1014" s="312" t="str">
        <f>IF(BD1029&gt;0,Criteria!Z11,"")</f>
        <v/>
      </c>
    </row>
    <row r="1015" spans="44:77" x14ac:dyDescent="0.2">
      <c r="AU1015" s="312" t="str">
        <f>IF(BB1030&gt;0,Criteria!Z12,"")</f>
        <v/>
      </c>
      <c r="BE1015" s="312" t="str">
        <f>IF(BC1030&gt;0,Criteria!Z12,"")</f>
        <v/>
      </c>
      <c r="BO1015" s="312" t="str">
        <f>IF(BD1030&gt;0,Criteria!Z12,"")</f>
        <v/>
      </c>
    </row>
    <row r="1016" spans="44:77" x14ac:dyDescent="0.2">
      <c r="AU1016" s="312" t="str">
        <f>IF(BB1031&gt;0,Criteria!Z13,"")</f>
        <v/>
      </c>
      <c r="BE1016" s="312" t="str">
        <f>IF(BC1031&gt;0,Criteria!Z13,"")</f>
        <v/>
      </c>
      <c r="BO1016" s="312" t="str">
        <f>IF(BD1031&gt;0,Criteria!Z13,"")</f>
        <v/>
      </c>
    </row>
    <row r="1017" spans="44:77" x14ac:dyDescent="0.2">
      <c r="AU1017" s="312" t="str">
        <f>IF(BB1032&gt;0,Criteria!Z14,"")</f>
        <v/>
      </c>
      <c r="BE1017" s="312" t="str">
        <f>IF(BC1032&gt;0,Criteria!Z14,"")</f>
        <v/>
      </c>
      <c r="BO1017" s="312" t="str">
        <f>IF(BD1032&gt;0,Criteria!Z14,"")</f>
        <v/>
      </c>
    </row>
    <row r="1018" spans="44:77" x14ac:dyDescent="0.2">
      <c r="AU1018" s="312" t="str">
        <f>IF(BB1033&gt;0,Criteria!Z15,"")</f>
        <v/>
      </c>
      <c r="BE1018" s="312" t="str">
        <f>IF(BC1033&gt;0,Criteria!Z15,"")</f>
        <v/>
      </c>
      <c r="BO1018" s="312" t="str">
        <f>IF(BD1033&gt;0,Criteria!Z15,"")</f>
        <v/>
      </c>
    </row>
    <row r="1019" spans="44:77" x14ac:dyDescent="0.2">
      <c r="AU1019" s="312" t="str">
        <f>IF(BB1034&gt;0,Criteria!Z16,"")</f>
        <v/>
      </c>
      <c r="BE1019" s="312" t="str">
        <f>IF(BC1034&gt;0,Criteria!Z16,"")</f>
        <v/>
      </c>
      <c r="BO1019" s="312" t="str">
        <f>IF(BD1034&gt;0,Criteria!Z16,"")</f>
        <v/>
      </c>
    </row>
    <row r="1020" spans="44:77" x14ac:dyDescent="0.2">
      <c r="AU1020" s="312" t="str">
        <f>IF(BB1035&gt;0,Criteria!Z17,"")</f>
        <v/>
      </c>
      <c r="BE1020" s="312" t="str">
        <f>IF(BC1035&gt;0,Criteria!Z17,"")</f>
        <v/>
      </c>
      <c r="BO1020" s="312" t="str">
        <f>IF(BD1035&gt;0,Criteria!Z17,"")</f>
        <v/>
      </c>
    </row>
    <row r="1021" spans="44:77" x14ac:dyDescent="0.2">
      <c r="AU1021" s="312" t="str">
        <f>IF(BB1036&gt;0,Criteria!Z18,"")</f>
        <v/>
      </c>
      <c r="BE1021" s="312" t="str">
        <f>IF(BC1036&gt;0,Criteria!Z18,"")</f>
        <v/>
      </c>
      <c r="BO1021" s="312" t="str">
        <f>IF(BD1036&gt;0,Criteria!Z18,"")</f>
        <v/>
      </c>
    </row>
    <row r="1022" spans="44:77" x14ac:dyDescent="0.2">
      <c r="AU1022" s="312" t="str">
        <f>IF(BB1037&gt;0,Criteria!Z19,"")</f>
        <v/>
      </c>
      <c r="BE1022" s="312" t="str">
        <f>IF(BC1037&gt;0,Criteria!Z19,"")</f>
        <v/>
      </c>
      <c r="BO1022" s="312" t="str">
        <f>IF(BD1037&gt;0,Criteria!Z19,"")</f>
        <v/>
      </c>
    </row>
    <row r="1023" spans="44:77" x14ac:dyDescent="0.2">
      <c r="BU1023" s="460" t="s">
        <v>295</v>
      </c>
      <c r="BV1023" s="460"/>
      <c r="BW1023" s="460"/>
      <c r="BX1023" s="460"/>
      <c r="BY1023" s="460"/>
    </row>
    <row r="1024" spans="44:77" x14ac:dyDescent="0.2">
      <c r="AR1024" s="282" t="s">
        <v>200</v>
      </c>
      <c r="AW1024" s="282" t="s">
        <v>201</v>
      </c>
      <c r="BB1024" s="282" t="s">
        <v>202</v>
      </c>
      <c r="BU1024" s="460"/>
      <c r="BV1024" s="460"/>
      <c r="BW1024" s="460"/>
      <c r="BX1024" s="460"/>
      <c r="BY1024" s="460"/>
    </row>
    <row r="1025" spans="43:77" x14ac:dyDescent="0.2">
      <c r="AR1025" s="282" t="str">
        <f>"A: "&amp;Criteria!$S$8</f>
        <v xml:space="preserve">A: </v>
      </c>
      <c r="AS1025" s="282" t="str">
        <f>"B: "&amp;Criteria!$S$9</f>
        <v xml:space="preserve">B: </v>
      </c>
      <c r="AT1025" s="282" t="str">
        <f>"C: "&amp;Criteria!$S$10</f>
        <v xml:space="preserve">C: </v>
      </c>
      <c r="AW1025" s="282" t="str">
        <f>"A: "&amp;Criteria!$S$8</f>
        <v xml:space="preserve">A: </v>
      </c>
      <c r="AX1025" s="282" t="str">
        <f>"B: "&amp;Criteria!$S$9</f>
        <v xml:space="preserve">B: </v>
      </c>
      <c r="AY1025" s="282" t="str">
        <f>"C: "&amp;Criteria!$S$10</f>
        <v xml:space="preserve">C: </v>
      </c>
      <c r="BB1025" s="282" t="str">
        <f>"A: "&amp;Criteria!$S$8</f>
        <v xml:space="preserve">A: </v>
      </c>
      <c r="BC1025" s="282" t="str">
        <f>"B: "&amp;Criteria!$S$9</f>
        <v xml:space="preserve">B: </v>
      </c>
      <c r="BD1025" s="282" t="str">
        <f>"C: "&amp;Criteria!$S$10</f>
        <v xml:space="preserve">C: </v>
      </c>
      <c r="BL1025" s="282" t="str">
        <f>"A: "&amp;Criteria!$S$8</f>
        <v xml:space="preserve">A: </v>
      </c>
      <c r="BM1025" s="282" t="str">
        <f>"B: "&amp;Criteria!$S$9</f>
        <v xml:space="preserve">B: </v>
      </c>
      <c r="BN1025" s="282" t="str">
        <f>"C: "&amp;Criteria!$S$10</f>
        <v xml:space="preserve">C: </v>
      </c>
      <c r="BU1025" s="461" t="s">
        <v>28</v>
      </c>
      <c r="BV1025" s="462">
        <f>COUNTIF($AU$222:$AU$971,$AQ$974)</f>
        <v>0</v>
      </c>
      <c r="BW1025" s="462">
        <f>COUNTIF($BE$222:$BE$971,$AQ$974)</f>
        <v>0</v>
      </c>
      <c r="BX1025" s="462">
        <f>COUNTIF($BO$222:$BO$971,$AQ$974)</f>
        <v>0</v>
      </c>
      <c r="BY1025" s="460"/>
    </row>
    <row r="1026" spans="43:77" x14ac:dyDescent="0.2">
      <c r="AQ1026" s="406" t="s">
        <v>28</v>
      </c>
      <c r="AR1026" s="422">
        <f>COUNTIF($AR$222:$AR$971,$AQ$974)</f>
        <v>0</v>
      </c>
      <c r="AS1026" s="422">
        <f>COUNTIF($BB$222:$BB$971,$AQ$974)</f>
        <v>0</v>
      </c>
      <c r="AT1026" s="422">
        <f>COUNTIF($BL$222:$BL$971,$AQ$974)</f>
        <v>0</v>
      </c>
      <c r="AV1026" s="406" t="s">
        <v>28</v>
      </c>
      <c r="AW1026" s="422">
        <f>COUNTIF($AS$222:$AS$971,$AQ$974)</f>
        <v>0</v>
      </c>
      <c r="AX1026" s="422">
        <f>COUNTIF($BC$222:$BC$971,$AQ$974)</f>
        <v>0</v>
      </c>
      <c r="AY1026" s="422">
        <f>COUNTIF($BM$222:$BM$971,$AQ$974)</f>
        <v>0</v>
      </c>
      <c r="BA1026" s="406" t="s">
        <v>28</v>
      </c>
      <c r="BB1026" s="422">
        <f>COUNTIF($AU$222:$AU$971,$AQ$974)</f>
        <v>0</v>
      </c>
      <c r="BC1026" s="422">
        <f>COUNTIF($BE$222:$BE$971,$AQ$974)</f>
        <v>0</v>
      </c>
      <c r="BD1026" s="422">
        <f>COUNTIF($BO$222:$BO$971,$AQ$974)</f>
        <v>0</v>
      </c>
      <c r="BK1026" s="406" t="s">
        <v>28</v>
      </c>
      <c r="BL1026" s="422">
        <f>COUNTIF($AV$222:$AV$971,$AQ$974)</f>
        <v>0</v>
      </c>
      <c r="BM1026" s="422">
        <f>COUNTIF($BF$222:$BF$971,$AQ$974)</f>
        <v>0</v>
      </c>
      <c r="BN1026" s="422">
        <f>COUNTIF($BP$222:$BP$971,$AQ$974)</f>
        <v>0</v>
      </c>
      <c r="BU1026" s="461" t="s">
        <v>29</v>
      </c>
      <c r="BV1026" s="462">
        <f>COUNTIF($AU$222:$AU$971,$AQ$975)</f>
        <v>0</v>
      </c>
      <c r="BW1026" s="462">
        <f>COUNTIF($BE$222:$BE$971,$AQ$975)</f>
        <v>0</v>
      </c>
      <c r="BX1026" s="462">
        <f>COUNTIF($BO$222:$BO$971,$AQ$975)</f>
        <v>0</v>
      </c>
      <c r="BY1026" s="460"/>
    </row>
    <row r="1027" spans="43:77" x14ac:dyDescent="0.2">
      <c r="AQ1027" s="406" t="s">
        <v>29</v>
      </c>
      <c r="AR1027" s="422">
        <f>COUNTIF($AR$222:$AR$971,$AQ$975)</f>
        <v>0</v>
      </c>
      <c r="AS1027" s="422">
        <f>COUNTIF($BB$222:$BB$971,$AQ$975)</f>
        <v>0</v>
      </c>
      <c r="AT1027" s="422">
        <f>COUNTIF($BL$222:$BL$971,$AQ$975)</f>
        <v>0</v>
      </c>
      <c r="AV1027" s="406" t="s">
        <v>29</v>
      </c>
      <c r="AW1027" s="422">
        <f>COUNTIF($AS$222:$AS$971,$AQ$975)</f>
        <v>0</v>
      </c>
      <c r="AX1027" s="422">
        <f>COUNTIF($BC$222:$BC$971,$AQ$975)</f>
        <v>0</v>
      </c>
      <c r="AY1027" s="422">
        <f>COUNTIF($BM$222:$BM$971,$AQ$975)</f>
        <v>0</v>
      </c>
      <c r="BA1027" s="406" t="s">
        <v>29</v>
      </c>
      <c r="BB1027" s="422">
        <f>COUNTIF($AU$222:$AU$971,$AQ$975)</f>
        <v>0</v>
      </c>
      <c r="BC1027" s="422">
        <f>COUNTIF($BE$222:$BE$971,$AQ$975)</f>
        <v>0</v>
      </c>
      <c r="BD1027" s="422">
        <f>COUNTIF($BO$222:$BO$971,$AQ$975)</f>
        <v>0</v>
      </c>
      <c r="BK1027" s="406" t="s">
        <v>29</v>
      </c>
      <c r="BL1027" s="422">
        <f>COUNTIF($AV$222:$AV$971,$AQ$975)</f>
        <v>0</v>
      </c>
      <c r="BM1027" s="422">
        <f>COUNTIF($BF$222:$BF$971,$AQ$975)</f>
        <v>0</v>
      </c>
      <c r="BN1027" s="422">
        <f>COUNTIF($BP$222:$BP$971,$AQ$975)</f>
        <v>0</v>
      </c>
      <c r="BU1027" s="461" t="s">
        <v>30</v>
      </c>
      <c r="BV1027" s="462">
        <f>COUNTIF($AU$222:$AU$971,$AQ$976)</f>
        <v>0</v>
      </c>
      <c r="BW1027" s="462">
        <f>COUNTIF($BE$222:$BE$971,$AQ$976)</f>
        <v>0</v>
      </c>
      <c r="BX1027" s="462">
        <f>COUNTIF($BO$222:$BO$971,$AQ$976)</f>
        <v>0</v>
      </c>
      <c r="BY1027" s="460"/>
    </row>
    <row r="1028" spans="43:77" x14ac:dyDescent="0.2">
      <c r="AQ1028" s="406" t="s">
        <v>30</v>
      </c>
      <c r="AR1028" s="422">
        <f>COUNTIF($AR$222:$AR$971,$AQ$976)</f>
        <v>0</v>
      </c>
      <c r="AS1028" s="422">
        <f>COUNTIF($BB$222:$BB$971,$AQ$976)</f>
        <v>0</v>
      </c>
      <c r="AT1028" s="422">
        <f>COUNTIF($BL$222:$BL$971,$AQ$976)</f>
        <v>0</v>
      </c>
      <c r="AV1028" s="406" t="s">
        <v>30</v>
      </c>
      <c r="AW1028" s="422">
        <f>COUNTIF($AS$222:$AS$971,$AQ$976)</f>
        <v>0</v>
      </c>
      <c r="AX1028" s="422">
        <f>COUNTIF($BC$222:$BC$971,$AQ$976)</f>
        <v>0</v>
      </c>
      <c r="AY1028" s="422">
        <f>COUNTIF($BM$222:$BM$971,$AQ$976)</f>
        <v>0</v>
      </c>
      <c r="BA1028" s="406" t="s">
        <v>30</v>
      </c>
      <c r="BB1028" s="422">
        <f>COUNTIF($AU$222:$AU$971,$AQ$976)</f>
        <v>0</v>
      </c>
      <c r="BC1028" s="422">
        <f>COUNTIF($BE$222:$BE$971,$AQ$976)</f>
        <v>0</v>
      </c>
      <c r="BD1028" s="422">
        <f>COUNTIF($BO$222:$BO$971,$AQ$976)</f>
        <v>0</v>
      </c>
      <c r="BK1028" s="406" t="s">
        <v>30</v>
      </c>
      <c r="BL1028" s="422">
        <f>COUNTIF($AV$222:$AV$971,$AQ$976)</f>
        <v>0</v>
      </c>
      <c r="BM1028" s="422">
        <f>COUNTIF($BF$222:$BF$971,$AQ$976)</f>
        <v>0</v>
      </c>
      <c r="BN1028" s="422">
        <f>COUNTIF($BP$222:$BP$971,$AQ$976)</f>
        <v>0</v>
      </c>
      <c r="BU1028" s="461" t="s">
        <v>31</v>
      </c>
      <c r="BV1028" s="462">
        <f>COUNTIF($AU$222:$AU$971,$AQ$977)</f>
        <v>0</v>
      </c>
      <c r="BW1028" s="462">
        <f>COUNTIF($BE$222:$BE$971,$AQ$977)</f>
        <v>0</v>
      </c>
      <c r="BX1028" s="462">
        <f>COUNTIF($BO$222:$BO$971,$AQ$977)</f>
        <v>0</v>
      </c>
      <c r="BY1028" s="460"/>
    </row>
    <row r="1029" spans="43:77" x14ac:dyDescent="0.2">
      <c r="AQ1029" s="406" t="s">
        <v>31</v>
      </c>
      <c r="AR1029" s="422">
        <f>COUNTIF($AR$222:$AR$971,$AQ$977)</f>
        <v>0</v>
      </c>
      <c r="AS1029" s="422">
        <f>COUNTIF($BB$222:$BB$971,$AQ$977)</f>
        <v>0</v>
      </c>
      <c r="AT1029" s="422">
        <f>COUNTIF($BL$222:$BL$971,$AQ$977)</f>
        <v>0</v>
      </c>
      <c r="AV1029" s="406" t="s">
        <v>31</v>
      </c>
      <c r="AW1029" s="422">
        <f>COUNTIF($AS$222:$AS$971,$AQ$977)</f>
        <v>0</v>
      </c>
      <c r="AX1029" s="422">
        <f>COUNTIF($BC$222:$BC$971,$AQ$977)</f>
        <v>0</v>
      </c>
      <c r="AY1029" s="422">
        <f>COUNTIF($BM$222:$BM$971,$AQ$977)</f>
        <v>0</v>
      </c>
      <c r="BA1029" s="406" t="s">
        <v>31</v>
      </c>
      <c r="BB1029" s="422">
        <f>COUNTIF($AU$222:$AU$971,$AQ$977)</f>
        <v>0</v>
      </c>
      <c r="BC1029" s="422">
        <f>COUNTIF($BE$222:$BE$971,$AQ$977)</f>
        <v>0</v>
      </c>
      <c r="BD1029" s="422">
        <f>COUNTIF($BO$222:$BO$971,$AQ$977)</f>
        <v>0</v>
      </c>
      <c r="BL1029" s="282">
        <f>Criteria!$S$8</f>
        <v>0</v>
      </c>
      <c r="BM1029" s="282">
        <f>Criteria!$S$9</f>
        <v>0</v>
      </c>
      <c r="BN1029" s="282">
        <f>Criteria!$S$10</f>
        <v>0</v>
      </c>
      <c r="BP1029" s="282">
        <f>SUM(BL1026:BN1028)</f>
        <v>0</v>
      </c>
      <c r="BQ1029" s="282" t="s">
        <v>203</v>
      </c>
      <c r="BU1029" s="461" t="s">
        <v>32</v>
      </c>
      <c r="BV1029" s="462">
        <f>COUNTIF($AU$222:$AU$971,$AQ$978)</f>
        <v>0</v>
      </c>
      <c r="BW1029" s="462">
        <f>COUNTIF($BE$222:$BE$971,$AQ$978)</f>
        <v>0</v>
      </c>
      <c r="BX1029" s="462">
        <f>COUNTIF($BO$222:$BO$971,$AQ$978)</f>
        <v>0</v>
      </c>
      <c r="BY1029" s="460"/>
    </row>
    <row r="1030" spans="43:77" x14ac:dyDescent="0.2">
      <c r="AQ1030" s="406" t="s">
        <v>32</v>
      </c>
      <c r="AR1030" s="422">
        <f>COUNTIF($AR$222:$AR$971,$AQ$978)</f>
        <v>0</v>
      </c>
      <c r="AS1030" s="422">
        <f>COUNTIF($BB$222:$BB$971,$AQ$978)</f>
        <v>0</v>
      </c>
      <c r="AT1030" s="422">
        <f>COUNTIF($BL$222:$BL$971,$AQ$978)</f>
        <v>0</v>
      </c>
      <c r="AV1030" s="406" t="s">
        <v>32</v>
      </c>
      <c r="AW1030" s="422">
        <f>COUNTIF($AS$222:$AS$971,$AQ$978)</f>
        <v>0</v>
      </c>
      <c r="AX1030" s="422">
        <f>COUNTIF($BC$222:$BC$971,$AQ$978)</f>
        <v>0</v>
      </c>
      <c r="AY1030" s="422">
        <f>COUNTIF($BM$222:$BM$971,$AQ$978)</f>
        <v>0</v>
      </c>
      <c r="BA1030" s="406" t="s">
        <v>32</v>
      </c>
      <c r="BB1030" s="422">
        <f>COUNTIF($AU$222:$AU$971,$AQ$978)</f>
        <v>0</v>
      </c>
      <c r="BC1030" s="422">
        <f>COUNTIF($BE$222:$BE$971,$AQ$978)</f>
        <v>0</v>
      </c>
      <c r="BD1030" s="422">
        <f>COUNTIF($BO$222:$BO$971,$AQ$978)</f>
        <v>0</v>
      </c>
      <c r="BK1030" s="406" t="s">
        <v>28</v>
      </c>
      <c r="BL1030" s="463" t="e">
        <f>BL1026/(BL1026+BL1027+BL1028)</f>
        <v>#DIV/0!</v>
      </c>
      <c r="BM1030" s="463" t="e">
        <f>BM1026/(BM1026+BM1027+BM1028)</f>
        <v>#DIV/0!</v>
      </c>
      <c r="BN1030" s="463" t="e">
        <f>BN1026/(BN1026+BN1027+BN1028)</f>
        <v>#DIV/0!</v>
      </c>
      <c r="BU1030" s="461" t="s">
        <v>33</v>
      </c>
      <c r="BV1030" s="462">
        <f>COUNTIF($AU$222:$AU$971,$AQ$979)</f>
        <v>0</v>
      </c>
      <c r="BW1030" s="462">
        <f>COUNTIF($BE$222:$BE$971,$AQ$979)</f>
        <v>0</v>
      </c>
      <c r="BX1030" s="462">
        <f>COUNTIF($BO$222:$BO$971,$AQ$979)</f>
        <v>0</v>
      </c>
      <c r="BY1030" s="460"/>
    </row>
    <row r="1031" spans="43:77" x14ac:dyDescent="0.2">
      <c r="AQ1031" s="406" t="s">
        <v>33</v>
      </c>
      <c r="AR1031" s="422">
        <f>COUNTIF($AR$222:$AR$971,$AQ$979)</f>
        <v>0</v>
      </c>
      <c r="AS1031" s="422">
        <f>COUNTIF($BB$222:$BB$971,$AQ$979)</f>
        <v>0</v>
      </c>
      <c r="AT1031" s="422">
        <f>COUNTIF($BL$222:$BL$971,$AQ$979)</f>
        <v>0</v>
      </c>
      <c r="AV1031" s="406" t="s">
        <v>33</v>
      </c>
      <c r="AW1031" s="422">
        <f>COUNTIF($AS$222:$AS$971,$AQ$979)</f>
        <v>0</v>
      </c>
      <c r="AX1031" s="422">
        <f>COUNTIF($BC$222:$BC$971,$AQ$979)</f>
        <v>0</v>
      </c>
      <c r="AY1031" s="422">
        <f>COUNTIF($BM$222:$BM$971,$AQ$979)</f>
        <v>0</v>
      </c>
      <c r="BA1031" s="406" t="s">
        <v>33</v>
      </c>
      <c r="BB1031" s="422">
        <f>COUNTIF($AU$222:$AU$971,$AQ$979)</f>
        <v>0</v>
      </c>
      <c r="BC1031" s="422">
        <f>COUNTIF($BE$222:$BE$971,$AQ$979)</f>
        <v>0</v>
      </c>
      <c r="BD1031" s="422">
        <f>COUNTIF($BO$222:$BO$971,$AQ$979)</f>
        <v>0</v>
      </c>
      <c r="BK1031" s="406" t="s">
        <v>29</v>
      </c>
      <c r="BL1031" s="463" t="e">
        <f>BL1027/(BL1026+BL1027+BL1028)</f>
        <v>#DIV/0!</v>
      </c>
      <c r="BM1031" s="463" t="e">
        <f>BM1027/(BM1026+BM1027+BM1028)</f>
        <v>#DIV/0!</v>
      </c>
      <c r="BN1031" s="463" t="e">
        <f>BN1027/(BN1026+BN1027+BN1028)</f>
        <v>#DIV/0!</v>
      </c>
      <c r="BU1031" s="461" t="s">
        <v>34</v>
      </c>
      <c r="BV1031" s="462">
        <f>COUNTIF($AU$222:$AU$971,$AQ$980)</f>
        <v>0</v>
      </c>
      <c r="BW1031" s="462">
        <f>COUNTIF($BE$222:$BE$971,$AQ$980)</f>
        <v>0</v>
      </c>
      <c r="BX1031" s="462">
        <f>COUNTIF($BO$222:$BO$971,$AQ$980)</f>
        <v>0</v>
      </c>
      <c r="BY1031" s="460"/>
    </row>
    <row r="1032" spans="43:77" x14ac:dyDescent="0.2">
      <c r="AQ1032" s="406" t="s">
        <v>34</v>
      </c>
      <c r="AR1032" s="422">
        <f>COUNTIF($AR$222:$AR$971,$AQ$980)</f>
        <v>0</v>
      </c>
      <c r="AS1032" s="422">
        <f>COUNTIF($BB$222:$BB$971,$AQ$980)</f>
        <v>0</v>
      </c>
      <c r="AT1032" s="422">
        <f>COUNTIF($BL$222:$BL$971,$AQ$980)</f>
        <v>0</v>
      </c>
      <c r="AV1032" s="406" t="s">
        <v>34</v>
      </c>
      <c r="AW1032" s="422">
        <f>COUNTIF($AS$222:$AS$971,$AQ$980)</f>
        <v>0</v>
      </c>
      <c r="AX1032" s="422">
        <f>COUNTIF($BC$222:$BC$971,$AQ$980)</f>
        <v>0</v>
      </c>
      <c r="AY1032" s="422">
        <f>COUNTIF($BM$222:$BM$971,$AQ$980)</f>
        <v>0</v>
      </c>
      <c r="BA1032" s="406" t="s">
        <v>34</v>
      </c>
      <c r="BB1032" s="422">
        <f>COUNTIF($AU$222:$AU$971,$AQ$980)</f>
        <v>0</v>
      </c>
      <c r="BC1032" s="422">
        <f>COUNTIF($BE$222:$BE$971,$AQ$980)</f>
        <v>0</v>
      </c>
      <c r="BD1032" s="422">
        <f>COUNTIF($BO$222:$BO$971,$AQ$980)</f>
        <v>0</v>
      </c>
      <c r="BK1032" s="406" t="s">
        <v>30</v>
      </c>
      <c r="BL1032" s="463" t="e">
        <f>BL1028/(BL1026+BL1027+BL1028)</f>
        <v>#DIV/0!</v>
      </c>
      <c r="BM1032" s="463" t="e">
        <f>BM1028/(BM1026+BM1027+BM1028)</f>
        <v>#DIV/0!</v>
      </c>
      <c r="BN1032" s="463" t="e">
        <f>BN1028/(BN1026+BN1027+BN1028)</f>
        <v>#DIV/0!</v>
      </c>
      <c r="BU1032" s="461" t="s">
        <v>35</v>
      </c>
      <c r="BV1032" s="462">
        <f>COUNTIF($AU$222:$AU$971,$AQ$981)</f>
        <v>0</v>
      </c>
      <c r="BW1032" s="462">
        <f>COUNTIF($BE$222:$BE$971,$AQ$981)</f>
        <v>0</v>
      </c>
      <c r="BX1032" s="462">
        <f>COUNTIF($BO$222:$BO$971,$AQ$981)</f>
        <v>0</v>
      </c>
      <c r="BY1032" s="460"/>
    </row>
    <row r="1033" spans="43:77" x14ac:dyDescent="0.2">
      <c r="AQ1033" s="406" t="s">
        <v>35</v>
      </c>
      <c r="AR1033" s="422">
        <f>COUNTIF($AR$222:$AR$971,$AQ$981)</f>
        <v>0</v>
      </c>
      <c r="AS1033" s="422">
        <f>COUNTIF($BB$222:$BB$971,$AQ$981)</f>
        <v>0</v>
      </c>
      <c r="AT1033" s="422">
        <f>COUNTIF($BL$222:$BL$971,$AQ$981)</f>
        <v>0</v>
      </c>
      <c r="AV1033" s="406" t="s">
        <v>35</v>
      </c>
      <c r="AW1033" s="422">
        <f>COUNTIF($AS$222:$AS$971,$AQ$981)</f>
        <v>0</v>
      </c>
      <c r="AX1033" s="422">
        <f>COUNTIF($BC$222:$BC$971,$AQ$981)</f>
        <v>0</v>
      </c>
      <c r="AY1033" s="422">
        <f>COUNTIF($BM$222:$BM$971,$AQ$981)</f>
        <v>0</v>
      </c>
      <c r="BA1033" s="406" t="s">
        <v>35</v>
      </c>
      <c r="BB1033" s="422">
        <f>COUNTIF($AU$222:$AU$971,$AQ$981)</f>
        <v>0</v>
      </c>
      <c r="BC1033" s="422">
        <f>COUNTIF($BE$222:$BE$971,$AQ$981)</f>
        <v>0</v>
      </c>
      <c r="BD1033" s="422">
        <f>COUNTIF($BO$222:$BO$971,$AQ$981)</f>
        <v>0</v>
      </c>
      <c r="BU1033" s="461" t="s">
        <v>36</v>
      </c>
      <c r="BV1033" s="462">
        <f>COUNTIF($AU$222:$AU$971,$AQ$982)</f>
        <v>0</v>
      </c>
      <c r="BW1033" s="462">
        <f>COUNTIF($BE$222:$BE$971,$AQ$982)</f>
        <v>0</v>
      </c>
      <c r="BX1033" s="462">
        <f>COUNTIF($BO$222:$BO$971,$AQ$982)</f>
        <v>0</v>
      </c>
      <c r="BY1033" s="460"/>
    </row>
    <row r="1034" spans="43:77" x14ac:dyDescent="0.2">
      <c r="AQ1034" s="406" t="s">
        <v>36</v>
      </c>
      <c r="AR1034" s="422">
        <f>COUNTIF($AR$222:$AR$971,$AQ$982)</f>
        <v>0</v>
      </c>
      <c r="AS1034" s="422">
        <f>COUNTIF($BB$222:$BB$971,$AQ$982)</f>
        <v>0</v>
      </c>
      <c r="AT1034" s="422">
        <f>COUNTIF($BL$222:$BL$971,$AQ$982)</f>
        <v>0</v>
      </c>
      <c r="AV1034" s="406" t="s">
        <v>36</v>
      </c>
      <c r="AW1034" s="422">
        <f>COUNTIF($AS$222:$AS$971,$AQ$982)</f>
        <v>0</v>
      </c>
      <c r="AX1034" s="422">
        <f>COUNTIF($BC$222:$BC$971,$AQ$982)</f>
        <v>0</v>
      </c>
      <c r="AY1034" s="422">
        <f>COUNTIF($BM$222:$BM$971,$AQ$982)</f>
        <v>0</v>
      </c>
      <c r="BA1034" s="406" t="s">
        <v>36</v>
      </c>
      <c r="BB1034" s="422">
        <f>COUNTIF($AU$222:$AU$971,$AQ$982)</f>
        <v>0</v>
      </c>
      <c r="BC1034" s="422">
        <f>COUNTIF($BE$222:$BE$971,$AQ$982)</f>
        <v>0</v>
      </c>
      <c r="BD1034" s="422">
        <f>COUNTIF($BO$222:$BO$971,$AQ$982)</f>
        <v>0</v>
      </c>
      <c r="BU1034" s="461" t="s">
        <v>37</v>
      </c>
      <c r="BV1034" s="462">
        <f>COUNTIF($AU$222:$AU$971,$AQ$983)</f>
        <v>0</v>
      </c>
      <c r="BW1034" s="462">
        <f>COUNTIF($BE$222:$BE$971,$AQ$983)</f>
        <v>0</v>
      </c>
      <c r="BX1034" s="462">
        <f>COUNTIF($BO$222:$BO$971,$AQ$983)</f>
        <v>0</v>
      </c>
      <c r="BY1034" s="460"/>
    </row>
    <row r="1035" spans="43:77" x14ac:dyDescent="0.2">
      <c r="AQ1035" s="406" t="s">
        <v>37</v>
      </c>
      <c r="AR1035" s="422">
        <f>COUNTIF($AR$222:$AR$971,$AQ$983)</f>
        <v>0</v>
      </c>
      <c r="AS1035" s="422">
        <f>COUNTIF($BB$222:$BB$971,$AQ$983)</f>
        <v>0</v>
      </c>
      <c r="AT1035" s="422">
        <f>COUNTIF($BL$222:$BL$971,$AQ$983)</f>
        <v>0</v>
      </c>
      <c r="AV1035" s="406" t="s">
        <v>37</v>
      </c>
      <c r="AW1035" s="422">
        <f>COUNTIF($AS$222:$AS$971,$AQ$983)</f>
        <v>0</v>
      </c>
      <c r="AX1035" s="422">
        <f>COUNTIF($BC$222:$BC$971,$AQ$983)</f>
        <v>0</v>
      </c>
      <c r="AY1035" s="422">
        <f>COUNTIF($BM$222:$BM$971,$AQ$983)</f>
        <v>0</v>
      </c>
      <c r="BA1035" s="406" t="s">
        <v>37</v>
      </c>
      <c r="BB1035" s="422">
        <f>COUNTIF($AU$222:$AU$971,$AQ$983)</f>
        <v>0</v>
      </c>
      <c r="BC1035" s="422">
        <f>COUNTIF($BE$222:$BE$971,$AQ$983)</f>
        <v>0</v>
      </c>
      <c r="BD1035" s="422">
        <f>COUNTIF($BO$222:$BO$971,$AQ$983)</f>
        <v>0</v>
      </c>
      <c r="BU1035" s="461" t="s">
        <v>38</v>
      </c>
      <c r="BV1035" s="462">
        <f>COUNTIF($AU$222:$AU$971,$AQ$984)</f>
        <v>0</v>
      </c>
      <c r="BW1035" s="462">
        <f>COUNTIF($BE$222:$BE$971,$AQ$984)</f>
        <v>0</v>
      </c>
      <c r="BX1035" s="462">
        <f>COUNTIF($BO$222:$BO$971,$AQ$984)</f>
        <v>0</v>
      </c>
      <c r="BY1035" s="460"/>
    </row>
    <row r="1036" spans="43:77" x14ac:dyDescent="0.2">
      <c r="AQ1036" s="406" t="s">
        <v>38</v>
      </c>
      <c r="AR1036" s="422">
        <f>COUNTIF($AR$222:$AR$971,$AQ$984)</f>
        <v>0</v>
      </c>
      <c r="AS1036" s="422">
        <f>COUNTIF($BB$222:$BB$971,$AQ$984)</f>
        <v>0</v>
      </c>
      <c r="AT1036" s="422">
        <f>COUNTIF($BL$222:$BL$971,$AQ$984)</f>
        <v>0</v>
      </c>
      <c r="AV1036" s="406" t="s">
        <v>38</v>
      </c>
      <c r="AW1036" s="422">
        <f>COUNTIF($AS$222:$AS$971,$AQ$984)</f>
        <v>0</v>
      </c>
      <c r="AX1036" s="422">
        <f>COUNTIF($BC$222:$BC$971,$AQ$984)</f>
        <v>0</v>
      </c>
      <c r="AY1036" s="422">
        <f>COUNTIF($BM$222:$BM$971,$AQ$984)</f>
        <v>0</v>
      </c>
      <c r="BA1036" s="406" t="s">
        <v>38</v>
      </c>
      <c r="BB1036" s="422">
        <f>COUNTIF($AU$222:$AU$971,$AQ$984)</f>
        <v>0</v>
      </c>
      <c r="BC1036" s="422">
        <f>COUNTIF($BE$222:$BE$971,$AQ$984)</f>
        <v>0</v>
      </c>
      <c r="BD1036" s="422">
        <f>COUNTIF($BO$222:$BO$971,$AQ$984)</f>
        <v>0</v>
      </c>
      <c r="BU1036" s="461" t="s">
        <v>39</v>
      </c>
      <c r="BV1036" s="462">
        <f>COUNTIF($AU$222:$AU$971,$AQ$985)</f>
        <v>0</v>
      </c>
      <c r="BW1036" s="462">
        <f>COUNTIF($BE$222:$BE$971,$AQ$985)</f>
        <v>0</v>
      </c>
      <c r="BX1036" s="462">
        <f>COUNTIF($BO$222:$BO$971,$AQ$985)</f>
        <v>0</v>
      </c>
      <c r="BY1036" s="460"/>
    </row>
    <row r="1037" spans="43:77" x14ac:dyDescent="0.2">
      <c r="AQ1037" s="406" t="s">
        <v>39</v>
      </c>
      <c r="AR1037" s="422">
        <f>COUNTIF($AR$222:$AR$971,$AQ$985)</f>
        <v>0</v>
      </c>
      <c r="AS1037" s="422">
        <f>COUNTIF($BB$222:$BB$971,$AQ$985)</f>
        <v>0</v>
      </c>
      <c r="AT1037" s="422">
        <f>COUNTIF($BL$222:$BL$971,$AQ$985)</f>
        <v>0</v>
      </c>
      <c r="AV1037" s="406" t="s">
        <v>39</v>
      </c>
      <c r="AW1037" s="422">
        <f>COUNTIF($AS$222:$AS$971,$AQ$985)</f>
        <v>0</v>
      </c>
      <c r="AX1037" s="422">
        <f>COUNTIF($BC$222:$BC$971,$AQ$985)</f>
        <v>0</v>
      </c>
      <c r="AY1037" s="422">
        <f>COUNTIF($BM$222:$BM$971,$AQ$985)</f>
        <v>0</v>
      </c>
      <c r="BA1037" s="406" t="s">
        <v>39</v>
      </c>
      <c r="BB1037" s="422">
        <f>COUNTIF($AU$222:$AU$971,$AQ$985)</f>
        <v>0</v>
      </c>
      <c r="BC1037" s="422">
        <f>COUNTIF($BE$222:$BE$971,$AQ$985)</f>
        <v>0</v>
      </c>
      <c r="BD1037" s="422">
        <f>COUNTIF($BO$222:$BO$971,$AQ$985)</f>
        <v>0</v>
      </c>
    </row>
    <row r="1038" spans="43:77" x14ac:dyDescent="0.2">
      <c r="AV1038" s="406"/>
    </row>
  </sheetData>
  <sheetProtection password="C55E" sheet="1" objects="1" scenarios="1" selectLockedCells="1" selectUnlockedCells="1"/>
  <mergeCells count="10379">
    <mergeCell ref="BT962:BV962"/>
    <mergeCell ref="BT963:BV963"/>
    <mergeCell ref="BT964:BV964"/>
    <mergeCell ref="BT965:BV965"/>
    <mergeCell ref="BT966:BV966"/>
    <mergeCell ref="BT967:BV967"/>
    <mergeCell ref="BT968:BV968"/>
    <mergeCell ref="BT969:BV969"/>
    <mergeCell ref="BT970:BV970"/>
    <mergeCell ref="BT971:BV971"/>
    <mergeCell ref="BY215:BY220"/>
    <mergeCell ref="BT945:BV945"/>
    <mergeCell ref="BT946:BV946"/>
    <mergeCell ref="BT947:BV947"/>
    <mergeCell ref="BT948:BV948"/>
    <mergeCell ref="BT949:BV949"/>
    <mergeCell ref="BT950:BV950"/>
    <mergeCell ref="BT951:BV951"/>
    <mergeCell ref="BT952:BV952"/>
    <mergeCell ref="BT953:BV953"/>
    <mergeCell ref="BT954:BV954"/>
    <mergeCell ref="BT955:BV955"/>
    <mergeCell ref="BT956:BV956"/>
    <mergeCell ref="BT957:BV957"/>
    <mergeCell ref="BT958:BV958"/>
    <mergeCell ref="BT959:BV959"/>
    <mergeCell ref="BT960:BV960"/>
    <mergeCell ref="BT961:BV961"/>
    <mergeCell ref="BT928:BV928"/>
    <mergeCell ref="BT929:BV929"/>
    <mergeCell ref="BT930:BV930"/>
    <mergeCell ref="BT931:BV931"/>
    <mergeCell ref="BT932:BV932"/>
    <mergeCell ref="BT933:BV933"/>
    <mergeCell ref="BT934:BV934"/>
    <mergeCell ref="BT935:BV935"/>
    <mergeCell ref="BT936:BV936"/>
    <mergeCell ref="BT937:BV937"/>
    <mergeCell ref="BT938:BV938"/>
    <mergeCell ref="BT939:BV939"/>
    <mergeCell ref="BT940:BV940"/>
    <mergeCell ref="BT941:BV941"/>
    <mergeCell ref="BT942:BV942"/>
    <mergeCell ref="BT943:BV943"/>
    <mergeCell ref="BT944:BV944"/>
    <mergeCell ref="BT911:BV911"/>
    <mergeCell ref="BT912:BV912"/>
    <mergeCell ref="BT913:BV913"/>
    <mergeCell ref="BT914:BV914"/>
    <mergeCell ref="BT915:BV915"/>
    <mergeCell ref="BT916:BV916"/>
    <mergeCell ref="BT917:BV917"/>
    <mergeCell ref="BT918:BV918"/>
    <mergeCell ref="BT919:BV919"/>
    <mergeCell ref="BT920:BV920"/>
    <mergeCell ref="BT921:BV921"/>
    <mergeCell ref="BT922:BV922"/>
    <mergeCell ref="BT923:BV923"/>
    <mergeCell ref="BT924:BV924"/>
    <mergeCell ref="BT925:BV925"/>
    <mergeCell ref="BT926:BV926"/>
    <mergeCell ref="BT927:BV927"/>
    <mergeCell ref="BT894:BV894"/>
    <mergeCell ref="BT895:BV895"/>
    <mergeCell ref="BT896:BV896"/>
    <mergeCell ref="BT897:BV897"/>
    <mergeCell ref="BT898:BV898"/>
    <mergeCell ref="BT899:BV899"/>
    <mergeCell ref="BT900:BV900"/>
    <mergeCell ref="BT901:BV901"/>
    <mergeCell ref="BT902:BV902"/>
    <mergeCell ref="BT903:BV903"/>
    <mergeCell ref="BT904:BV904"/>
    <mergeCell ref="BT905:BV905"/>
    <mergeCell ref="BT906:BV906"/>
    <mergeCell ref="BT907:BV907"/>
    <mergeCell ref="BT908:BV908"/>
    <mergeCell ref="BT909:BV909"/>
    <mergeCell ref="BT910:BV910"/>
    <mergeCell ref="BT877:BV877"/>
    <mergeCell ref="BT878:BV878"/>
    <mergeCell ref="BT879:BV879"/>
    <mergeCell ref="BT880:BV880"/>
    <mergeCell ref="BT881:BV881"/>
    <mergeCell ref="BT882:BV882"/>
    <mergeCell ref="BT883:BV883"/>
    <mergeCell ref="BT884:BV884"/>
    <mergeCell ref="BT885:BV885"/>
    <mergeCell ref="BT886:BV886"/>
    <mergeCell ref="BT887:BV887"/>
    <mergeCell ref="BT888:BV888"/>
    <mergeCell ref="BT889:BV889"/>
    <mergeCell ref="BT890:BV890"/>
    <mergeCell ref="BT891:BV891"/>
    <mergeCell ref="BT892:BV892"/>
    <mergeCell ref="BT893:BV893"/>
    <mergeCell ref="BT860:BV860"/>
    <mergeCell ref="BT861:BV861"/>
    <mergeCell ref="BT862:BV862"/>
    <mergeCell ref="BT863:BV863"/>
    <mergeCell ref="BT864:BV864"/>
    <mergeCell ref="BT865:BV865"/>
    <mergeCell ref="BT866:BV866"/>
    <mergeCell ref="BT867:BV867"/>
    <mergeCell ref="BT868:BV868"/>
    <mergeCell ref="BT869:BV869"/>
    <mergeCell ref="BT870:BV870"/>
    <mergeCell ref="BT871:BV871"/>
    <mergeCell ref="BT872:BV872"/>
    <mergeCell ref="BT873:BV873"/>
    <mergeCell ref="BT874:BV874"/>
    <mergeCell ref="BT875:BV875"/>
    <mergeCell ref="BT876:BV876"/>
    <mergeCell ref="BT843:BV843"/>
    <mergeCell ref="BT844:BV844"/>
    <mergeCell ref="BT845:BV845"/>
    <mergeCell ref="BT846:BV846"/>
    <mergeCell ref="BT847:BV847"/>
    <mergeCell ref="BT848:BV848"/>
    <mergeCell ref="BT849:BV849"/>
    <mergeCell ref="BT850:BV850"/>
    <mergeCell ref="BT851:BV851"/>
    <mergeCell ref="BT852:BV852"/>
    <mergeCell ref="BT853:BV853"/>
    <mergeCell ref="BT854:BV854"/>
    <mergeCell ref="BT855:BV855"/>
    <mergeCell ref="BT856:BV856"/>
    <mergeCell ref="BT857:BV857"/>
    <mergeCell ref="BT858:BV858"/>
    <mergeCell ref="BT859:BV859"/>
    <mergeCell ref="BT826:BV826"/>
    <mergeCell ref="BT827:BV827"/>
    <mergeCell ref="BT828:BV828"/>
    <mergeCell ref="BT829:BV829"/>
    <mergeCell ref="BT830:BV830"/>
    <mergeCell ref="BT831:BV831"/>
    <mergeCell ref="BT832:BV832"/>
    <mergeCell ref="BT833:BV833"/>
    <mergeCell ref="BT834:BV834"/>
    <mergeCell ref="BT835:BV835"/>
    <mergeCell ref="BT836:BV836"/>
    <mergeCell ref="BT837:BV837"/>
    <mergeCell ref="BT838:BV838"/>
    <mergeCell ref="BT839:BV839"/>
    <mergeCell ref="BT840:BV840"/>
    <mergeCell ref="BT841:BV841"/>
    <mergeCell ref="BT842:BV842"/>
    <mergeCell ref="BT809:BV809"/>
    <mergeCell ref="BT810:BV810"/>
    <mergeCell ref="BT811:BV811"/>
    <mergeCell ref="BT812:BV812"/>
    <mergeCell ref="BT813:BV813"/>
    <mergeCell ref="BT814:BV814"/>
    <mergeCell ref="BT815:BV815"/>
    <mergeCell ref="BT816:BV816"/>
    <mergeCell ref="BT817:BV817"/>
    <mergeCell ref="BT818:BV818"/>
    <mergeCell ref="BT819:BV819"/>
    <mergeCell ref="BT820:BV820"/>
    <mergeCell ref="BT821:BV821"/>
    <mergeCell ref="BT822:BV822"/>
    <mergeCell ref="BT823:BV823"/>
    <mergeCell ref="BT824:BV824"/>
    <mergeCell ref="BT825:BV825"/>
    <mergeCell ref="BT792:BV792"/>
    <mergeCell ref="BT793:BV793"/>
    <mergeCell ref="BT794:BV794"/>
    <mergeCell ref="BT795:BV795"/>
    <mergeCell ref="BT796:BV796"/>
    <mergeCell ref="BT797:BV797"/>
    <mergeCell ref="BT798:BV798"/>
    <mergeCell ref="BT799:BV799"/>
    <mergeCell ref="BT800:BV800"/>
    <mergeCell ref="BT801:BV801"/>
    <mergeCell ref="BT802:BV802"/>
    <mergeCell ref="BT803:BV803"/>
    <mergeCell ref="BT804:BV804"/>
    <mergeCell ref="BT805:BV805"/>
    <mergeCell ref="BT806:BV806"/>
    <mergeCell ref="BT807:BV807"/>
    <mergeCell ref="BT808:BV808"/>
    <mergeCell ref="BT775:BV775"/>
    <mergeCell ref="BT776:BV776"/>
    <mergeCell ref="BT777:BV777"/>
    <mergeCell ref="BT778:BV778"/>
    <mergeCell ref="BT779:BV779"/>
    <mergeCell ref="BT780:BV780"/>
    <mergeCell ref="BT781:BV781"/>
    <mergeCell ref="BT782:BV782"/>
    <mergeCell ref="BT783:BV783"/>
    <mergeCell ref="BT784:BV784"/>
    <mergeCell ref="BT785:BV785"/>
    <mergeCell ref="BT786:BV786"/>
    <mergeCell ref="BT787:BV787"/>
    <mergeCell ref="BT788:BV788"/>
    <mergeCell ref="BT789:BV789"/>
    <mergeCell ref="BT790:BV790"/>
    <mergeCell ref="BT791:BV791"/>
    <mergeCell ref="BT758:BV758"/>
    <mergeCell ref="BT759:BV759"/>
    <mergeCell ref="BT760:BV760"/>
    <mergeCell ref="BT761:BV761"/>
    <mergeCell ref="BT762:BV762"/>
    <mergeCell ref="BT763:BV763"/>
    <mergeCell ref="BT764:BV764"/>
    <mergeCell ref="BT765:BV765"/>
    <mergeCell ref="BT766:BV766"/>
    <mergeCell ref="BT767:BV767"/>
    <mergeCell ref="BT768:BV768"/>
    <mergeCell ref="BT769:BV769"/>
    <mergeCell ref="BT770:BV770"/>
    <mergeCell ref="BT771:BV771"/>
    <mergeCell ref="BT772:BV772"/>
    <mergeCell ref="BT773:BV773"/>
    <mergeCell ref="BT774:BV774"/>
    <mergeCell ref="BT741:BV741"/>
    <mergeCell ref="BT742:BV742"/>
    <mergeCell ref="BT743:BV743"/>
    <mergeCell ref="BT744:BV744"/>
    <mergeCell ref="BT745:BV745"/>
    <mergeCell ref="BT746:BV746"/>
    <mergeCell ref="BT747:BV747"/>
    <mergeCell ref="BT748:BV748"/>
    <mergeCell ref="BT749:BV749"/>
    <mergeCell ref="BT750:BV750"/>
    <mergeCell ref="BT751:BV751"/>
    <mergeCell ref="BT752:BV752"/>
    <mergeCell ref="BT753:BV753"/>
    <mergeCell ref="BT754:BV754"/>
    <mergeCell ref="BT755:BV755"/>
    <mergeCell ref="BT756:BV756"/>
    <mergeCell ref="BT757:BV757"/>
    <mergeCell ref="BT724:BV724"/>
    <mergeCell ref="BT725:BV725"/>
    <mergeCell ref="BT726:BV726"/>
    <mergeCell ref="BT727:BV727"/>
    <mergeCell ref="BT728:BV728"/>
    <mergeCell ref="BT729:BV729"/>
    <mergeCell ref="BT730:BV730"/>
    <mergeCell ref="BT731:BV731"/>
    <mergeCell ref="BT732:BV732"/>
    <mergeCell ref="BT733:BV733"/>
    <mergeCell ref="BT734:BV734"/>
    <mergeCell ref="BT735:BV735"/>
    <mergeCell ref="BT736:BV736"/>
    <mergeCell ref="BT737:BV737"/>
    <mergeCell ref="BT738:BV738"/>
    <mergeCell ref="BT739:BV739"/>
    <mergeCell ref="BT740:BV740"/>
    <mergeCell ref="BT707:BV707"/>
    <mergeCell ref="BT708:BV708"/>
    <mergeCell ref="BT709:BV709"/>
    <mergeCell ref="BT710:BV710"/>
    <mergeCell ref="BT711:BV711"/>
    <mergeCell ref="BT712:BV712"/>
    <mergeCell ref="BT713:BV713"/>
    <mergeCell ref="BT714:BV714"/>
    <mergeCell ref="BT715:BV715"/>
    <mergeCell ref="BT716:BV716"/>
    <mergeCell ref="BT717:BV717"/>
    <mergeCell ref="BT718:BV718"/>
    <mergeCell ref="BT719:BV719"/>
    <mergeCell ref="BT720:BV720"/>
    <mergeCell ref="BT721:BV721"/>
    <mergeCell ref="BT722:BV722"/>
    <mergeCell ref="BT723:BV723"/>
    <mergeCell ref="BT690:BV690"/>
    <mergeCell ref="BT691:BV691"/>
    <mergeCell ref="BT692:BV692"/>
    <mergeCell ref="BT693:BV693"/>
    <mergeCell ref="BT694:BV694"/>
    <mergeCell ref="BT695:BV695"/>
    <mergeCell ref="BT696:BV696"/>
    <mergeCell ref="BT697:BV697"/>
    <mergeCell ref="BT698:BV698"/>
    <mergeCell ref="BT699:BV699"/>
    <mergeCell ref="BT700:BV700"/>
    <mergeCell ref="BT701:BV701"/>
    <mergeCell ref="BT702:BV702"/>
    <mergeCell ref="BT703:BV703"/>
    <mergeCell ref="BT704:BV704"/>
    <mergeCell ref="BT705:BV705"/>
    <mergeCell ref="BT706:BV706"/>
    <mergeCell ref="BT673:BV673"/>
    <mergeCell ref="BT674:BV674"/>
    <mergeCell ref="BT675:BV675"/>
    <mergeCell ref="BT676:BV676"/>
    <mergeCell ref="BT677:BV677"/>
    <mergeCell ref="BT678:BV678"/>
    <mergeCell ref="BT679:BV679"/>
    <mergeCell ref="BT680:BV680"/>
    <mergeCell ref="BT681:BV681"/>
    <mergeCell ref="BT682:BV682"/>
    <mergeCell ref="BT683:BV683"/>
    <mergeCell ref="BT684:BV684"/>
    <mergeCell ref="BT685:BV685"/>
    <mergeCell ref="BT686:BV686"/>
    <mergeCell ref="BT687:BV687"/>
    <mergeCell ref="BT688:BV688"/>
    <mergeCell ref="BT689:BV689"/>
    <mergeCell ref="BT656:BV656"/>
    <mergeCell ref="BT657:BV657"/>
    <mergeCell ref="BT658:BV658"/>
    <mergeCell ref="BT659:BV659"/>
    <mergeCell ref="BT660:BV660"/>
    <mergeCell ref="BT661:BV661"/>
    <mergeCell ref="BT662:BV662"/>
    <mergeCell ref="BT663:BV663"/>
    <mergeCell ref="BT664:BV664"/>
    <mergeCell ref="BT665:BV665"/>
    <mergeCell ref="BT666:BV666"/>
    <mergeCell ref="BT667:BV667"/>
    <mergeCell ref="BT668:BV668"/>
    <mergeCell ref="BT669:BV669"/>
    <mergeCell ref="BT670:BV670"/>
    <mergeCell ref="BT671:BV671"/>
    <mergeCell ref="BT672:BV672"/>
    <mergeCell ref="BT639:BV639"/>
    <mergeCell ref="BT640:BV640"/>
    <mergeCell ref="BT641:BV641"/>
    <mergeCell ref="BT642:BV642"/>
    <mergeCell ref="BT643:BV643"/>
    <mergeCell ref="BT644:BV644"/>
    <mergeCell ref="BT645:BV645"/>
    <mergeCell ref="BT646:BV646"/>
    <mergeCell ref="BT647:BV647"/>
    <mergeCell ref="BT648:BV648"/>
    <mergeCell ref="BT649:BV649"/>
    <mergeCell ref="BT650:BV650"/>
    <mergeCell ref="BT651:BV651"/>
    <mergeCell ref="BT652:BV652"/>
    <mergeCell ref="BT653:BV653"/>
    <mergeCell ref="BT654:BV654"/>
    <mergeCell ref="BT655:BV655"/>
    <mergeCell ref="BT622:BV622"/>
    <mergeCell ref="BT623:BV623"/>
    <mergeCell ref="BT624:BV624"/>
    <mergeCell ref="BT625:BV625"/>
    <mergeCell ref="BT626:BV626"/>
    <mergeCell ref="BT627:BV627"/>
    <mergeCell ref="BT628:BV628"/>
    <mergeCell ref="BT629:BV629"/>
    <mergeCell ref="BT630:BV630"/>
    <mergeCell ref="BT631:BV631"/>
    <mergeCell ref="BT632:BV632"/>
    <mergeCell ref="BT633:BV633"/>
    <mergeCell ref="BT634:BV634"/>
    <mergeCell ref="BT635:BV635"/>
    <mergeCell ref="BT636:BV636"/>
    <mergeCell ref="BT637:BV637"/>
    <mergeCell ref="BT638:BV638"/>
    <mergeCell ref="BT605:BV605"/>
    <mergeCell ref="BT606:BV606"/>
    <mergeCell ref="BT607:BV607"/>
    <mergeCell ref="BT608:BV608"/>
    <mergeCell ref="BT609:BV609"/>
    <mergeCell ref="BT610:BV610"/>
    <mergeCell ref="BT611:BV611"/>
    <mergeCell ref="BT612:BV612"/>
    <mergeCell ref="BT613:BV613"/>
    <mergeCell ref="BT614:BV614"/>
    <mergeCell ref="BT615:BV615"/>
    <mergeCell ref="BT616:BV616"/>
    <mergeCell ref="BT617:BV617"/>
    <mergeCell ref="BT618:BV618"/>
    <mergeCell ref="BT619:BV619"/>
    <mergeCell ref="BT620:BV620"/>
    <mergeCell ref="BT621:BV621"/>
    <mergeCell ref="BT588:BV588"/>
    <mergeCell ref="BT589:BV589"/>
    <mergeCell ref="BT590:BV590"/>
    <mergeCell ref="BT591:BV591"/>
    <mergeCell ref="BT592:BV592"/>
    <mergeCell ref="BT593:BV593"/>
    <mergeCell ref="BT594:BV594"/>
    <mergeCell ref="BT595:BV595"/>
    <mergeCell ref="BT596:BV596"/>
    <mergeCell ref="BT597:BV597"/>
    <mergeCell ref="BT598:BV598"/>
    <mergeCell ref="BT599:BV599"/>
    <mergeCell ref="BT600:BV600"/>
    <mergeCell ref="BT601:BV601"/>
    <mergeCell ref="BT602:BV602"/>
    <mergeCell ref="BT603:BV603"/>
    <mergeCell ref="BT604:BV604"/>
    <mergeCell ref="BT571:BV571"/>
    <mergeCell ref="BT572:BV572"/>
    <mergeCell ref="BT573:BV573"/>
    <mergeCell ref="BT574:BV574"/>
    <mergeCell ref="BT575:BV575"/>
    <mergeCell ref="BT576:BV576"/>
    <mergeCell ref="BT577:BV577"/>
    <mergeCell ref="BT578:BV578"/>
    <mergeCell ref="BT579:BV579"/>
    <mergeCell ref="BT580:BV580"/>
    <mergeCell ref="BT581:BV581"/>
    <mergeCell ref="BT582:BV582"/>
    <mergeCell ref="BT583:BV583"/>
    <mergeCell ref="BT584:BV584"/>
    <mergeCell ref="BT585:BV585"/>
    <mergeCell ref="BT586:BV586"/>
    <mergeCell ref="BT587:BV587"/>
    <mergeCell ref="BT554:BV554"/>
    <mergeCell ref="BT555:BV555"/>
    <mergeCell ref="BT556:BV556"/>
    <mergeCell ref="BT557:BV557"/>
    <mergeCell ref="BT558:BV558"/>
    <mergeCell ref="BT559:BV559"/>
    <mergeCell ref="BT560:BV560"/>
    <mergeCell ref="BT561:BV561"/>
    <mergeCell ref="BT562:BV562"/>
    <mergeCell ref="BT563:BV563"/>
    <mergeCell ref="BT564:BV564"/>
    <mergeCell ref="BT565:BV565"/>
    <mergeCell ref="BT566:BV566"/>
    <mergeCell ref="BT567:BV567"/>
    <mergeCell ref="BT568:BV568"/>
    <mergeCell ref="BT569:BV569"/>
    <mergeCell ref="BT570:BV570"/>
    <mergeCell ref="BT537:BV537"/>
    <mergeCell ref="BT538:BV538"/>
    <mergeCell ref="BT539:BV539"/>
    <mergeCell ref="BT540:BV540"/>
    <mergeCell ref="BT541:BV541"/>
    <mergeCell ref="BT542:BV542"/>
    <mergeCell ref="BT543:BV543"/>
    <mergeCell ref="BT544:BV544"/>
    <mergeCell ref="BT545:BV545"/>
    <mergeCell ref="BT546:BV546"/>
    <mergeCell ref="BT547:BV547"/>
    <mergeCell ref="BT548:BV548"/>
    <mergeCell ref="BT549:BV549"/>
    <mergeCell ref="BT550:BV550"/>
    <mergeCell ref="BT551:BV551"/>
    <mergeCell ref="BT552:BV552"/>
    <mergeCell ref="BT553:BV553"/>
    <mergeCell ref="BT520:BV520"/>
    <mergeCell ref="BT521:BV521"/>
    <mergeCell ref="BT522:BV522"/>
    <mergeCell ref="BT523:BV523"/>
    <mergeCell ref="BT524:BV524"/>
    <mergeCell ref="BT525:BV525"/>
    <mergeCell ref="BT526:BV526"/>
    <mergeCell ref="BT527:BV527"/>
    <mergeCell ref="BT528:BV528"/>
    <mergeCell ref="BT529:BV529"/>
    <mergeCell ref="BT530:BV530"/>
    <mergeCell ref="BT531:BV531"/>
    <mergeCell ref="BT532:BV532"/>
    <mergeCell ref="BT533:BV533"/>
    <mergeCell ref="BT534:BV534"/>
    <mergeCell ref="BT535:BV535"/>
    <mergeCell ref="BT536:BV536"/>
    <mergeCell ref="BT503:BV503"/>
    <mergeCell ref="BT504:BV504"/>
    <mergeCell ref="BT505:BV505"/>
    <mergeCell ref="BT506:BV506"/>
    <mergeCell ref="BT507:BV507"/>
    <mergeCell ref="BT508:BV508"/>
    <mergeCell ref="BT509:BV509"/>
    <mergeCell ref="BT510:BV510"/>
    <mergeCell ref="BT511:BV511"/>
    <mergeCell ref="BT512:BV512"/>
    <mergeCell ref="BT513:BV513"/>
    <mergeCell ref="BT514:BV514"/>
    <mergeCell ref="BT515:BV515"/>
    <mergeCell ref="BT516:BV516"/>
    <mergeCell ref="BT517:BV517"/>
    <mergeCell ref="BT518:BV518"/>
    <mergeCell ref="BT519:BV519"/>
    <mergeCell ref="BT486:BV486"/>
    <mergeCell ref="BT487:BV487"/>
    <mergeCell ref="BT488:BV488"/>
    <mergeCell ref="BT489:BV489"/>
    <mergeCell ref="BT490:BV490"/>
    <mergeCell ref="BT491:BV491"/>
    <mergeCell ref="BT492:BV492"/>
    <mergeCell ref="BT493:BV493"/>
    <mergeCell ref="BT494:BV494"/>
    <mergeCell ref="BT495:BV495"/>
    <mergeCell ref="BT496:BV496"/>
    <mergeCell ref="BT497:BV497"/>
    <mergeCell ref="BT498:BV498"/>
    <mergeCell ref="BT499:BV499"/>
    <mergeCell ref="BT500:BV500"/>
    <mergeCell ref="BT501:BV501"/>
    <mergeCell ref="BT502:BV502"/>
    <mergeCell ref="BT469:BV469"/>
    <mergeCell ref="BT470:BV470"/>
    <mergeCell ref="BT471:BV471"/>
    <mergeCell ref="BT472:BV472"/>
    <mergeCell ref="BT473:BV473"/>
    <mergeCell ref="BT474:BV474"/>
    <mergeCell ref="BT475:BV475"/>
    <mergeCell ref="BT476:BV476"/>
    <mergeCell ref="BT477:BV477"/>
    <mergeCell ref="BT478:BV478"/>
    <mergeCell ref="BT479:BV479"/>
    <mergeCell ref="BT480:BV480"/>
    <mergeCell ref="BT481:BV481"/>
    <mergeCell ref="BT482:BV482"/>
    <mergeCell ref="BT483:BV483"/>
    <mergeCell ref="BT484:BV484"/>
    <mergeCell ref="BT485:BV485"/>
    <mergeCell ref="BT452:BV452"/>
    <mergeCell ref="BT453:BV453"/>
    <mergeCell ref="BT454:BV454"/>
    <mergeCell ref="BT455:BV455"/>
    <mergeCell ref="BT456:BV456"/>
    <mergeCell ref="BT457:BV457"/>
    <mergeCell ref="BT458:BV458"/>
    <mergeCell ref="BT459:BV459"/>
    <mergeCell ref="BT460:BV460"/>
    <mergeCell ref="BT461:BV461"/>
    <mergeCell ref="BT462:BV462"/>
    <mergeCell ref="BT463:BV463"/>
    <mergeCell ref="BT464:BV464"/>
    <mergeCell ref="BT465:BV465"/>
    <mergeCell ref="BT466:BV466"/>
    <mergeCell ref="BT467:BV467"/>
    <mergeCell ref="BT468:BV468"/>
    <mergeCell ref="BT435:BV435"/>
    <mergeCell ref="BT436:BV436"/>
    <mergeCell ref="BT437:BV437"/>
    <mergeCell ref="BT438:BV438"/>
    <mergeCell ref="BT439:BV439"/>
    <mergeCell ref="BT440:BV440"/>
    <mergeCell ref="BT441:BV441"/>
    <mergeCell ref="BT442:BV442"/>
    <mergeCell ref="BT443:BV443"/>
    <mergeCell ref="BT444:BV444"/>
    <mergeCell ref="BT445:BV445"/>
    <mergeCell ref="BT446:BV446"/>
    <mergeCell ref="BT447:BV447"/>
    <mergeCell ref="BT448:BV448"/>
    <mergeCell ref="BT449:BV449"/>
    <mergeCell ref="BT450:BV450"/>
    <mergeCell ref="BT451:BV451"/>
    <mergeCell ref="BT418:BV418"/>
    <mergeCell ref="BT419:BV419"/>
    <mergeCell ref="BT420:BV420"/>
    <mergeCell ref="BT421:BV421"/>
    <mergeCell ref="BT422:BV422"/>
    <mergeCell ref="BT423:BV423"/>
    <mergeCell ref="BT424:BV424"/>
    <mergeCell ref="BT425:BV425"/>
    <mergeCell ref="BT426:BV426"/>
    <mergeCell ref="BT427:BV427"/>
    <mergeCell ref="BT428:BV428"/>
    <mergeCell ref="BT429:BV429"/>
    <mergeCell ref="BT430:BV430"/>
    <mergeCell ref="BT431:BV431"/>
    <mergeCell ref="BT432:BV432"/>
    <mergeCell ref="BT433:BV433"/>
    <mergeCell ref="BT434:BV434"/>
    <mergeCell ref="BT401:BV401"/>
    <mergeCell ref="BT402:BV402"/>
    <mergeCell ref="BT403:BV403"/>
    <mergeCell ref="BT404:BV404"/>
    <mergeCell ref="BT405:BV405"/>
    <mergeCell ref="BT406:BV406"/>
    <mergeCell ref="BT407:BV407"/>
    <mergeCell ref="BT408:BV408"/>
    <mergeCell ref="BT409:BV409"/>
    <mergeCell ref="BT410:BV410"/>
    <mergeCell ref="BT411:BV411"/>
    <mergeCell ref="BT412:BV412"/>
    <mergeCell ref="BT413:BV413"/>
    <mergeCell ref="BT414:BV414"/>
    <mergeCell ref="BT415:BV415"/>
    <mergeCell ref="BT416:BV416"/>
    <mergeCell ref="BT417:BV417"/>
    <mergeCell ref="BT384:BV384"/>
    <mergeCell ref="BT385:BV385"/>
    <mergeCell ref="BT386:BV386"/>
    <mergeCell ref="BT387:BV387"/>
    <mergeCell ref="BT388:BV388"/>
    <mergeCell ref="BT389:BV389"/>
    <mergeCell ref="BT390:BV390"/>
    <mergeCell ref="BT391:BV391"/>
    <mergeCell ref="BT392:BV392"/>
    <mergeCell ref="BT393:BV393"/>
    <mergeCell ref="BT394:BV394"/>
    <mergeCell ref="BT395:BV395"/>
    <mergeCell ref="BT396:BV396"/>
    <mergeCell ref="BT397:BV397"/>
    <mergeCell ref="BT398:BV398"/>
    <mergeCell ref="BT399:BV399"/>
    <mergeCell ref="BT400:BV400"/>
    <mergeCell ref="BT367:BV367"/>
    <mergeCell ref="BT368:BV368"/>
    <mergeCell ref="BT369:BV369"/>
    <mergeCell ref="BT370:BV370"/>
    <mergeCell ref="BT371:BV371"/>
    <mergeCell ref="BT372:BV372"/>
    <mergeCell ref="BT373:BV373"/>
    <mergeCell ref="BT374:BV374"/>
    <mergeCell ref="BT375:BV375"/>
    <mergeCell ref="BT376:BV376"/>
    <mergeCell ref="BT377:BV377"/>
    <mergeCell ref="BT378:BV378"/>
    <mergeCell ref="BT379:BV379"/>
    <mergeCell ref="BT380:BV380"/>
    <mergeCell ref="BT381:BV381"/>
    <mergeCell ref="BT382:BV382"/>
    <mergeCell ref="BT383:BV383"/>
    <mergeCell ref="BT350:BV350"/>
    <mergeCell ref="BT351:BV351"/>
    <mergeCell ref="BT352:BV352"/>
    <mergeCell ref="BT353:BV353"/>
    <mergeCell ref="BT354:BV354"/>
    <mergeCell ref="BT355:BV355"/>
    <mergeCell ref="BT356:BV356"/>
    <mergeCell ref="BT357:BV357"/>
    <mergeCell ref="BT358:BV358"/>
    <mergeCell ref="BT359:BV359"/>
    <mergeCell ref="BT360:BV360"/>
    <mergeCell ref="BT361:BV361"/>
    <mergeCell ref="BT362:BV362"/>
    <mergeCell ref="BT363:BV363"/>
    <mergeCell ref="BT364:BV364"/>
    <mergeCell ref="BT365:BV365"/>
    <mergeCell ref="BT366:BV366"/>
    <mergeCell ref="BT333:BV333"/>
    <mergeCell ref="BT334:BV334"/>
    <mergeCell ref="BT335:BV335"/>
    <mergeCell ref="BT336:BV336"/>
    <mergeCell ref="BT337:BV337"/>
    <mergeCell ref="BT338:BV338"/>
    <mergeCell ref="BT339:BV339"/>
    <mergeCell ref="BT340:BV340"/>
    <mergeCell ref="BT341:BV341"/>
    <mergeCell ref="BT342:BV342"/>
    <mergeCell ref="BT343:BV343"/>
    <mergeCell ref="BT344:BV344"/>
    <mergeCell ref="BT345:BV345"/>
    <mergeCell ref="BT346:BV346"/>
    <mergeCell ref="BT347:BV347"/>
    <mergeCell ref="BT348:BV348"/>
    <mergeCell ref="BT349:BV349"/>
    <mergeCell ref="BT316:BV316"/>
    <mergeCell ref="BT317:BV317"/>
    <mergeCell ref="BT318:BV318"/>
    <mergeCell ref="BT319:BV319"/>
    <mergeCell ref="BT320:BV320"/>
    <mergeCell ref="BT321:BV321"/>
    <mergeCell ref="BT322:BV322"/>
    <mergeCell ref="BT323:BV323"/>
    <mergeCell ref="BT324:BV324"/>
    <mergeCell ref="BT325:BV325"/>
    <mergeCell ref="BT326:BV326"/>
    <mergeCell ref="BT327:BV327"/>
    <mergeCell ref="BT328:BV328"/>
    <mergeCell ref="BT329:BV329"/>
    <mergeCell ref="BT330:BV330"/>
    <mergeCell ref="BT331:BV331"/>
    <mergeCell ref="BT332:BV332"/>
    <mergeCell ref="BT299:BV299"/>
    <mergeCell ref="BT300:BV300"/>
    <mergeCell ref="BT301:BV301"/>
    <mergeCell ref="BT302:BV302"/>
    <mergeCell ref="BT303:BV303"/>
    <mergeCell ref="BT304:BV304"/>
    <mergeCell ref="BT305:BV305"/>
    <mergeCell ref="BT306:BV306"/>
    <mergeCell ref="BT307:BV307"/>
    <mergeCell ref="BT308:BV308"/>
    <mergeCell ref="BT309:BV309"/>
    <mergeCell ref="BT310:BV310"/>
    <mergeCell ref="BT311:BV311"/>
    <mergeCell ref="BT312:BV312"/>
    <mergeCell ref="BT313:BV313"/>
    <mergeCell ref="BT314:BV314"/>
    <mergeCell ref="BT315:BV315"/>
    <mergeCell ref="BT282:BV282"/>
    <mergeCell ref="BT283:BV283"/>
    <mergeCell ref="BT284:BV284"/>
    <mergeCell ref="BT285:BV285"/>
    <mergeCell ref="BT286:BV286"/>
    <mergeCell ref="BT287:BV287"/>
    <mergeCell ref="BT288:BV288"/>
    <mergeCell ref="BT289:BV289"/>
    <mergeCell ref="BT290:BV290"/>
    <mergeCell ref="BT291:BV291"/>
    <mergeCell ref="BT292:BV292"/>
    <mergeCell ref="BT293:BV293"/>
    <mergeCell ref="BT294:BV294"/>
    <mergeCell ref="BT295:BV295"/>
    <mergeCell ref="BT296:BV296"/>
    <mergeCell ref="BT297:BV297"/>
    <mergeCell ref="BT298:BV298"/>
    <mergeCell ref="BT265:BV265"/>
    <mergeCell ref="BT266:BV266"/>
    <mergeCell ref="BT267:BV267"/>
    <mergeCell ref="BT268:BV268"/>
    <mergeCell ref="BT269:BV269"/>
    <mergeCell ref="BT270:BV270"/>
    <mergeCell ref="BT271:BV271"/>
    <mergeCell ref="BT272:BV272"/>
    <mergeCell ref="BT273:BV273"/>
    <mergeCell ref="BT274:BV274"/>
    <mergeCell ref="BT275:BV275"/>
    <mergeCell ref="BT276:BV276"/>
    <mergeCell ref="BT277:BV277"/>
    <mergeCell ref="BT278:BV278"/>
    <mergeCell ref="BT279:BV279"/>
    <mergeCell ref="BT280:BV280"/>
    <mergeCell ref="BT281:BV281"/>
    <mergeCell ref="BT248:BV248"/>
    <mergeCell ref="BT249:BV249"/>
    <mergeCell ref="BT250:BV250"/>
    <mergeCell ref="BT251:BV251"/>
    <mergeCell ref="BT252:BV252"/>
    <mergeCell ref="BT253:BV253"/>
    <mergeCell ref="BT254:BV254"/>
    <mergeCell ref="BT255:BV255"/>
    <mergeCell ref="BT256:BV256"/>
    <mergeCell ref="BT257:BV257"/>
    <mergeCell ref="BT258:BV258"/>
    <mergeCell ref="BT259:BV259"/>
    <mergeCell ref="BT260:BV260"/>
    <mergeCell ref="BT261:BV261"/>
    <mergeCell ref="BT262:BV262"/>
    <mergeCell ref="BT263:BV263"/>
    <mergeCell ref="BT264:BV264"/>
    <mergeCell ref="BT231:BV231"/>
    <mergeCell ref="BT232:BV232"/>
    <mergeCell ref="BT233:BV233"/>
    <mergeCell ref="BT234:BV234"/>
    <mergeCell ref="BT235:BV235"/>
    <mergeCell ref="BT236:BV236"/>
    <mergeCell ref="BT237:BV237"/>
    <mergeCell ref="BT238:BV238"/>
    <mergeCell ref="BT239:BV239"/>
    <mergeCell ref="BT240:BV240"/>
    <mergeCell ref="BT241:BV241"/>
    <mergeCell ref="BT242:BV242"/>
    <mergeCell ref="BT243:BV243"/>
    <mergeCell ref="BT244:BV244"/>
    <mergeCell ref="BT245:BV245"/>
    <mergeCell ref="BT246:BV246"/>
    <mergeCell ref="BT247:BV247"/>
    <mergeCell ref="BM215:BM220"/>
    <mergeCell ref="BO215:BO220"/>
    <mergeCell ref="BP215:BP220"/>
    <mergeCell ref="BL216:BL220"/>
    <mergeCell ref="AT215:AT220"/>
    <mergeCell ref="BD215:BD220"/>
    <mergeCell ref="BN215:BN220"/>
    <mergeCell ref="BT221:BV221"/>
    <mergeCell ref="BT222:BV222"/>
    <mergeCell ref="BT223:BV223"/>
    <mergeCell ref="BT224:BV224"/>
    <mergeCell ref="BT225:BV225"/>
    <mergeCell ref="BT226:BV226"/>
    <mergeCell ref="BT227:BV227"/>
    <mergeCell ref="BT228:BV228"/>
    <mergeCell ref="BT229:BV229"/>
    <mergeCell ref="BT230:BV230"/>
    <mergeCell ref="D2:E2"/>
    <mergeCell ref="AD2:AF27"/>
    <mergeCell ref="AN3:BB3"/>
    <mergeCell ref="GB3:GF3"/>
    <mergeCell ref="AI4:AN4"/>
    <mergeCell ref="AO4:AY4"/>
    <mergeCell ref="AZ4:BE4"/>
    <mergeCell ref="BP5:BR5"/>
    <mergeCell ref="AI6:AJ6"/>
    <mergeCell ref="AK6:AM6"/>
    <mergeCell ref="BP13:BR13"/>
    <mergeCell ref="BP14:BR14"/>
    <mergeCell ref="AI15:AJ15"/>
    <mergeCell ref="AR15:AX15"/>
    <mergeCell ref="AY15:AZ15"/>
    <mergeCell ref="BP15:BR15"/>
    <mergeCell ref="BP9:BR9"/>
    <mergeCell ref="AJ10:AO10"/>
    <mergeCell ref="BP10:BR10"/>
    <mergeCell ref="AJ11:AO11"/>
    <mergeCell ref="BP11:BR11"/>
    <mergeCell ref="BP12:BR12"/>
    <mergeCell ref="AN6:AR6"/>
    <mergeCell ref="AT6:AU6"/>
    <mergeCell ref="BP6:BR6"/>
    <mergeCell ref="BP7:BR7"/>
    <mergeCell ref="AI8:AW8"/>
    <mergeCell ref="BP8:BR8"/>
    <mergeCell ref="AI22:AJ22"/>
    <mergeCell ref="BP22:BR22"/>
    <mergeCell ref="AI23:AJ23"/>
    <mergeCell ref="BP23:BR23"/>
    <mergeCell ref="AI24:AJ24"/>
    <mergeCell ref="AI25:AJ25"/>
    <mergeCell ref="AI19:AJ19"/>
    <mergeCell ref="BP19:BR19"/>
    <mergeCell ref="AI20:AJ20"/>
    <mergeCell ref="BP20:BR20"/>
    <mergeCell ref="AI21:AJ21"/>
    <mergeCell ref="BP21:BR21"/>
    <mergeCell ref="AI16:AJ16"/>
    <mergeCell ref="BP16:BR16"/>
    <mergeCell ref="AI17:AJ17"/>
    <mergeCell ref="AY17:AZ17"/>
    <mergeCell ref="BP17:BR17"/>
    <mergeCell ref="AI18:AJ18"/>
    <mergeCell ref="BP18:BR18"/>
    <mergeCell ref="DI38:DK38"/>
    <mergeCell ref="DL38:DN38"/>
    <mergeCell ref="DO38:DQ38"/>
    <mergeCell ref="DR38:DT38"/>
    <mergeCell ref="AB38:AC38"/>
    <mergeCell ref="AL38:AR39"/>
    <mergeCell ref="BD38:BK38"/>
    <mergeCell ref="BL38:BM38"/>
    <mergeCell ref="CW38:CY38"/>
    <mergeCell ref="CZ38:DB38"/>
    <mergeCell ref="AI26:AJ26"/>
    <mergeCell ref="AK29:AL29"/>
    <mergeCell ref="CQ35:CQ39"/>
    <mergeCell ref="BD36:BK36"/>
    <mergeCell ref="CS36:CS39"/>
    <mergeCell ref="B37:D38"/>
    <mergeCell ref="U37:X38"/>
    <mergeCell ref="Y37:Z37"/>
    <mergeCell ref="BD37:BK37"/>
    <mergeCell ref="Y38:Z38"/>
    <mergeCell ref="AM42:AN42"/>
    <mergeCell ref="AO42:AP43"/>
    <mergeCell ref="AV42:AW42"/>
    <mergeCell ref="EU42:EX42"/>
    <mergeCell ref="AB43:AC43"/>
    <mergeCell ref="EU43:EX43"/>
    <mergeCell ref="AV40:AW40"/>
    <mergeCell ref="BB40:BC40"/>
    <mergeCell ref="CQ40:CR40"/>
    <mergeCell ref="EU40:EX40"/>
    <mergeCell ref="A41:B41"/>
    <mergeCell ref="Y41:Z41"/>
    <mergeCell ref="BB41:BC41"/>
    <mergeCell ref="EU41:EX41"/>
    <mergeCell ref="EM38:EO38"/>
    <mergeCell ref="EU38:EX38"/>
    <mergeCell ref="Y39:Z39"/>
    <mergeCell ref="EU39:EX39"/>
    <mergeCell ref="A40:B40"/>
    <mergeCell ref="C40:C45"/>
    <mergeCell ref="Y40:Z40"/>
    <mergeCell ref="AB40:AC40"/>
    <mergeCell ref="AM40:AN40"/>
    <mergeCell ref="AO40:AP41"/>
    <mergeCell ref="DU38:DW38"/>
    <mergeCell ref="DX38:DZ38"/>
    <mergeCell ref="EA38:EC38"/>
    <mergeCell ref="ED38:EF38"/>
    <mergeCell ref="EG38:EI38"/>
    <mergeCell ref="EJ38:EL38"/>
    <mergeCell ref="DC38:DE38"/>
    <mergeCell ref="DF38:DH38"/>
    <mergeCell ref="EU50:EX50"/>
    <mergeCell ref="BG46:BH46"/>
    <mergeCell ref="EU46:EX46"/>
    <mergeCell ref="BY47:CA47"/>
    <mergeCell ref="EU47:EX47"/>
    <mergeCell ref="EU48:EX48"/>
    <mergeCell ref="A49:B49"/>
    <mergeCell ref="C49:C54"/>
    <mergeCell ref="Y49:Z49"/>
    <mergeCell ref="AB49:AC49"/>
    <mergeCell ref="AM49:AN49"/>
    <mergeCell ref="AB44:AC44"/>
    <mergeCell ref="AV44:AW44"/>
    <mergeCell ref="EU44:EX44"/>
    <mergeCell ref="AB45:AC45"/>
    <mergeCell ref="AL45:AQ45"/>
    <mergeCell ref="AR45:AS45"/>
    <mergeCell ref="EU45:EX45"/>
    <mergeCell ref="AB53:AC53"/>
    <mergeCell ref="AV53:AW53"/>
    <mergeCell ref="AB54:AC54"/>
    <mergeCell ref="AL54:AQ54"/>
    <mergeCell ref="AR54:AS54"/>
    <mergeCell ref="BG55:BH55"/>
    <mergeCell ref="AM51:AN51"/>
    <mergeCell ref="AO51:AP52"/>
    <mergeCell ref="AV51:AW51"/>
    <mergeCell ref="EU51:EX51"/>
    <mergeCell ref="AB52:AC52"/>
    <mergeCell ref="EU52:EX52"/>
    <mergeCell ref="AO49:AP50"/>
    <mergeCell ref="AV49:AW49"/>
    <mergeCell ref="BB49:BC49"/>
    <mergeCell ref="CQ49:CR49"/>
    <mergeCell ref="EU49:EX49"/>
    <mergeCell ref="CQ58:CR58"/>
    <mergeCell ref="A59:B59"/>
    <mergeCell ref="Y59:Z59"/>
    <mergeCell ref="BB59:BC59"/>
    <mergeCell ref="AM60:AN60"/>
    <mergeCell ref="AO60:AP61"/>
    <mergeCell ref="AV60:AW60"/>
    <mergeCell ref="AB61:AC61"/>
    <mergeCell ref="BY56:CA56"/>
    <mergeCell ref="A58:B58"/>
    <mergeCell ref="C58:C63"/>
    <mergeCell ref="Y58:Z58"/>
    <mergeCell ref="AB58:AC58"/>
    <mergeCell ref="AM58:AN58"/>
    <mergeCell ref="AO58:AP59"/>
    <mergeCell ref="AV58:AW58"/>
    <mergeCell ref="BB58:BC58"/>
    <mergeCell ref="AB62:AC62"/>
    <mergeCell ref="A50:B50"/>
    <mergeCell ref="Y50:Z50"/>
    <mergeCell ref="AV67:AW67"/>
    <mergeCell ref="BB67:BC67"/>
    <mergeCell ref="CQ67:CR67"/>
    <mergeCell ref="A68:B68"/>
    <mergeCell ref="Y68:Z68"/>
    <mergeCell ref="BB68:BC68"/>
    <mergeCell ref="A67:B67"/>
    <mergeCell ref="C67:C72"/>
    <mergeCell ref="Y67:Z67"/>
    <mergeCell ref="AB67:AC67"/>
    <mergeCell ref="AM67:AN67"/>
    <mergeCell ref="AO67:AP68"/>
    <mergeCell ref="AM69:AN69"/>
    <mergeCell ref="AO69:AP70"/>
    <mergeCell ref="AV62:AW62"/>
    <mergeCell ref="AB63:AC63"/>
    <mergeCell ref="AL63:AQ63"/>
    <mergeCell ref="AR63:AS63"/>
    <mergeCell ref="BG64:BH64"/>
    <mergeCell ref="BY65:CA65"/>
    <mergeCell ref="BB50:BC50"/>
    <mergeCell ref="BG73:BH73"/>
    <mergeCell ref="BY74:CA74"/>
    <mergeCell ref="A76:B76"/>
    <mergeCell ref="C76:C81"/>
    <mergeCell ref="Y76:Z76"/>
    <mergeCell ref="AB76:AC76"/>
    <mergeCell ref="AM76:AN76"/>
    <mergeCell ref="AO76:AP77"/>
    <mergeCell ref="AV76:AW76"/>
    <mergeCell ref="BB76:BC76"/>
    <mergeCell ref="AV69:AW69"/>
    <mergeCell ref="AB70:AC70"/>
    <mergeCell ref="AB71:AC71"/>
    <mergeCell ref="AV71:AW71"/>
    <mergeCell ref="AB72:AC72"/>
    <mergeCell ref="AL72:AQ72"/>
    <mergeCell ref="AR72:AS72"/>
    <mergeCell ref="BY83:CA83"/>
    <mergeCell ref="A85:B85"/>
    <mergeCell ref="C85:C90"/>
    <mergeCell ref="Y85:Z85"/>
    <mergeCell ref="AB85:AC85"/>
    <mergeCell ref="AM85:AN85"/>
    <mergeCell ref="AO85:AP86"/>
    <mergeCell ref="AV85:AW85"/>
    <mergeCell ref="BB85:BC85"/>
    <mergeCell ref="AB89:AC89"/>
    <mergeCell ref="AB80:AC80"/>
    <mergeCell ref="AV80:AW80"/>
    <mergeCell ref="AB81:AC81"/>
    <mergeCell ref="AL81:AQ81"/>
    <mergeCell ref="AR81:AS81"/>
    <mergeCell ref="BG82:BH82"/>
    <mergeCell ref="CQ76:CR76"/>
    <mergeCell ref="A77:B77"/>
    <mergeCell ref="Y77:Z77"/>
    <mergeCell ref="BB77:BC77"/>
    <mergeCell ref="AM78:AN78"/>
    <mergeCell ref="AO78:AP79"/>
    <mergeCell ref="AV78:AW78"/>
    <mergeCell ref="AB79:AC79"/>
    <mergeCell ref="BY92:CA92"/>
    <mergeCell ref="DD93:DE93"/>
    <mergeCell ref="A94:B94"/>
    <mergeCell ref="C94:C99"/>
    <mergeCell ref="Y94:Z94"/>
    <mergeCell ref="AB94:AC94"/>
    <mergeCell ref="AM94:AN94"/>
    <mergeCell ref="AO94:AP95"/>
    <mergeCell ref="AV94:AW94"/>
    <mergeCell ref="BB94:BC94"/>
    <mergeCell ref="AV89:AW89"/>
    <mergeCell ref="AB90:AC90"/>
    <mergeCell ref="AL90:AQ90"/>
    <mergeCell ref="AR90:AS90"/>
    <mergeCell ref="EP90:ES90"/>
    <mergeCell ref="BG91:BH91"/>
    <mergeCell ref="CQ85:CR85"/>
    <mergeCell ref="A86:B86"/>
    <mergeCell ref="Y86:Z86"/>
    <mergeCell ref="BB86:BC86"/>
    <mergeCell ref="AM87:AN87"/>
    <mergeCell ref="AO87:AP88"/>
    <mergeCell ref="AV87:AW87"/>
    <mergeCell ref="AB88:AC88"/>
    <mergeCell ref="AB98:AC98"/>
    <mergeCell ref="AV98:AW98"/>
    <mergeCell ref="AB99:AC99"/>
    <mergeCell ref="AL99:AQ99"/>
    <mergeCell ref="AR99:AS99"/>
    <mergeCell ref="CX99:DA99"/>
    <mergeCell ref="AM96:AN96"/>
    <mergeCell ref="AO96:AP97"/>
    <mergeCell ref="AV96:AW96"/>
    <mergeCell ref="CZ96:DC96"/>
    <mergeCell ref="DD96:DE96"/>
    <mergeCell ref="AB97:AC97"/>
    <mergeCell ref="CQ94:CR94"/>
    <mergeCell ref="DD94:DE94"/>
    <mergeCell ref="A95:B95"/>
    <mergeCell ref="Y95:Z95"/>
    <mergeCell ref="BB95:BC95"/>
    <mergeCell ref="DD95:DE95"/>
    <mergeCell ref="AM105:AN105"/>
    <mergeCell ref="AO105:AP106"/>
    <mergeCell ref="AV105:AW105"/>
    <mergeCell ref="AB106:AC106"/>
    <mergeCell ref="AB107:AC107"/>
    <mergeCell ref="AV107:AW107"/>
    <mergeCell ref="AO103:AP104"/>
    <mergeCell ref="AV103:AW103"/>
    <mergeCell ref="BB103:BC103"/>
    <mergeCell ref="CQ103:CR103"/>
    <mergeCell ref="CX103:DA103"/>
    <mergeCell ref="A104:B104"/>
    <mergeCell ref="Y104:Z104"/>
    <mergeCell ref="BB104:BC104"/>
    <mergeCell ref="BG100:BH100"/>
    <mergeCell ref="CX100:DA100"/>
    <mergeCell ref="BY101:CA101"/>
    <mergeCell ref="CX101:DA101"/>
    <mergeCell ref="CX102:DA102"/>
    <mergeCell ref="A103:B103"/>
    <mergeCell ref="C103:C108"/>
    <mergeCell ref="Y103:Z103"/>
    <mergeCell ref="AB103:AC103"/>
    <mergeCell ref="AM103:AN103"/>
    <mergeCell ref="AM114:AN114"/>
    <mergeCell ref="AO114:AP115"/>
    <mergeCell ref="AV114:AW114"/>
    <mergeCell ref="AB115:AC115"/>
    <mergeCell ref="AB116:AC116"/>
    <mergeCell ref="AV116:AW116"/>
    <mergeCell ref="AO112:AP113"/>
    <mergeCell ref="AV112:AW112"/>
    <mergeCell ref="BB112:BC112"/>
    <mergeCell ref="CQ112:CR112"/>
    <mergeCell ref="A113:B113"/>
    <mergeCell ref="Y113:Z113"/>
    <mergeCell ref="BB113:BC113"/>
    <mergeCell ref="AB108:AC108"/>
    <mergeCell ref="AL108:AQ108"/>
    <mergeCell ref="AR108:AS108"/>
    <mergeCell ref="BG109:BH109"/>
    <mergeCell ref="BY110:CA110"/>
    <mergeCell ref="A112:B112"/>
    <mergeCell ref="C112:C117"/>
    <mergeCell ref="Y112:Z112"/>
    <mergeCell ref="AB112:AC112"/>
    <mergeCell ref="AM112:AN112"/>
    <mergeCell ref="AM123:AN123"/>
    <mergeCell ref="AO123:AP124"/>
    <mergeCell ref="AV123:AW123"/>
    <mergeCell ref="AB124:AC124"/>
    <mergeCell ref="AB125:AC125"/>
    <mergeCell ref="AV125:AW125"/>
    <mergeCell ref="AO121:AP122"/>
    <mergeCell ref="AV121:AW121"/>
    <mergeCell ref="BB121:BC121"/>
    <mergeCell ref="CQ121:CR121"/>
    <mergeCell ref="A122:B122"/>
    <mergeCell ref="Y122:Z122"/>
    <mergeCell ref="BB122:BC122"/>
    <mergeCell ref="AB117:AC117"/>
    <mergeCell ref="AL117:AQ117"/>
    <mergeCell ref="AR117:AS117"/>
    <mergeCell ref="BG118:BH118"/>
    <mergeCell ref="BY119:CA119"/>
    <mergeCell ref="A121:B121"/>
    <mergeCell ref="C121:C126"/>
    <mergeCell ref="Y121:Z121"/>
    <mergeCell ref="AB121:AC121"/>
    <mergeCell ref="AM121:AN121"/>
    <mergeCell ref="AM132:AN132"/>
    <mergeCell ref="AO132:AP133"/>
    <mergeCell ref="AV132:AW132"/>
    <mergeCell ref="AB133:AC133"/>
    <mergeCell ref="AB134:AC134"/>
    <mergeCell ref="AV134:AW134"/>
    <mergeCell ref="AO130:AP131"/>
    <mergeCell ref="AV130:AW130"/>
    <mergeCell ref="BB130:BC130"/>
    <mergeCell ref="CQ130:CR130"/>
    <mergeCell ref="A131:B131"/>
    <mergeCell ref="Y131:Z131"/>
    <mergeCell ref="BB131:BC131"/>
    <mergeCell ref="AB126:AC126"/>
    <mergeCell ref="AL126:AQ126"/>
    <mergeCell ref="AR126:AS126"/>
    <mergeCell ref="BG127:BH127"/>
    <mergeCell ref="BY128:CA128"/>
    <mergeCell ref="A130:B130"/>
    <mergeCell ref="C130:C135"/>
    <mergeCell ref="Y130:Z130"/>
    <mergeCell ref="AB130:AC130"/>
    <mergeCell ref="AM130:AN130"/>
    <mergeCell ref="AM141:AN141"/>
    <mergeCell ref="AO141:AP142"/>
    <mergeCell ref="AV141:AW141"/>
    <mergeCell ref="AB142:AC142"/>
    <mergeCell ref="AB143:AC143"/>
    <mergeCell ref="AV143:AW143"/>
    <mergeCell ref="AO139:AP140"/>
    <mergeCell ref="AV139:AW139"/>
    <mergeCell ref="BB139:BC139"/>
    <mergeCell ref="CQ139:CR139"/>
    <mergeCell ref="A140:B140"/>
    <mergeCell ref="Y140:Z140"/>
    <mergeCell ref="BB140:BC140"/>
    <mergeCell ref="AB135:AC135"/>
    <mergeCell ref="AL135:AQ135"/>
    <mergeCell ref="AR135:AS135"/>
    <mergeCell ref="BG136:BH136"/>
    <mergeCell ref="BY137:CA137"/>
    <mergeCell ref="A139:B139"/>
    <mergeCell ref="C139:C144"/>
    <mergeCell ref="Y139:Z139"/>
    <mergeCell ref="AB139:AC139"/>
    <mergeCell ref="AM139:AN139"/>
    <mergeCell ref="AO148:AP149"/>
    <mergeCell ref="AV148:AW148"/>
    <mergeCell ref="BB148:BC148"/>
    <mergeCell ref="CQ148:CR148"/>
    <mergeCell ref="A149:B149"/>
    <mergeCell ref="Y149:Z149"/>
    <mergeCell ref="BB149:BC149"/>
    <mergeCell ref="AB144:AC144"/>
    <mergeCell ref="AL144:AQ144"/>
    <mergeCell ref="AR144:AS144"/>
    <mergeCell ref="BG145:BH145"/>
    <mergeCell ref="BY146:CA146"/>
    <mergeCell ref="A148:B148"/>
    <mergeCell ref="C148:C153"/>
    <mergeCell ref="Y148:Z148"/>
    <mergeCell ref="AB148:AC148"/>
    <mergeCell ref="AM148:AN148"/>
    <mergeCell ref="CQ157:CR157"/>
    <mergeCell ref="A158:B158"/>
    <mergeCell ref="Y158:Z158"/>
    <mergeCell ref="BB158:BC158"/>
    <mergeCell ref="AB153:AC153"/>
    <mergeCell ref="AL153:AQ153"/>
    <mergeCell ref="AR153:AS153"/>
    <mergeCell ref="BG154:BH154"/>
    <mergeCell ref="BY155:CA155"/>
    <mergeCell ref="A157:B157"/>
    <mergeCell ref="C157:C162"/>
    <mergeCell ref="Y157:Z157"/>
    <mergeCell ref="AB157:AC157"/>
    <mergeCell ref="AM157:AN157"/>
    <mergeCell ref="AM150:AN150"/>
    <mergeCell ref="AO150:AP151"/>
    <mergeCell ref="AV150:AW150"/>
    <mergeCell ref="AB151:AC151"/>
    <mergeCell ref="AB152:AC152"/>
    <mergeCell ref="AV152:AW152"/>
    <mergeCell ref="AB162:AC162"/>
    <mergeCell ref="AL162:AQ162"/>
    <mergeCell ref="AR162:AS162"/>
    <mergeCell ref="BG163:BH163"/>
    <mergeCell ref="BY164:CA164"/>
    <mergeCell ref="A166:B166"/>
    <mergeCell ref="C166:C171"/>
    <mergeCell ref="Y166:Z166"/>
    <mergeCell ref="AB166:AC166"/>
    <mergeCell ref="AM166:AN166"/>
    <mergeCell ref="AM159:AN159"/>
    <mergeCell ref="AO159:AP160"/>
    <mergeCell ref="AV159:AW159"/>
    <mergeCell ref="AB160:AC160"/>
    <mergeCell ref="AB161:AC161"/>
    <mergeCell ref="AV161:AW161"/>
    <mergeCell ref="AO157:AP158"/>
    <mergeCell ref="AV157:AW157"/>
    <mergeCell ref="BB157:BC157"/>
    <mergeCell ref="AR171:AS171"/>
    <mergeCell ref="BG172:BH172"/>
    <mergeCell ref="BY173:CA173"/>
    <mergeCell ref="AB177:AC177"/>
    <mergeCell ref="AL177:AM177"/>
    <mergeCell ref="AM168:AN168"/>
    <mergeCell ref="AO168:AP169"/>
    <mergeCell ref="AV168:AW168"/>
    <mergeCell ref="AB169:AC169"/>
    <mergeCell ref="AB170:AC170"/>
    <mergeCell ref="AV170:AW170"/>
    <mergeCell ref="AO166:AP167"/>
    <mergeCell ref="AV166:AW166"/>
    <mergeCell ref="BB166:BC166"/>
    <mergeCell ref="CQ166:CR166"/>
    <mergeCell ref="A167:B167"/>
    <mergeCell ref="Y167:Z167"/>
    <mergeCell ref="BB167:BC167"/>
    <mergeCell ref="S182:T182"/>
    <mergeCell ref="AL182:AM182"/>
    <mergeCell ref="E183:G183"/>
    <mergeCell ref="I183:J183"/>
    <mergeCell ref="E184:G184"/>
    <mergeCell ref="I184:J184"/>
    <mergeCell ref="Y184:AA184"/>
    <mergeCell ref="AC184:AE184"/>
    <mergeCell ref="AF184:AG184"/>
    <mergeCell ref="AB178:AC178"/>
    <mergeCell ref="AL178:AM178"/>
    <mergeCell ref="AB179:AC179"/>
    <mergeCell ref="AL179:AM179"/>
    <mergeCell ref="AL180:AM180"/>
    <mergeCell ref="AB181:AC181"/>
    <mergeCell ref="AL181:AM181"/>
    <mergeCell ref="AB171:AC171"/>
    <mergeCell ref="AL171:AQ171"/>
    <mergeCell ref="CA183:CD184"/>
    <mergeCell ref="E187:G187"/>
    <mergeCell ref="I187:J187"/>
    <mergeCell ref="Y187:AA187"/>
    <mergeCell ref="AC187:AE187"/>
    <mergeCell ref="AF187:AG187"/>
    <mergeCell ref="E188:G188"/>
    <mergeCell ref="I188:J188"/>
    <mergeCell ref="Y188:AA188"/>
    <mergeCell ref="AC188:AE188"/>
    <mergeCell ref="AF188:AG188"/>
    <mergeCell ref="E185:G185"/>
    <mergeCell ref="I185:J185"/>
    <mergeCell ref="Y185:AA185"/>
    <mergeCell ref="AC185:AE185"/>
    <mergeCell ref="AF185:AG185"/>
    <mergeCell ref="E186:G186"/>
    <mergeCell ref="I186:J186"/>
    <mergeCell ref="Y186:AA186"/>
    <mergeCell ref="AC186:AE186"/>
    <mergeCell ref="AF186:AG186"/>
    <mergeCell ref="E193:G193"/>
    <mergeCell ref="I193:J193"/>
    <mergeCell ref="Y193:AA193"/>
    <mergeCell ref="E194:G194"/>
    <mergeCell ref="I194:J194"/>
    <mergeCell ref="Y194:AA194"/>
    <mergeCell ref="E191:G191"/>
    <mergeCell ref="I191:J191"/>
    <mergeCell ref="Y191:AA191"/>
    <mergeCell ref="AF191:AH191"/>
    <mergeCell ref="E192:G192"/>
    <mergeCell ref="I192:J192"/>
    <mergeCell ref="Y192:AA192"/>
    <mergeCell ref="E189:G189"/>
    <mergeCell ref="I189:J189"/>
    <mergeCell ref="Y189:AA189"/>
    <mergeCell ref="AC189:AE189"/>
    <mergeCell ref="AF189:AG189"/>
    <mergeCell ref="E190:G190"/>
    <mergeCell ref="I190:J190"/>
    <mergeCell ref="Y190:AA190"/>
    <mergeCell ref="E199:G199"/>
    <mergeCell ref="I199:J199"/>
    <mergeCell ref="Y199:AA199"/>
    <mergeCell ref="E200:G200"/>
    <mergeCell ref="I200:J200"/>
    <mergeCell ref="Y200:AA200"/>
    <mergeCell ref="E197:G197"/>
    <mergeCell ref="I197:J197"/>
    <mergeCell ref="Y197:AA197"/>
    <mergeCell ref="E198:G198"/>
    <mergeCell ref="I198:J198"/>
    <mergeCell ref="Y198:AA198"/>
    <mergeCell ref="E195:G195"/>
    <mergeCell ref="I195:J195"/>
    <mergeCell ref="Y195:AA195"/>
    <mergeCell ref="E196:G196"/>
    <mergeCell ref="I196:J196"/>
    <mergeCell ref="Y196:AA196"/>
    <mergeCell ref="E205:G205"/>
    <mergeCell ref="I205:J205"/>
    <mergeCell ref="Y205:AA205"/>
    <mergeCell ref="E206:G206"/>
    <mergeCell ref="I206:J206"/>
    <mergeCell ref="Y206:AA206"/>
    <mergeCell ref="E203:G203"/>
    <mergeCell ref="I203:J203"/>
    <mergeCell ref="Y203:AA203"/>
    <mergeCell ref="E204:G204"/>
    <mergeCell ref="I204:J204"/>
    <mergeCell ref="Y204:AA204"/>
    <mergeCell ref="E201:G201"/>
    <mergeCell ref="I201:J201"/>
    <mergeCell ref="Y201:AA201"/>
    <mergeCell ref="E202:G202"/>
    <mergeCell ref="I202:J202"/>
    <mergeCell ref="Y202:AA202"/>
    <mergeCell ref="E213:G213"/>
    <mergeCell ref="I213:J213"/>
    <mergeCell ref="E214:G214"/>
    <mergeCell ref="I214:J214"/>
    <mergeCell ref="E215:G215"/>
    <mergeCell ref="I215:J215"/>
    <mergeCell ref="E210:G210"/>
    <mergeCell ref="I210:J210"/>
    <mergeCell ref="E211:G211"/>
    <mergeCell ref="I211:J211"/>
    <mergeCell ref="E212:G212"/>
    <mergeCell ref="I212:J212"/>
    <mergeCell ref="E207:G207"/>
    <mergeCell ref="I207:J207"/>
    <mergeCell ref="Y207:AA207"/>
    <mergeCell ref="E208:G208"/>
    <mergeCell ref="I208:J208"/>
    <mergeCell ref="E209:G209"/>
    <mergeCell ref="I209:J209"/>
    <mergeCell ref="E219:G219"/>
    <mergeCell ref="I219:J219"/>
    <mergeCell ref="V219:AB219"/>
    <mergeCell ref="AC219:AE219"/>
    <mergeCell ref="AH219:AI219"/>
    <mergeCell ref="E220:G220"/>
    <mergeCell ref="Y220:AB221"/>
    <mergeCell ref="AC220:AF221"/>
    <mergeCell ref="AH220:AH221"/>
    <mergeCell ref="AI220:AI221"/>
    <mergeCell ref="E216:G216"/>
    <mergeCell ref="I216:J216"/>
    <mergeCell ref="AJ216:AL216"/>
    <mergeCell ref="E217:G217"/>
    <mergeCell ref="I217:J217"/>
    <mergeCell ref="E218:G218"/>
    <mergeCell ref="I218:J218"/>
    <mergeCell ref="L218:P218"/>
    <mergeCell ref="Q218:R218"/>
    <mergeCell ref="AC218:AE218"/>
    <mergeCell ref="AA222:AB222"/>
    <mergeCell ref="AC222:AD222"/>
    <mergeCell ref="AE222:AF222"/>
    <mergeCell ref="AN222:AP222"/>
    <mergeCell ref="AX222:AZ222"/>
    <mergeCell ref="BH222:BJ222"/>
    <mergeCell ref="AN221:AP221"/>
    <mergeCell ref="AX221:AZ221"/>
    <mergeCell ref="BH221:BJ221"/>
    <mergeCell ref="A222:B222"/>
    <mergeCell ref="E222:G222"/>
    <mergeCell ref="H222:J222"/>
    <mergeCell ref="K222:M222"/>
    <mergeCell ref="N222:P222"/>
    <mergeCell ref="Q222:S222"/>
    <mergeCell ref="Y222:Z222"/>
    <mergeCell ref="AJ220:AJ221"/>
    <mergeCell ref="AK220:AK221"/>
    <mergeCell ref="AL220:AL221"/>
    <mergeCell ref="A221:B221"/>
    <mergeCell ref="E221:G221"/>
    <mergeCell ref="H221:S221"/>
    <mergeCell ref="U221:V221"/>
    <mergeCell ref="W221:X221"/>
    <mergeCell ref="AR216:AR220"/>
    <mergeCell ref="AS215:AS220"/>
    <mergeCell ref="AU215:AU220"/>
    <mergeCell ref="AV215:AV220"/>
    <mergeCell ref="BC215:BC220"/>
    <mergeCell ref="BE215:BE220"/>
    <mergeCell ref="BF215:BF220"/>
    <mergeCell ref="BB216:BB220"/>
    <mergeCell ref="AA224:AB224"/>
    <mergeCell ref="AC224:AD224"/>
    <mergeCell ref="AE224:AF224"/>
    <mergeCell ref="AN224:AP224"/>
    <mergeCell ref="AX224:AZ224"/>
    <mergeCell ref="BH224:BJ224"/>
    <mergeCell ref="E224:G224"/>
    <mergeCell ref="H224:J224"/>
    <mergeCell ref="K224:M224"/>
    <mergeCell ref="N224:P224"/>
    <mergeCell ref="Q224:S224"/>
    <mergeCell ref="Y224:Z224"/>
    <mergeCell ref="AA223:AB223"/>
    <mergeCell ref="AC223:AD223"/>
    <mergeCell ref="AE223:AF223"/>
    <mergeCell ref="AN223:AP223"/>
    <mergeCell ref="AX223:AZ223"/>
    <mergeCell ref="BH223:BJ223"/>
    <mergeCell ref="E223:G223"/>
    <mergeCell ref="H223:J223"/>
    <mergeCell ref="K223:M223"/>
    <mergeCell ref="N223:P223"/>
    <mergeCell ref="Q223:S223"/>
    <mergeCell ref="Y223:Z223"/>
    <mergeCell ref="AA226:AB226"/>
    <mergeCell ref="AC226:AD226"/>
    <mergeCell ref="AE226:AF226"/>
    <mergeCell ref="AN226:AP226"/>
    <mergeCell ref="AX226:AZ226"/>
    <mergeCell ref="BH226:BJ226"/>
    <mergeCell ref="E226:G226"/>
    <mergeCell ref="H226:J226"/>
    <mergeCell ref="K226:M226"/>
    <mergeCell ref="N226:P226"/>
    <mergeCell ref="Q226:S226"/>
    <mergeCell ref="Y226:Z226"/>
    <mergeCell ref="AA225:AB225"/>
    <mergeCell ref="AC225:AD225"/>
    <mergeCell ref="AE225:AF225"/>
    <mergeCell ref="AN225:AP225"/>
    <mergeCell ref="AX225:AZ225"/>
    <mergeCell ref="BH225:BJ225"/>
    <mergeCell ref="E225:G225"/>
    <mergeCell ref="H225:J225"/>
    <mergeCell ref="K225:M225"/>
    <mergeCell ref="N225:P225"/>
    <mergeCell ref="Q225:S225"/>
    <mergeCell ref="Y225:Z225"/>
    <mergeCell ref="AA228:AB228"/>
    <mergeCell ref="AC228:AD228"/>
    <mergeCell ref="AE228:AF228"/>
    <mergeCell ref="AN228:AP228"/>
    <mergeCell ref="AX228:AZ228"/>
    <mergeCell ref="BH228:BJ228"/>
    <mergeCell ref="E228:G228"/>
    <mergeCell ref="H228:J228"/>
    <mergeCell ref="K228:M228"/>
    <mergeCell ref="N228:P228"/>
    <mergeCell ref="Q228:S228"/>
    <mergeCell ref="Y228:Z228"/>
    <mergeCell ref="AA227:AB227"/>
    <mergeCell ref="AC227:AD227"/>
    <mergeCell ref="AE227:AF227"/>
    <mergeCell ref="AN227:AP227"/>
    <mergeCell ref="AX227:AZ227"/>
    <mergeCell ref="BH227:BJ227"/>
    <mergeCell ref="E227:G227"/>
    <mergeCell ref="H227:J227"/>
    <mergeCell ref="K227:M227"/>
    <mergeCell ref="N227:P227"/>
    <mergeCell ref="Q227:S227"/>
    <mergeCell ref="Y227:Z227"/>
    <mergeCell ref="AA230:AB230"/>
    <mergeCell ref="AC230:AD230"/>
    <mergeCell ref="AE230:AF230"/>
    <mergeCell ref="AN230:AP230"/>
    <mergeCell ref="AX230:AZ230"/>
    <mergeCell ref="BH230:BJ230"/>
    <mergeCell ref="E230:G230"/>
    <mergeCell ref="H230:J230"/>
    <mergeCell ref="K230:M230"/>
    <mergeCell ref="N230:P230"/>
    <mergeCell ref="Q230:S230"/>
    <mergeCell ref="Y230:Z230"/>
    <mergeCell ref="AA229:AB229"/>
    <mergeCell ref="AC229:AD229"/>
    <mergeCell ref="AE229:AF229"/>
    <mergeCell ref="AN229:AP229"/>
    <mergeCell ref="AX229:AZ229"/>
    <mergeCell ref="BH229:BJ229"/>
    <mergeCell ref="E229:G229"/>
    <mergeCell ref="H229:J229"/>
    <mergeCell ref="K229:M229"/>
    <mergeCell ref="N229:P229"/>
    <mergeCell ref="Q229:S229"/>
    <mergeCell ref="Y229:Z229"/>
    <mergeCell ref="AA232:AB232"/>
    <mergeCell ref="AC232:AD232"/>
    <mergeCell ref="AE232:AF232"/>
    <mergeCell ref="AN232:AP232"/>
    <mergeCell ref="AX232:AZ232"/>
    <mergeCell ref="BH232:BJ232"/>
    <mergeCell ref="E232:G232"/>
    <mergeCell ref="H232:J232"/>
    <mergeCell ref="K232:M232"/>
    <mergeCell ref="N232:P232"/>
    <mergeCell ref="Q232:S232"/>
    <mergeCell ref="Y232:Z232"/>
    <mergeCell ref="AA231:AB231"/>
    <mergeCell ref="AC231:AD231"/>
    <mergeCell ref="AE231:AF231"/>
    <mergeCell ref="AN231:AP231"/>
    <mergeCell ref="AX231:AZ231"/>
    <mergeCell ref="BH231:BJ231"/>
    <mergeCell ref="E231:G231"/>
    <mergeCell ref="H231:J231"/>
    <mergeCell ref="K231:M231"/>
    <mergeCell ref="N231:P231"/>
    <mergeCell ref="Q231:S231"/>
    <mergeCell ref="Y231:Z231"/>
    <mergeCell ref="AA234:AB234"/>
    <mergeCell ref="AC234:AD234"/>
    <mergeCell ref="AE234:AF234"/>
    <mergeCell ref="AN234:AP234"/>
    <mergeCell ref="AX234:AZ234"/>
    <mergeCell ref="BH234:BJ234"/>
    <mergeCell ref="E234:G234"/>
    <mergeCell ref="H234:J234"/>
    <mergeCell ref="K234:M234"/>
    <mergeCell ref="N234:P234"/>
    <mergeCell ref="Q234:S234"/>
    <mergeCell ref="Y234:Z234"/>
    <mergeCell ref="AA233:AB233"/>
    <mergeCell ref="AC233:AD233"/>
    <mergeCell ref="AE233:AF233"/>
    <mergeCell ref="AN233:AP233"/>
    <mergeCell ref="AX233:AZ233"/>
    <mergeCell ref="BH233:BJ233"/>
    <mergeCell ref="E233:G233"/>
    <mergeCell ref="H233:J233"/>
    <mergeCell ref="K233:M233"/>
    <mergeCell ref="N233:P233"/>
    <mergeCell ref="Q233:S233"/>
    <mergeCell ref="Y233:Z233"/>
    <mergeCell ref="AA236:AB236"/>
    <mergeCell ref="AC236:AD236"/>
    <mergeCell ref="AE236:AF236"/>
    <mergeCell ref="AN236:AP236"/>
    <mergeCell ref="AX236:AZ236"/>
    <mergeCell ref="BH236:BJ236"/>
    <mergeCell ref="E236:G236"/>
    <mergeCell ref="H236:J236"/>
    <mergeCell ref="K236:M236"/>
    <mergeCell ref="N236:P236"/>
    <mergeCell ref="Q236:S236"/>
    <mergeCell ref="Y236:Z236"/>
    <mergeCell ref="AA235:AB235"/>
    <mergeCell ref="AC235:AD235"/>
    <mergeCell ref="AE235:AF235"/>
    <mergeCell ref="AN235:AP235"/>
    <mergeCell ref="AX235:AZ235"/>
    <mergeCell ref="BH235:BJ235"/>
    <mergeCell ref="E235:G235"/>
    <mergeCell ref="H235:J235"/>
    <mergeCell ref="K235:M235"/>
    <mergeCell ref="N235:P235"/>
    <mergeCell ref="Q235:S235"/>
    <mergeCell ref="Y235:Z235"/>
    <mergeCell ref="AA238:AB238"/>
    <mergeCell ref="AC238:AD238"/>
    <mergeCell ref="AE238:AF238"/>
    <mergeCell ref="AN238:AP238"/>
    <mergeCell ref="AX238:AZ238"/>
    <mergeCell ref="BH238:BJ238"/>
    <mergeCell ref="E238:G238"/>
    <mergeCell ref="H238:J238"/>
    <mergeCell ref="K238:M238"/>
    <mergeCell ref="N238:P238"/>
    <mergeCell ref="Q238:S238"/>
    <mergeCell ref="Y238:Z238"/>
    <mergeCell ref="AA237:AB237"/>
    <mergeCell ref="AC237:AD237"/>
    <mergeCell ref="AE237:AF237"/>
    <mergeCell ref="AN237:AP237"/>
    <mergeCell ref="AX237:AZ237"/>
    <mergeCell ref="BH237:BJ237"/>
    <mergeCell ref="E237:G237"/>
    <mergeCell ref="H237:J237"/>
    <mergeCell ref="K237:M237"/>
    <mergeCell ref="N237:P237"/>
    <mergeCell ref="Q237:S237"/>
    <mergeCell ref="Y237:Z237"/>
    <mergeCell ref="AA240:AB240"/>
    <mergeCell ref="AC240:AD240"/>
    <mergeCell ref="AE240:AF240"/>
    <mergeCell ref="AN240:AP240"/>
    <mergeCell ref="AX240:AZ240"/>
    <mergeCell ref="BH240:BJ240"/>
    <mergeCell ref="E240:G240"/>
    <mergeCell ref="H240:J240"/>
    <mergeCell ref="K240:M240"/>
    <mergeCell ref="N240:P240"/>
    <mergeCell ref="Q240:S240"/>
    <mergeCell ref="Y240:Z240"/>
    <mergeCell ref="AA239:AB239"/>
    <mergeCell ref="AC239:AD239"/>
    <mergeCell ref="AE239:AF239"/>
    <mergeCell ref="AN239:AP239"/>
    <mergeCell ref="AX239:AZ239"/>
    <mergeCell ref="BH239:BJ239"/>
    <mergeCell ref="E239:G239"/>
    <mergeCell ref="H239:J239"/>
    <mergeCell ref="K239:M239"/>
    <mergeCell ref="N239:P239"/>
    <mergeCell ref="Q239:S239"/>
    <mergeCell ref="Y239:Z239"/>
    <mergeCell ref="AA242:AB242"/>
    <mergeCell ref="AC242:AD242"/>
    <mergeCell ref="AE242:AF242"/>
    <mergeCell ref="AN242:AP242"/>
    <mergeCell ref="AX242:AZ242"/>
    <mergeCell ref="BH242:BJ242"/>
    <mergeCell ref="E242:G242"/>
    <mergeCell ref="H242:J242"/>
    <mergeCell ref="K242:M242"/>
    <mergeCell ref="N242:P242"/>
    <mergeCell ref="Q242:S242"/>
    <mergeCell ref="Y242:Z242"/>
    <mergeCell ref="AA241:AB241"/>
    <mergeCell ref="AC241:AD241"/>
    <mergeCell ref="AE241:AF241"/>
    <mergeCell ref="AN241:AP241"/>
    <mergeCell ref="AX241:AZ241"/>
    <mergeCell ref="BH241:BJ241"/>
    <mergeCell ref="E241:G241"/>
    <mergeCell ref="H241:J241"/>
    <mergeCell ref="K241:M241"/>
    <mergeCell ref="N241:P241"/>
    <mergeCell ref="Q241:S241"/>
    <mergeCell ref="Y241:Z241"/>
    <mergeCell ref="AA244:AB244"/>
    <mergeCell ref="AC244:AD244"/>
    <mergeCell ref="AE244:AF244"/>
    <mergeCell ref="AN244:AP244"/>
    <mergeCell ref="AX244:AZ244"/>
    <mergeCell ref="BH244:BJ244"/>
    <mergeCell ref="E244:G244"/>
    <mergeCell ref="H244:J244"/>
    <mergeCell ref="K244:M244"/>
    <mergeCell ref="N244:P244"/>
    <mergeCell ref="Q244:S244"/>
    <mergeCell ref="Y244:Z244"/>
    <mergeCell ref="AA243:AB243"/>
    <mergeCell ref="AC243:AD243"/>
    <mergeCell ref="AE243:AF243"/>
    <mergeCell ref="AN243:AP243"/>
    <mergeCell ref="AX243:AZ243"/>
    <mergeCell ref="BH243:BJ243"/>
    <mergeCell ref="E243:G243"/>
    <mergeCell ref="H243:J243"/>
    <mergeCell ref="K243:M243"/>
    <mergeCell ref="N243:P243"/>
    <mergeCell ref="Q243:S243"/>
    <mergeCell ref="Y243:Z243"/>
    <mergeCell ref="AA246:AB246"/>
    <mergeCell ref="AC246:AD246"/>
    <mergeCell ref="AE246:AF246"/>
    <mergeCell ref="AN246:AP246"/>
    <mergeCell ref="AX246:AZ246"/>
    <mergeCell ref="BH246:BJ246"/>
    <mergeCell ref="E246:G246"/>
    <mergeCell ref="H246:J246"/>
    <mergeCell ref="K246:M246"/>
    <mergeCell ref="N246:P246"/>
    <mergeCell ref="Q246:S246"/>
    <mergeCell ref="Y246:Z246"/>
    <mergeCell ref="AA245:AB245"/>
    <mergeCell ref="AC245:AD245"/>
    <mergeCell ref="AE245:AF245"/>
    <mergeCell ref="AN245:AP245"/>
    <mergeCell ref="AX245:AZ245"/>
    <mergeCell ref="BH245:BJ245"/>
    <mergeCell ref="E245:G245"/>
    <mergeCell ref="H245:J245"/>
    <mergeCell ref="K245:M245"/>
    <mergeCell ref="N245:P245"/>
    <mergeCell ref="Q245:S245"/>
    <mergeCell ref="Y245:Z245"/>
    <mergeCell ref="AA248:AB248"/>
    <mergeCell ref="AC248:AD248"/>
    <mergeCell ref="AE248:AF248"/>
    <mergeCell ref="AN248:AP248"/>
    <mergeCell ref="AX248:AZ248"/>
    <mergeCell ref="BH248:BJ248"/>
    <mergeCell ref="E248:G248"/>
    <mergeCell ref="H248:J248"/>
    <mergeCell ref="K248:M248"/>
    <mergeCell ref="N248:P248"/>
    <mergeCell ref="Q248:S248"/>
    <mergeCell ref="Y248:Z248"/>
    <mergeCell ref="AA247:AB247"/>
    <mergeCell ref="AC247:AD247"/>
    <mergeCell ref="AE247:AF247"/>
    <mergeCell ref="AN247:AP247"/>
    <mergeCell ref="AX247:AZ247"/>
    <mergeCell ref="BH247:BJ247"/>
    <mergeCell ref="E247:G247"/>
    <mergeCell ref="H247:J247"/>
    <mergeCell ref="K247:M247"/>
    <mergeCell ref="N247:P247"/>
    <mergeCell ref="Q247:S247"/>
    <mergeCell ref="Y247:Z247"/>
    <mergeCell ref="AA250:AB250"/>
    <mergeCell ref="AC250:AD250"/>
    <mergeCell ref="AE250:AF250"/>
    <mergeCell ref="AN250:AP250"/>
    <mergeCell ref="AX250:AZ250"/>
    <mergeCell ref="BH250:BJ250"/>
    <mergeCell ref="E250:G250"/>
    <mergeCell ref="H250:J250"/>
    <mergeCell ref="K250:M250"/>
    <mergeCell ref="N250:P250"/>
    <mergeCell ref="Q250:S250"/>
    <mergeCell ref="Y250:Z250"/>
    <mergeCell ref="AA249:AB249"/>
    <mergeCell ref="AC249:AD249"/>
    <mergeCell ref="AE249:AF249"/>
    <mergeCell ref="AN249:AP249"/>
    <mergeCell ref="AX249:AZ249"/>
    <mergeCell ref="BH249:BJ249"/>
    <mergeCell ref="E249:G249"/>
    <mergeCell ref="H249:J249"/>
    <mergeCell ref="K249:M249"/>
    <mergeCell ref="N249:P249"/>
    <mergeCell ref="Q249:S249"/>
    <mergeCell ref="Y249:Z249"/>
    <mergeCell ref="AA252:AB252"/>
    <mergeCell ref="AC252:AD252"/>
    <mergeCell ref="AE252:AF252"/>
    <mergeCell ref="AN252:AP252"/>
    <mergeCell ref="AX252:AZ252"/>
    <mergeCell ref="BH252:BJ252"/>
    <mergeCell ref="E252:G252"/>
    <mergeCell ref="H252:J252"/>
    <mergeCell ref="K252:M252"/>
    <mergeCell ref="N252:P252"/>
    <mergeCell ref="Q252:S252"/>
    <mergeCell ref="Y252:Z252"/>
    <mergeCell ref="AA251:AB251"/>
    <mergeCell ref="AC251:AD251"/>
    <mergeCell ref="AE251:AF251"/>
    <mergeCell ref="AN251:AP251"/>
    <mergeCell ref="AX251:AZ251"/>
    <mergeCell ref="BH251:BJ251"/>
    <mergeCell ref="E251:G251"/>
    <mergeCell ref="H251:J251"/>
    <mergeCell ref="K251:M251"/>
    <mergeCell ref="N251:P251"/>
    <mergeCell ref="Q251:S251"/>
    <mergeCell ref="Y251:Z251"/>
    <mergeCell ref="AA254:AB254"/>
    <mergeCell ref="AC254:AD254"/>
    <mergeCell ref="AE254:AF254"/>
    <mergeCell ref="AN254:AP254"/>
    <mergeCell ref="AX254:AZ254"/>
    <mergeCell ref="BH254:BJ254"/>
    <mergeCell ref="E254:G254"/>
    <mergeCell ref="H254:J254"/>
    <mergeCell ref="K254:M254"/>
    <mergeCell ref="N254:P254"/>
    <mergeCell ref="Q254:S254"/>
    <mergeCell ref="Y254:Z254"/>
    <mergeCell ref="AA253:AB253"/>
    <mergeCell ref="AC253:AD253"/>
    <mergeCell ref="AE253:AF253"/>
    <mergeCell ref="AN253:AP253"/>
    <mergeCell ref="AX253:AZ253"/>
    <mergeCell ref="BH253:BJ253"/>
    <mergeCell ref="E253:G253"/>
    <mergeCell ref="H253:J253"/>
    <mergeCell ref="K253:M253"/>
    <mergeCell ref="N253:P253"/>
    <mergeCell ref="Q253:S253"/>
    <mergeCell ref="Y253:Z253"/>
    <mergeCell ref="AA256:AB256"/>
    <mergeCell ref="AC256:AD256"/>
    <mergeCell ref="AE256:AF256"/>
    <mergeCell ref="AN256:AP256"/>
    <mergeCell ref="AX256:AZ256"/>
    <mergeCell ref="BH256:BJ256"/>
    <mergeCell ref="E256:G256"/>
    <mergeCell ref="H256:J256"/>
    <mergeCell ref="K256:M256"/>
    <mergeCell ref="N256:P256"/>
    <mergeCell ref="Q256:S256"/>
    <mergeCell ref="Y256:Z256"/>
    <mergeCell ref="AA255:AB255"/>
    <mergeCell ref="AC255:AD255"/>
    <mergeCell ref="AE255:AF255"/>
    <mergeCell ref="AN255:AP255"/>
    <mergeCell ref="AX255:AZ255"/>
    <mergeCell ref="BH255:BJ255"/>
    <mergeCell ref="E255:G255"/>
    <mergeCell ref="H255:J255"/>
    <mergeCell ref="K255:M255"/>
    <mergeCell ref="N255:P255"/>
    <mergeCell ref="Q255:S255"/>
    <mergeCell ref="Y255:Z255"/>
    <mergeCell ref="AA258:AB258"/>
    <mergeCell ref="AC258:AD258"/>
    <mergeCell ref="AE258:AF258"/>
    <mergeCell ref="AN258:AP258"/>
    <mergeCell ref="AX258:AZ258"/>
    <mergeCell ref="BH258:BJ258"/>
    <mergeCell ref="E258:G258"/>
    <mergeCell ref="H258:J258"/>
    <mergeCell ref="K258:M258"/>
    <mergeCell ref="N258:P258"/>
    <mergeCell ref="Q258:S258"/>
    <mergeCell ref="Y258:Z258"/>
    <mergeCell ref="AA257:AB257"/>
    <mergeCell ref="AC257:AD257"/>
    <mergeCell ref="AE257:AF257"/>
    <mergeCell ref="AN257:AP257"/>
    <mergeCell ref="AX257:AZ257"/>
    <mergeCell ref="BH257:BJ257"/>
    <mergeCell ref="E257:G257"/>
    <mergeCell ref="H257:J257"/>
    <mergeCell ref="K257:M257"/>
    <mergeCell ref="N257:P257"/>
    <mergeCell ref="Q257:S257"/>
    <mergeCell ref="Y257:Z257"/>
    <mergeCell ref="AA260:AB260"/>
    <mergeCell ref="AC260:AD260"/>
    <mergeCell ref="AE260:AF260"/>
    <mergeCell ref="AN260:AP260"/>
    <mergeCell ref="AX260:AZ260"/>
    <mergeCell ref="BH260:BJ260"/>
    <mergeCell ref="E260:G260"/>
    <mergeCell ref="H260:J260"/>
    <mergeCell ref="K260:M260"/>
    <mergeCell ref="N260:P260"/>
    <mergeCell ref="Q260:S260"/>
    <mergeCell ref="Y260:Z260"/>
    <mergeCell ref="AA259:AB259"/>
    <mergeCell ref="AC259:AD259"/>
    <mergeCell ref="AE259:AF259"/>
    <mergeCell ref="AN259:AP259"/>
    <mergeCell ref="AX259:AZ259"/>
    <mergeCell ref="BH259:BJ259"/>
    <mergeCell ref="E259:G259"/>
    <mergeCell ref="H259:J259"/>
    <mergeCell ref="K259:M259"/>
    <mergeCell ref="N259:P259"/>
    <mergeCell ref="Q259:S259"/>
    <mergeCell ref="Y259:Z259"/>
    <mergeCell ref="AA262:AB262"/>
    <mergeCell ref="AC262:AD262"/>
    <mergeCell ref="AE262:AF262"/>
    <mergeCell ref="AN262:AP262"/>
    <mergeCell ref="AX262:AZ262"/>
    <mergeCell ref="BH262:BJ262"/>
    <mergeCell ref="E262:G262"/>
    <mergeCell ref="H262:J262"/>
    <mergeCell ref="K262:M262"/>
    <mergeCell ref="N262:P262"/>
    <mergeCell ref="Q262:S262"/>
    <mergeCell ref="Y262:Z262"/>
    <mergeCell ref="AA261:AB261"/>
    <mergeCell ref="AC261:AD261"/>
    <mergeCell ref="AE261:AF261"/>
    <mergeCell ref="AN261:AP261"/>
    <mergeCell ref="AX261:AZ261"/>
    <mergeCell ref="BH261:BJ261"/>
    <mergeCell ref="E261:G261"/>
    <mergeCell ref="H261:J261"/>
    <mergeCell ref="K261:M261"/>
    <mergeCell ref="N261:P261"/>
    <mergeCell ref="Q261:S261"/>
    <mergeCell ref="Y261:Z261"/>
    <mergeCell ref="AA264:AB264"/>
    <mergeCell ref="AC264:AD264"/>
    <mergeCell ref="AE264:AF264"/>
    <mergeCell ref="AN264:AP264"/>
    <mergeCell ref="AX264:AZ264"/>
    <mergeCell ref="BH264:BJ264"/>
    <mergeCell ref="E264:G264"/>
    <mergeCell ref="H264:J264"/>
    <mergeCell ref="K264:M264"/>
    <mergeCell ref="N264:P264"/>
    <mergeCell ref="Q264:S264"/>
    <mergeCell ref="Y264:Z264"/>
    <mergeCell ref="AA263:AB263"/>
    <mergeCell ref="AC263:AD263"/>
    <mergeCell ref="AE263:AF263"/>
    <mergeCell ref="AN263:AP263"/>
    <mergeCell ref="AX263:AZ263"/>
    <mergeCell ref="BH263:BJ263"/>
    <mergeCell ref="E263:G263"/>
    <mergeCell ref="H263:J263"/>
    <mergeCell ref="K263:M263"/>
    <mergeCell ref="N263:P263"/>
    <mergeCell ref="Q263:S263"/>
    <mergeCell ref="Y263:Z263"/>
    <mergeCell ref="AA266:AB266"/>
    <mergeCell ref="AC266:AD266"/>
    <mergeCell ref="AE266:AF266"/>
    <mergeCell ref="AN266:AP266"/>
    <mergeCell ref="AX266:AZ266"/>
    <mergeCell ref="BH266:BJ266"/>
    <mergeCell ref="E266:G266"/>
    <mergeCell ref="H266:J266"/>
    <mergeCell ref="K266:M266"/>
    <mergeCell ref="N266:P266"/>
    <mergeCell ref="Q266:S266"/>
    <mergeCell ref="Y266:Z266"/>
    <mergeCell ref="AA265:AB265"/>
    <mergeCell ref="AC265:AD265"/>
    <mergeCell ref="AE265:AF265"/>
    <mergeCell ref="AN265:AP265"/>
    <mergeCell ref="AX265:AZ265"/>
    <mergeCell ref="BH265:BJ265"/>
    <mergeCell ref="E265:G265"/>
    <mergeCell ref="H265:J265"/>
    <mergeCell ref="K265:M265"/>
    <mergeCell ref="N265:P265"/>
    <mergeCell ref="Q265:S265"/>
    <mergeCell ref="Y265:Z265"/>
    <mergeCell ref="AA268:AB268"/>
    <mergeCell ref="AC268:AD268"/>
    <mergeCell ref="AE268:AF268"/>
    <mergeCell ref="AN268:AP268"/>
    <mergeCell ref="AX268:AZ268"/>
    <mergeCell ref="BH268:BJ268"/>
    <mergeCell ref="E268:G268"/>
    <mergeCell ref="H268:J268"/>
    <mergeCell ref="K268:M268"/>
    <mergeCell ref="N268:P268"/>
    <mergeCell ref="Q268:S268"/>
    <mergeCell ref="Y268:Z268"/>
    <mergeCell ref="AA267:AB267"/>
    <mergeCell ref="AC267:AD267"/>
    <mergeCell ref="AE267:AF267"/>
    <mergeCell ref="AN267:AP267"/>
    <mergeCell ref="AX267:AZ267"/>
    <mergeCell ref="BH267:BJ267"/>
    <mergeCell ref="E267:G267"/>
    <mergeCell ref="H267:J267"/>
    <mergeCell ref="K267:M267"/>
    <mergeCell ref="N267:P267"/>
    <mergeCell ref="Q267:S267"/>
    <mergeCell ref="Y267:Z267"/>
    <mergeCell ref="AA270:AB270"/>
    <mergeCell ref="AC270:AD270"/>
    <mergeCell ref="AE270:AF270"/>
    <mergeCell ref="AN270:AP270"/>
    <mergeCell ref="AX270:AZ270"/>
    <mergeCell ref="BH270:BJ270"/>
    <mergeCell ref="E270:G270"/>
    <mergeCell ref="H270:J270"/>
    <mergeCell ref="K270:M270"/>
    <mergeCell ref="N270:P270"/>
    <mergeCell ref="Q270:S270"/>
    <mergeCell ref="Y270:Z270"/>
    <mergeCell ref="AA269:AB269"/>
    <mergeCell ref="AC269:AD269"/>
    <mergeCell ref="AE269:AF269"/>
    <mergeCell ref="AN269:AP269"/>
    <mergeCell ref="AX269:AZ269"/>
    <mergeCell ref="BH269:BJ269"/>
    <mergeCell ref="E269:G269"/>
    <mergeCell ref="H269:J269"/>
    <mergeCell ref="K269:M269"/>
    <mergeCell ref="N269:P269"/>
    <mergeCell ref="Q269:S269"/>
    <mergeCell ref="Y269:Z269"/>
    <mergeCell ref="A272:B272"/>
    <mergeCell ref="E272:G272"/>
    <mergeCell ref="H272:J272"/>
    <mergeCell ref="K272:M272"/>
    <mergeCell ref="N272:P272"/>
    <mergeCell ref="Q272:S272"/>
    <mergeCell ref="AA271:AB271"/>
    <mergeCell ref="AC271:AD271"/>
    <mergeCell ref="AE271:AF271"/>
    <mergeCell ref="AN271:AP271"/>
    <mergeCell ref="AX271:AZ271"/>
    <mergeCell ref="BH271:BJ271"/>
    <mergeCell ref="E271:G271"/>
    <mergeCell ref="H271:J271"/>
    <mergeCell ref="K271:M271"/>
    <mergeCell ref="N271:P271"/>
    <mergeCell ref="Q271:S271"/>
    <mergeCell ref="Y271:Z271"/>
    <mergeCell ref="AN273:AP273"/>
    <mergeCell ref="AX273:AZ273"/>
    <mergeCell ref="BH273:BJ273"/>
    <mergeCell ref="E274:G274"/>
    <mergeCell ref="H274:J274"/>
    <mergeCell ref="K274:M274"/>
    <mergeCell ref="N274:P274"/>
    <mergeCell ref="Q274:S274"/>
    <mergeCell ref="Y274:Z274"/>
    <mergeCell ref="AA274:AB274"/>
    <mergeCell ref="BH272:BJ272"/>
    <mergeCell ref="E273:G273"/>
    <mergeCell ref="H273:J273"/>
    <mergeCell ref="K273:M273"/>
    <mergeCell ref="N273:P273"/>
    <mergeCell ref="Q273:S273"/>
    <mergeCell ref="Y273:Z273"/>
    <mergeCell ref="AA273:AB273"/>
    <mergeCell ref="AC273:AD273"/>
    <mergeCell ref="AE273:AF273"/>
    <mergeCell ref="Y272:Z272"/>
    <mergeCell ref="AA272:AB272"/>
    <mergeCell ref="AC272:AD272"/>
    <mergeCell ref="AE272:AF272"/>
    <mergeCell ref="AN272:AP272"/>
    <mergeCell ref="AX272:AZ272"/>
    <mergeCell ref="BH275:BJ275"/>
    <mergeCell ref="E276:G276"/>
    <mergeCell ref="H276:J276"/>
    <mergeCell ref="K276:M276"/>
    <mergeCell ref="N276:P276"/>
    <mergeCell ref="Q276:S276"/>
    <mergeCell ref="Y276:Z276"/>
    <mergeCell ref="AA276:AB276"/>
    <mergeCell ref="AC276:AD276"/>
    <mergeCell ref="AE276:AF276"/>
    <mergeCell ref="Y275:Z275"/>
    <mergeCell ref="AA275:AB275"/>
    <mergeCell ref="AC275:AD275"/>
    <mergeCell ref="AE275:AF275"/>
    <mergeCell ref="AN275:AP275"/>
    <mergeCell ref="AX275:AZ275"/>
    <mergeCell ref="AC274:AD274"/>
    <mergeCell ref="AE274:AF274"/>
    <mergeCell ref="AN274:AP274"/>
    <mergeCell ref="AX274:AZ274"/>
    <mergeCell ref="BH274:BJ274"/>
    <mergeCell ref="E275:G275"/>
    <mergeCell ref="H275:J275"/>
    <mergeCell ref="K275:M275"/>
    <mergeCell ref="N275:P275"/>
    <mergeCell ref="Q275:S275"/>
    <mergeCell ref="AC277:AD277"/>
    <mergeCell ref="AE277:AF277"/>
    <mergeCell ref="AN277:AP277"/>
    <mergeCell ref="AX277:AZ277"/>
    <mergeCell ref="BH277:BJ277"/>
    <mergeCell ref="E278:G278"/>
    <mergeCell ref="H278:J278"/>
    <mergeCell ref="K278:M278"/>
    <mergeCell ref="N278:P278"/>
    <mergeCell ref="Q278:S278"/>
    <mergeCell ref="AN276:AP276"/>
    <mergeCell ref="AX276:AZ276"/>
    <mergeCell ref="BH276:BJ276"/>
    <mergeCell ref="E277:G277"/>
    <mergeCell ref="H277:J277"/>
    <mergeCell ref="K277:M277"/>
    <mergeCell ref="N277:P277"/>
    <mergeCell ref="Q277:S277"/>
    <mergeCell ref="Y277:Z277"/>
    <mergeCell ref="AA277:AB277"/>
    <mergeCell ref="AN279:AP279"/>
    <mergeCell ref="AX279:AZ279"/>
    <mergeCell ref="BH279:BJ279"/>
    <mergeCell ref="E280:G280"/>
    <mergeCell ref="H280:J280"/>
    <mergeCell ref="K280:M280"/>
    <mergeCell ref="N280:P280"/>
    <mergeCell ref="Q280:S280"/>
    <mergeCell ref="Y280:Z280"/>
    <mergeCell ref="AA280:AB280"/>
    <mergeCell ref="BH278:BJ278"/>
    <mergeCell ref="E279:G279"/>
    <mergeCell ref="H279:J279"/>
    <mergeCell ref="K279:M279"/>
    <mergeCell ref="N279:P279"/>
    <mergeCell ref="Q279:S279"/>
    <mergeCell ref="Y279:Z279"/>
    <mergeCell ref="AA279:AB279"/>
    <mergeCell ref="AC279:AD279"/>
    <mergeCell ref="AE279:AF279"/>
    <mergeCell ref="Y278:Z278"/>
    <mergeCell ref="AA278:AB278"/>
    <mergeCell ref="AC278:AD278"/>
    <mergeCell ref="AE278:AF278"/>
    <mergeCell ref="AN278:AP278"/>
    <mergeCell ref="AX278:AZ278"/>
    <mergeCell ref="BH281:BJ281"/>
    <mergeCell ref="E282:G282"/>
    <mergeCell ref="H282:J282"/>
    <mergeCell ref="K282:M282"/>
    <mergeCell ref="N282:P282"/>
    <mergeCell ref="Q282:S282"/>
    <mergeCell ref="Y282:Z282"/>
    <mergeCell ref="AA282:AB282"/>
    <mergeCell ref="AC282:AD282"/>
    <mergeCell ref="AE282:AF282"/>
    <mergeCell ref="Y281:Z281"/>
    <mergeCell ref="AA281:AB281"/>
    <mergeCell ref="AC281:AD281"/>
    <mergeCell ref="AE281:AF281"/>
    <mergeCell ref="AN281:AP281"/>
    <mergeCell ref="AX281:AZ281"/>
    <mergeCell ref="AC280:AD280"/>
    <mergeCell ref="AE280:AF280"/>
    <mergeCell ref="AN280:AP280"/>
    <mergeCell ref="AX280:AZ280"/>
    <mergeCell ref="BH280:BJ280"/>
    <mergeCell ref="E281:G281"/>
    <mergeCell ref="H281:J281"/>
    <mergeCell ref="K281:M281"/>
    <mergeCell ref="N281:P281"/>
    <mergeCell ref="Q281:S281"/>
    <mergeCell ref="AC283:AD283"/>
    <mergeCell ref="AE283:AF283"/>
    <mergeCell ref="AN283:AP283"/>
    <mergeCell ref="AX283:AZ283"/>
    <mergeCell ref="BH283:BJ283"/>
    <mergeCell ref="E284:G284"/>
    <mergeCell ref="H284:J284"/>
    <mergeCell ref="K284:M284"/>
    <mergeCell ref="N284:P284"/>
    <mergeCell ref="Q284:S284"/>
    <mergeCell ref="AN282:AP282"/>
    <mergeCell ref="AX282:AZ282"/>
    <mergeCell ref="BH282:BJ282"/>
    <mergeCell ref="E283:G283"/>
    <mergeCell ref="H283:J283"/>
    <mergeCell ref="K283:M283"/>
    <mergeCell ref="N283:P283"/>
    <mergeCell ref="Q283:S283"/>
    <mergeCell ref="Y283:Z283"/>
    <mergeCell ref="AA283:AB283"/>
    <mergeCell ref="AN285:AP285"/>
    <mergeCell ref="AX285:AZ285"/>
    <mergeCell ref="BH285:BJ285"/>
    <mergeCell ref="E286:G286"/>
    <mergeCell ref="H286:J286"/>
    <mergeCell ref="K286:M286"/>
    <mergeCell ref="N286:P286"/>
    <mergeCell ref="Q286:S286"/>
    <mergeCell ref="Y286:Z286"/>
    <mergeCell ref="AA286:AB286"/>
    <mergeCell ref="BH284:BJ284"/>
    <mergeCell ref="E285:G285"/>
    <mergeCell ref="H285:J285"/>
    <mergeCell ref="K285:M285"/>
    <mergeCell ref="N285:P285"/>
    <mergeCell ref="Q285:S285"/>
    <mergeCell ref="Y285:Z285"/>
    <mergeCell ref="AA285:AB285"/>
    <mergeCell ref="AC285:AD285"/>
    <mergeCell ref="AE285:AF285"/>
    <mergeCell ref="Y284:Z284"/>
    <mergeCell ref="AA284:AB284"/>
    <mergeCell ref="AC284:AD284"/>
    <mergeCell ref="AE284:AF284"/>
    <mergeCell ref="AN284:AP284"/>
    <mergeCell ref="AX284:AZ284"/>
    <mergeCell ref="BH287:BJ287"/>
    <mergeCell ref="E288:G288"/>
    <mergeCell ref="H288:J288"/>
    <mergeCell ref="K288:M288"/>
    <mergeCell ref="N288:P288"/>
    <mergeCell ref="Q288:S288"/>
    <mergeCell ref="Y288:Z288"/>
    <mergeCell ref="AA288:AB288"/>
    <mergeCell ref="AC288:AD288"/>
    <mergeCell ref="AE288:AF288"/>
    <mergeCell ref="Y287:Z287"/>
    <mergeCell ref="AA287:AB287"/>
    <mergeCell ref="AC287:AD287"/>
    <mergeCell ref="AE287:AF287"/>
    <mergeCell ref="AN287:AP287"/>
    <mergeCell ref="AX287:AZ287"/>
    <mergeCell ref="AC286:AD286"/>
    <mergeCell ref="AE286:AF286"/>
    <mergeCell ref="AN286:AP286"/>
    <mergeCell ref="AX286:AZ286"/>
    <mergeCell ref="BH286:BJ286"/>
    <mergeCell ref="E287:G287"/>
    <mergeCell ref="H287:J287"/>
    <mergeCell ref="K287:M287"/>
    <mergeCell ref="N287:P287"/>
    <mergeCell ref="Q287:S287"/>
    <mergeCell ref="AC289:AD289"/>
    <mergeCell ref="AE289:AF289"/>
    <mergeCell ref="AN289:AP289"/>
    <mergeCell ref="AX289:AZ289"/>
    <mergeCell ref="BH289:BJ289"/>
    <mergeCell ref="E290:G290"/>
    <mergeCell ref="H290:J290"/>
    <mergeCell ref="K290:M290"/>
    <mergeCell ref="N290:P290"/>
    <mergeCell ref="Q290:S290"/>
    <mergeCell ref="AN288:AP288"/>
    <mergeCell ref="AX288:AZ288"/>
    <mergeCell ref="BH288:BJ288"/>
    <mergeCell ref="E289:G289"/>
    <mergeCell ref="H289:J289"/>
    <mergeCell ref="K289:M289"/>
    <mergeCell ref="N289:P289"/>
    <mergeCell ref="Q289:S289"/>
    <mergeCell ref="Y289:Z289"/>
    <mergeCell ref="AA289:AB289"/>
    <mergeCell ref="AN291:AP291"/>
    <mergeCell ref="AX291:AZ291"/>
    <mergeCell ref="BH291:BJ291"/>
    <mergeCell ref="E292:G292"/>
    <mergeCell ref="H292:J292"/>
    <mergeCell ref="K292:M292"/>
    <mergeCell ref="N292:P292"/>
    <mergeCell ref="Q292:S292"/>
    <mergeCell ref="Y292:Z292"/>
    <mergeCell ref="AA292:AB292"/>
    <mergeCell ref="BH290:BJ290"/>
    <mergeCell ref="E291:G291"/>
    <mergeCell ref="H291:J291"/>
    <mergeCell ref="K291:M291"/>
    <mergeCell ref="N291:P291"/>
    <mergeCell ref="Q291:S291"/>
    <mergeCell ref="Y291:Z291"/>
    <mergeCell ref="AA291:AB291"/>
    <mergeCell ref="AC291:AD291"/>
    <mergeCell ref="AE291:AF291"/>
    <mergeCell ref="Y290:Z290"/>
    <mergeCell ref="AA290:AB290"/>
    <mergeCell ref="AC290:AD290"/>
    <mergeCell ref="AE290:AF290"/>
    <mergeCell ref="AN290:AP290"/>
    <mergeCell ref="AX290:AZ290"/>
    <mergeCell ref="BH293:BJ293"/>
    <mergeCell ref="E294:G294"/>
    <mergeCell ref="H294:J294"/>
    <mergeCell ref="K294:M294"/>
    <mergeCell ref="N294:P294"/>
    <mergeCell ref="Q294:S294"/>
    <mergeCell ref="Y294:Z294"/>
    <mergeCell ref="AA294:AB294"/>
    <mergeCell ref="AC294:AD294"/>
    <mergeCell ref="AE294:AF294"/>
    <mergeCell ref="Y293:Z293"/>
    <mergeCell ref="AA293:AB293"/>
    <mergeCell ref="AC293:AD293"/>
    <mergeCell ref="AE293:AF293"/>
    <mergeCell ref="AN293:AP293"/>
    <mergeCell ref="AX293:AZ293"/>
    <mergeCell ref="AC292:AD292"/>
    <mergeCell ref="AE292:AF292"/>
    <mergeCell ref="AN292:AP292"/>
    <mergeCell ref="AX292:AZ292"/>
    <mergeCell ref="BH292:BJ292"/>
    <mergeCell ref="E293:G293"/>
    <mergeCell ref="H293:J293"/>
    <mergeCell ref="K293:M293"/>
    <mergeCell ref="N293:P293"/>
    <mergeCell ref="Q293:S293"/>
    <mergeCell ref="AC295:AD295"/>
    <mergeCell ref="AE295:AF295"/>
    <mergeCell ref="AN295:AP295"/>
    <mergeCell ref="AX295:AZ295"/>
    <mergeCell ref="BH295:BJ295"/>
    <mergeCell ref="E296:G296"/>
    <mergeCell ref="H296:J296"/>
    <mergeCell ref="K296:M296"/>
    <mergeCell ref="N296:P296"/>
    <mergeCell ref="Q296:S296"/>
    <mergeCell ref="AN294:AP294"/>
    <mergeCell ref="AX294:AZ294"/>
    <mergeCell ref="BH294:BJ294"/>
    <mergeCell ref="E295:G295"/>
    <mergeCell ref="H295:J295"/>
    <mergeCell ref="K295:M295"/>
    <mergeCell ref="N295:P295"/>
    <mergeCell ref="Q295:S295"/>
    <mergeCell ref="Y295:Z295"/>
    <mergeCell ref="AA295:AB295"/>
    <mergeCell ref="AN297:AP297"/>
    <mergeCell ref="AX297:AZ297"/>
    <mergeCell ref="BH297:BJ297"/>
    <mergeCell ref="E298:G298"/>
    <mergeCell ref="H298:J298"/>
    <mergeCell ref="K298:M298"/>
    <mergeCell ref="N298:P298"/>
    <mergeCell ref="Q298:S298"/>
    <mergeCell ref="Y298:Z298"/>
    <mergeCell ref="AA298:AB298"/>
    <mergeCell ref="BH296:BJ296"/>
    <mergeCell ref="E297:G297"/>
    <mergeCell ref="H297:J297"/>
    <mergeCell ref="K297:M297"/>
    <mergeCell ref="N297:P297"/>
    <mergeCell ref="Q297:S297"/>
    <mergeCell ref="Y297:Z297"/>
    <mergeCell ref="AA297:AB297"/>
    <mergeCell ref="AC297:AD297"/>
    <mergeCell ref="AE297:AF297"/>
    <mergeCell ref="Y296:Z296"/>
    <mergeCell ref="AA296:AB296"/>
    <mergeCell ref="AC296:AD296"/>
    <mergeCell ref="AE296:AF296"/>
    <mergeCell ref="AN296:AP296"/>
    <mergeCell ref="AX296:AZ296"/>
    <mergeCell ref="BH299:BJ299"/>
    <mergeCell ref="E300:G300"/>
    <mergeCell ref="H300:J300"/>
    <mergeCell ref="K300:M300"/>
    <mergeCell ref="N300:P300"/>
    <mergeCell ref="Q300:S300"/>
    <mergeCell ref="Y300:Z300"/>
    <mergeCell ref="AA300:AB300"/>
    <mergeCell ref="AC300:AD300"/>
    <mergeCell ref="AE300:AF300"/>
    <mergeCell ref="Y299:Z299"/>
    <mergeCell ref="AA299:AB299"/>
    <mergeCell ref="AC299:AD299"/>
    <mergeCell ref="AE299:AF299"/>
    <mergeCell ref="AN299:AP299"/>
    <mergeCell ref="AX299:AZ299"/>
    <mergeCell ref="AC298:AD298"/>
    <mergeCell ref="AE298:AF298"/>
    <mergeCell ref="AN298:AP298"/>
    <mergeCell ref="AX298:AZ298"/>
    <mergeCell ref="BH298:BJ298"/>
    <mergeCell ref="E299:G299"/>
    <mergeCell ref="H299:J299"/>
    <mergeCell ref="K299:M299"/>
    <mergeCell ref="N299:P299"/>
    <mergeCell ref="Q299:S299"/>
    <mergeCell ref="AC301:AD301"/>
    <mergeCell ref="AE301:AF301"/>
    <mergeCell ref="AN301:AP301"/>
    <mergeCell ref="AX301:AZ301"/>
    <mergeCell ref="BH301:BJ301"/>
    <mergeCell ref="E302:G302"/>
    <mergeCell ref="H302:J302"/>
    <mergeCell ref="K302:M302"/>
    <mergeCell ref="N302:P302"/>
    <mergeCell ref="Q302:S302"/>
    <mergeCell ref="AN300:AP300"/>
    <mergeCell ref="AX300:AZ300"/>
    <mergeCell ref="BH300:BJ300"/>
    <mergeCell ref="E301:G301"/>
    <mergeCell ref="H301:J301"/>
    <mergeCell ref="K301:M301"/>
    <mergeCell ref="N301:P301"/>
    <mergeCell ref="Q301:S301"/>
    <mergeCell ref="Y301:Z301"/>
    <mergeCell ref="AA301:AB301"/>
    <mergeCell ref="AN303:AP303"/>
    <mergeCell ref="AX303:AZ303"/>
    <mergeCell ref="BH303:BJ303"/>
    <mergeCell ref="E304:G304"/>
    <mergeCell ref="H304:J304"/>
    <mergeCell ref="K304:M304"/>
    <mergeCell ref="N304:P304"/>
    <mergeCell ref="Q304:S304"/>
    <mergeCell ref="Y304:Z304"/>
    <mergeCell ref="AA304:AB304"/>
    <mergeCell ref="BH302:BJ302"/>
    <mergeCell ref="E303:G303"/>
    <mergeCell ref="H303:J303"/>
    <mergeCell ref="K303:M303"/>
    <mergeCell ref="N303:P303"/>
    <mergeCell ref="Q303:S303"/>
    <mergeCell ref="Y303:Z303"/>
    <mergeCell ref="AA303:AB303"/>
    <mergeCell ref="AC303:AD303"/>
    <mergeCell ref="AE303:AF303"/>
    <mergeCell ref="Y302:Z302"/>
    <mergeCell ref="AA302:AB302"/>
    <mergeCell ref="AC302:AD302"/>
    <mergeCell ref="AE302:AF302"/>
    <mergeCell ref="AN302:AP302"/>
    <mergeCell ref="AX302:AZ302"/>
    <mergeCell ref="BH305:BJ305"/>
    <mergeCell ref="E306:G306"/>
    <mergeCell ref="H306:J306"/>
    <mergeCell ref="K306:M306"/>
    <mergeCell ref="N306:P306"/>
    <mergeCell ref="Q306:S306"/>
    <mergeCell ref="Y306:Z306"/>
    <mergeCell ref="AA306:AB306"/>
    <mergeCell ref="AC306:AD306"/>
    <mergeCell ref="AE306:AF306"/>
    <mergeCell ref="Y305:Z305"/>
    <mergeCell ref="AA305:AB305"/>
    <mergeCell ref="AC305:AD305"/>
    <mergeCell ref="AE305:AF305"/>
    <mergeCell ref="AN305:AP305"/>
    <mergeCell ref="AX305:AZ305"/>
    <mergeCell ref="AC304:AD304"/>
    <mergeCell ref="AE304:AF304"/>
    <mergeCell ref="AN304:AP304"/>
    <mergeCell ref="AX304:AZ304"/>
    <mergeCell ref="BH304:BJ304"/>
    <mergeCell ref="E305:G305"/>
    <mergeCell ref="H305:J305"/>
    <mergeCell ref="K305:M305"/>
    <mergeCell ref="N305:P305"/>
    <mergeCell ref="Q305:S305"/>
    <mergeCell ref="AC307:AD307"/>
    <mergeCell ref="AE307:AF307"/>
    <mergeCell ref="AN307:AP307"/>
    <mergeCell ref="AX307:AZ307"/>
    <mergeCell ref="BH307:BJ307"/>
    <mergeCell ref="E308:G308"/>
    <mergeCell ref="H308:J308"/>
    <mergeCell ref="K308:M308"/>
    <mergeCell ref="N308:P308"/>
    <mergeCell ref="Q308:S308"/>
    <mergeCell ref="AN306:AP306"/>
    <mergeCell ref="AX306:AZ306"/>
    <mergeCell ref="BH306:BJ306"/>
    <mergeCell ref="E307:G307"/>
    <mergeCell ref="H307:J307"/>
    <mergeCell ref="K307:M307"/>
    <mergeCell ref="N307:P307"/>
    <mergeCell ref="Q307:S307"/>
    <mergeCell ref="Y307:Z307"/>
    <mergeCell ref="AA307:AB307"/>
    <mergeCell ref="AN309:AP309"/>
    <mergeCell ref="AX309:AZ309"/>
    <mergeCell ref="BH309:BJ309"/>
    <mergeCell ref="E310:G310"/>
    <mergeCell ref="H310:J310"/>
    <mergeCell ref="K310:M310"/>
    <mergeCell ref="N310:P310"/>
    <mergeCell ref="Q310:S310"/>
    <mergeCell ref="Y310:Z310"/>
    <mergeCell ref="AA310:AB310"/>
    <mergeCell ref="BH308:BJ308"/>
    <mergeCell ref="E309:G309"/>
    <mergeCell ref="H309:J309"/>
    <mergeCell ref="K309:M309"/>
    <mergeCell ref="N309:P309"/>
    <mergeCell ref="Q309:S309"/>
    <mergeCell ref="Y309:Z309"/>
    <mergeCell ref="AA309:AB309"/>
    <mergeCell ref="AC309:AD309"/>
    <mergeCell ref="AE309:AF309"/>
    <mergeCell ref="Y308:Z308"/>
    <mergeCell ref="AA308:AB308"/>
    <mergeCell ref="AC308:AD308"/>
    <mergeCell ref="AE308:AF308"/>
    <mergeCell ref="AN308:AP308"/>
    <mergeCell ref="AX308:AZ308"/>
    <mergeCell ref="BH311:BJ311"/>
    <mergeCell ref="E312:G312"/>
    <mergeCell ref="H312:J312"/>
    <mergeCell ref="K312:M312"/>
    <mergeCell ref="N312:P312"/>
    <mergeCell ref="Q312:S312"/>
    <mergeCell ref="Y312:Z312"/>
    <mergeCell ref="AA312:AB312"/>
    <mergeCell ref="AC312:AD312"/>
    <mergeCell ref="AE312:AF312"/>
    <mergeCell ref="Y311:Z311"/>
    <mergeCell ref="AA311:AB311"/>
    <mergeCell ref="AC311:AD311"/>
    <mergeCell ref="AE311:AF311"/>
    <mergeCell ref="AN311:AP311"/>
    <mergeCell ref="AX311:AZ311"/>
    <mergeCell ref="AC310:AD310"/>
    <mergeCell ref="AE310:AF310"/>
    <mergeCell ref="AN310:AP310"/>
    <mergeCell ref="AX310:AZ310"/>
    <mergeCell ref="BH310:BJ310"/>
    <mergeCell ref="E311:G311"/>
    <mergeCell ref="H311:J311"/>
    <mergeCell ref="K311:M311"/>
    <mergeCell ref="N311:P311"/>
    <mergeCell ref="Q311:S311"/>
    <mergeCell ref="AC313:AD313"/>
    <mergeCell ref="AE313:AF313"/>
    <mergeCell ref="AN313:AP313"/>
    <mergeCell ref="AX313:AZ313"/>
    <mergeCell ref="BH313:BJ313"/>
    <mergeCell ref="E314:G314"/>
    <mergeCell ref="H314:J314"/>
    <mergeCell ref="K314:M314"/>
    <mergeCell ref="N314:P314"/>
    <mergeCell ref="Q314:S314"/>
    <mergeCell ref="AN312:AP312"/>
    <mergeCell ref="AX312:AZ312"/>
    <mergeCell ref="BH312:BJ312"/>
    <mergeCell ref="E313:G313"/>
    <mergeCell ref="H313:J313"/>
    <mergeCell ref="K313:M313"/>
    <mergeCell ref="N313:P313"/>
    <mergeCell ref="Q313:S313"/>
    <mergeCell ref="Y313:Z313"/>
    <mergeCell ref="AA313:AB313"/>
    <mergeCell ref="AN315:AP315"/>
    <mergeCell ref="AX315:AZ315"/>
    <mergeCell ref="BH315:BJ315"/>
    <mergeCell ref="E316:G316"/>
    <mergeCell ref="H316:J316"/>
    <mergeCell ref="K316:M316"/>
    <mergeCell ref="N316:P316"/>
    <mergeCell ref="Q316:S316"/>
    <mergeCell ref="Y316:Z316"/>
    <mergeCell ref="AA316:AB316"/>
    <mergeCell ref="BH314:BJ314"/>
    <mergeCell ref="E315:G315"/>
    <mergeCell ref="H315:J315"/>
    <mergeCell ref="K315:M315"/>
    <mergeCell ref="N315:P315"/>
    <mergeCell ref="Q315:S315"/>
    <mergeCell ref="Y315:Z315"/>
    <mergeCell ref="AA315:AB315"/>
    <mergeCell ref="AC315:AD315"/>
    <mergeCell ref="AE315:AF315"/>
    <mergeCell ref="Y314:Z314"/>
    <mergeCell ref="AA314:AB314"/>
    <mergeCell ref="AC314:AD314"/>
    <mergeCell ref="AE314:AF314"/>
    <mergeCell ref="AN314:AP314"/>
    <mergeCell ref="AX314:AZ314"/>
    <mergeCell ref="BH317:BJ317"/>
    <mergeCell ref="E318:G318"/>
    <mergeCell ref="H318:J318"/>
    <mergeCell ref="K318:M318"/>
    <mergeCell ref="N318:P318"/>
    <mergeCell ref="Q318:S318"/>
    <mergeCell ref="Y318:Z318"/>
    <mergeCell ref="AA318:AB318"/>
    <mergeCell ref="AC318:AD318"/>
    <mergeCell ref="AE318:AF318"/>
    <mergeCell ref="Y317:Z317"/>
    <mergeCell ref="AA317:AB317"/>
    <mergeCell ref="AC317:AD317"/>
    <mergeCell ref="AE317:AF317"/>
    <mergeCell ref="AN317:AP317"/>
    <mergeCell ref="AX317:AZ317"/>
    <mergeCell ref="AC316:AD316"/>
    <mergeCell ref="AE316:AF316"/>
    <mergeCell ref="AN316:AP316"/>
    <mergeCell ref="AX316:AZ316"/>
    <mergeCell ref="BH316:BJ316"/>
    <mergeCell ref="E317:G317"/>
    <mergeCell ref="H317:J317"/>
    <mergeCell ref="K317:M317"/>
    <mergeCell ref="N317:P317"/>
    <mergeCell ref="Q317:S317"/>
    <mergeCell ref="AC319:AD319"/>
    <mergeCell ref="AE319:AF319"/>
    <mergeCell ref="AN319:AP319"/>
    <mergeCell ref="AX319:AZ319"/>
    <mergeCell ref="BH319:BJ319"/>
    <mergeCell ref="E320:G320"/>
    <mergeCell ref="H320:J320"/>
    <mergeCell ref="K320:M320"/>
    <mergeCell ref="N320:P320"/>
    <mergeCell ref="Q320:S320"/>
    <mergeCell ref="AN318:AP318"/>
    <mergeCell ref="AX318:AZ318"/>
    <mergeCell ref="BH318:BJ318"/>
    <mergeCell ref="E319:G319"/>
    <mergeCell ref="H319:J319"/>
    <mergeCell ref="K319:M319"/>
    <mergeCell ref="N319:P319"/>
    <mergeCell ref="Q319:S319"/>
    <mergeCell ref="Y319:Z319"/>
    <mergeCell ref="AA319:AB319"/>
    <mergeCell ref="AA322:AB322"/>
    <mergeCell ref="AC322:AD322"/>
    <mergeCell ref="AE322:AF322"/>
    <mergeCell ref="AN322:AP322"/>
    <mergeCell ref="AX322:AZ322"/>
    <mergeCell ref="BH322:BJ322"/>
    <mergeCell ref="AN321:AP321"/>
    <mergeCell ref="AX321:AZ321"/>
    <mergeCell ref="BH321:BJ321"/>
    <mergeCell ref="A322:B322"/>
    <mergeCell ref="E322:G322"/>
    <mergeCell ref="H322:J322"/>
    <mergeCell ref="K322:M322"/>
    <mergeCell ref="N322:P322"/>
    <mergeCell ref="Q322:S322"/>
    <mergeCell ref="Y322:Z322"/>
    <mergeCell ref="BH320:BJ320"/>
    <mergeCell ref="E321:G321"/>
    <mergeCell ref="H321:J321"/>
    <mergeCell ref="K321:M321"/>
    <mergeCell ref="N321:P321"/>
    <mergeCell ref="Q321:S321"/>
    <mergeCell ref="Y321:Z321"/>
    <mergeCell ref="AA321:AB321"/>
    <mergeCell ref="AC321:AD321"/>
    <mergeCell ref="AE321:AF321"/>
    <mergeCell ref="Y320:Z320"/>
    <mergeCell ref="AA320:AB320"/>
    <mergeCell ref="AC320:AD320"/>
    <mergeCell ref="AE320:AF320"/>
    <mergeCell ref="AN320:AP320"/>
    <mergeCell ref="AX320:AZ320"/>
    <mergeCell ref="AA324:AB324"/>
    <mergeCell ref="AC324:AD324"/>
    <mergeCell ref="AE324:AF324"/>
    <mergeCell ref="AN324:AP324"/>
    <mergeCell ref="AX324:AZ324"/>
    <mergeCell ref="BH324:BJ324"/>
    <mergeCell ref="E324:G324"/>
    <mergeCell ref="H324:J324"/>
    <mergeCell ref="K324:M324"/>
    <mergeCell ref="N324:P324"/>
    <mergeCell ref="Q324:S324"/>
    <mergeCell ref="Y324:Z324"/>
    <mergeCell ref="AA323:AB323"/>
    <mergeCell ref="AC323:AD323"/>
    <mergeCell ref="AE323:AF323"/>
    <mergeCell ref="AN323:AP323"/>
    <mergeCell ref="AX323:AZ323"/>
    <mergeCell ref="BH323:BJ323"/>
    <mergeCell ref="E323:G323"/>
    <mergeCell ref="H323:J323"/>
    <mergeCell ref="K323:M323"/>
    <mergeCell ref="N323:P323"/>
    <mergeCell ref="Q323:S323"/>
    <mergeCell ref="Y323:Z323"/>
    <mergeCell ref="AA326:AB326"/>
    <mergeCell ref="AC326:AD326"/>
    <mergeCell ref="AE326:AF326"/>
    <mergeCell ref="AN326:AP326"/>
    <mergeCell ref="AX326:AZ326"/>
    <mergeCell ref="BH326:BJ326"/>
    <mergeCell ref="E326:G326"/>
    <mergeCell ref="H326:J326"/>
    <mergeCell ref="K326:M326"/>
    <mergeCell ref="N326:P326"/>
    <mergeCell ref="Q326:S326"/>
    <mergeCell ref="Y326:Z326"/>
    <mergeCell ref="AA325:AB325"/>
    <mergeCell ref="AC325:AD325"/>
    <mergeCell ref="AE325:AF325"/>
    <mergeCell ref="AN325:AP325"/>
    <mergeCell ref="AX325:AZ325"/>
    <mergeCell ref="BH325:BJ325"/>
    <mergeCell ref="E325:G325"/>
    <mergeCell ref="H325:J325"/>
    <mergeCell ref="K325:M325"/>
    <mergeCell ref="N325:P325"/>
    <mergeCell ref="Q325:S325"/>
    <mergeCell ref="Y325:Z325"/>
    <mergeCell ref="AA328:AB328"/>
    <mergeCell ref="AC328:AD328"/>
    <mergeCell ref="AE328:AF328"/>
    <mergeCell ref="AN328:AP328"/>
    <mergeCell ref="AX328:AZ328"/>
    <mergeCell ref="BH328:BJ328"/>
    <mergeCell ref="E328:G328"/>
    <mergeCell ref="H328:J328"/>
    <mergeCell ref="K328:M328"/>
    <mergeCell ref="N328:P328"/>
    <mergeCell ref="Q328:S328"/>
    <mergeCell ref="Y328:Z328"/>
    <mergeCell ref="AA327:AB327"/>
    <mergeCell ref="AC327:AD327"/>
    <mergeCell ref="AE327:AF327"/>
    <mergeCell ref="AN327:AP327"/>
    <mergeCell ref="AX327:AZ327"/>
    <mergeCell ref="BH327:BJ327"/>
    <mergeCell ref="E327:G327"/>
    <mergeCell ref="H327:J327"/>
    <mergeCell ref="K327:M327"/>
    <mergeCell ref="N327:P327"/>
    <mergeCell ref="Q327:S327"/>
    <mergeCell ref="Y327:Z327"/>
    <mergeCell ref="AA330:AB330"/>
    <mergeCell ref="AC330:AD330"/>
    <mergeCell ref="AE330:AF330"/>
    <mergeCell ref="AN330:AP330"/>
    <mergeCell ref="AX330:AZ330"/>
    <mergeCell ref="BH330:BJ330"/>
    <mergeCell ref="E330:G330"/>
    <mergeCell ref="H330:J330"/>
    <mergeCell ref="K330:M330"/>
    <mergeCell ref="N330:P330"/>
    <mergeCell ref="Q330:S330"/>
    <mergeCell ref="Y330:Z330"/>
    <mergeCell ref="AA329:AB329"/>
    <mergeCell ref="AC329:AD329"/>
    <mergeCell ref="AE329:AF329"/>
    <mergeCell ref="AN329:AP329"/>
    <mergeCell ref="AX329:AZ329"/>
    <mergeCell ref="BH329:BJ329"/>
    <mergeCell ref="E329:G329"/>
    <mergeCell ref="H329:J329"/>
    <mergeCell ref="K329:M329"/>
    <mergeCell ref="N329:P329"/>
    <mergeCell ref="Q329:S329"/>
    <mergeCell ref="Y329:Z329"/>
    <mergeCell ref="AA332:AB332"/>
    <mergeCell ref="AC332:AD332"/>
    <mergeCell ref="AE332:AF332"/>
    <mergeCell ref="AN332:AP332"/>
    <mergeCell ref="AX332:AZ332"/>
    <mergeCell ref="BH332:BJ332"/>
    <mergeCell ref="E332:G332"/>
    <mergeCell ref="H332:J332"/>
    <mergeCell ref="K332:M332"/>
    <mergeCell ref="N332:P332"/>
    <mergeCell ref="Q332:S332"/>
    <mergeCell ref="Y332:Z332"/>
    <mergeCell ref="AA331:AB331"/>
    <mergeCell ref="AC331:AD331"/>
    <mergeCell ref="AE331:AF331"/>
    <mergeCell ref="AN331:AP331"/>
    <mergeCell ref="AX331:AZ331"/>
    <mergeCell ref="BH331:BJ331"/>
    <mergeCell ref="E331:G331"/>
    <mergeCell ref="H331:J331"/>
    <mergeCell ref="K331:M331"/>
    <mergeCell ref="N331:P331"/>
    <mergeCell ref="Q331:S331"/>
    <mergeCell ref="Y331:Z331"/>
    <mergeCell ref="AA334:AB334"/>
    <mergeCell ref="AC334:AD334"/>
    <mergeCell ref="AE334:AF334"/>
    <mergeCell ref="AN334:AP334"/>
    <mergeCell ref="AX334:AZ334"/>
    <mergeCell ref="BH334:BJ334"/>
    <mergeCell ref="E334:G334"/>
    <mergeCell ref="H334:J334"/>
    <mergeCell ref="K334:M334"/>
    <mergeCell ref="N334:P334"/>
    <mergeCell ref="Q334:S334"/>
    <mergeCell ref="Y334:Z334"/>
    <mergeCell ref="AA333:AB333"/>
    <mergeCell ref="AC333:AD333"/>
    <mergeCell ref="AE333:AF333"/>
    <mergeCell ref="AN333:AP333"/>
    <mergeCell ref="AX333:AZ333"/>
    <mergeCell ref="BH333:BJ333"/>
    <mergeCell ref="E333:G333"/>
    <mergeCell ref="H333:J333"/>
    <mergeCell ref="K333:M333"/>
    <mergeCell ref="N333:P333"/>
    <mergeCell ref="Q333:S333"/>
    <mergeCell ref="Y333:Z333"/>
    <mergeCell ref="AA336:AB336"/>
    <mergeCell ref="AC336:AD336"/>
    <mergeCell ref="AE336:AF336"/>
    <mergeCell ref="AN336:AP336"/>
    <mergeCell ref="AX336:AZ336"/>
    <mergeCell ref="BH336:BJ336"/>
    <mergeCell ref="E336:G336"/>
    <mergeCell ref="H336:J336"/>
    <mergeCell ref="K336:M336"/>
    <mergeCell ref="N336:P336"/>
    <mergeCell ref="Q336:S336"/>
    <mergeCell ref="Y336:Z336"/>
    <mergeCell ref="AA335:AB335"/>
    <mergeCell ref="AC335:AD335"/>
    <mergeCell ref="AE335:AF335"/>
    <mergeCell ref="AN335:AP335"/>
    <mergeCell ref="AX335:AZ335"/>
    <mergeCell ref="BH335:BJ335"/>
    <mergeCell ref="E335:G335"/>
    <mergeCell ref="H335:J335"/>
    <mergeCell ref="K335:M335"/>
    <mergeCell ref="N335:P335"/>
    <mergeCell ref="Q335:S335"/>
    <mergeCell ref="Y335:Z335"/>
    <mergeCell ref="AA338:AB338"/>
    <mergeCell ref="AC338:AD338"/>
    <mergeCell ref="AE338:AF338"/>
    <mergeCell ref="AN338:AP338"/>
    <mergeCell ref="AX338:AZ338"/>
    <mergeCell ref="BH338:BJ338"/>
    <mergeCell ref="E338:G338"/>
    <mergeCell ref="H338:J338"/>
    <mergeCell ref="K338:M338"/>
    <mergeCell ref="N338:P338"/>
    <mergeCell ref="Q338:S338"/>
    <mergeCell ref="Y338:Z338"/>
    <mergeCell ref="AA337:AB337"/>
    <mergeCell ref="AC337:AD337"/>
    <mergeCell ref="AE337:AF337"/>
    <mergeCell ref="AN337:AP337"/>
    <mergeCell ref="AX337:AZ337"/>
    <mergeCell ref="BH337:BJ337"/>
    <mergeCell ref="E337:G337"/>
    <mergeCell ref="H337:J337"/>
    <mergeCell ref="K337:M337"/>
    <mergeCell ref="N337:P337"/>
    <mergeCell ref="Q337:S337"/>
    <mergeCell ref="Y337:Z337"/>
    <mergeCell ref="AA340:AB340"/>
    <mergeCell ref="AC340:AD340"/>
    <mergeCell ref="AE340:AF340"/>
    <mergeCell ref="AN340:AP340"/>
    <mergeCell ref="AX340:AZ340"/>
    <mergeCell ref="BH340:BJ340"/>
    <mergeCell ref="E340:G340"/>
    <mergeCell ref="H340:J340"/>
    <mergeCell ref="K340:M340"/>
    <mergeCell ref="N340:P340"/>
    <mergeCell ref="Q340:S340"/>
    <mergeCell ref="Y340:Z340"/>
    <mergeCell ref="AA339:AB339"/>
    <mergeCell ref="AC339:AD339"/>
    <mergeCell ref="AE339:AF339"/>
    <mergeCell ref="AN339:AP339"/>
    <mergeCell ref="AX339:AZ339"/>
    <mergeCell ref="BH339:BJ339"/>
    <mergeCell ref="E339:G339"/>
    <mergeCell ref="H339:J339"/>
    <mergeCell ref="K339:M339"/>
    <mergeCell ref="N339:P339"/>
    <mergeCell ref="Q339:S339"/>
    <mergeCell ref="Y339:Z339"/>
    <mergeCell ref="AA342:AB342"/>
    <mergeCell ref="AC342:AD342"/>
    <mergeCell ref="AE342:AF342"/>
    <mergeCell ref="AN342:AP342"/>
    <mergeCell ref="AX342:AZ342"/>
    <mergeCell ref="BH342:BJ342"/>
    <mergeCell ref="E342:G342"/>
    <mergeCell ref="H342:J342"/>
    <mergeCell ref="K342:M342"/>
    <mergeCell ref="N342:P342"/>
    <mergeCell ref="Q342:S342"/>
    <mergeCell ref="Y342:Z342"/>
    <mergeCell ref="AA341:AB341"/>
    <mergeCell ref="AC341:AD341"/>
    <mergeCell ref="AE341:AF341"/>
    <mergeCell ref="AN341:AP341"/>
    <mergeCell ref="AX341:AZ341"/>
    <mergeCell ref="BH341:BJ341"/>
    <mergeCell ref="E341:G341"/>
    <mergeCell ref="H341:J341"/>
    <mergeCell ref="K341:M341"/>
    <mergeCell ref="N341:P341"/>
    <mergeCell ref="Q341:S341"/>
    <mergeCell ref="Y341:Z341"/>
    <mergeCell ref="AA344:AB344"/>
    <mergeCell ref="AC344:AD344"/>
    <mergeCell ref="AE344:AF344"/>
    <mergeCell ref="AN344:AP344"/>
    <mergeCell ref="AX344:AZ344"/>
    <mergeCell ref="BH344:BJ344"/>
    <mergeCell ref="E344:G344"/>
    <mergeCell ref="H344:J344"/>
    <mergeCell ref="K344:M344"/>
    <mergeCell ref="N344:P344"/>
    <mergeCell ref="Q344:S344"/>
    <mergeCell ref="Y344:Z344"/>
    <mergeCell ref="AA343:AB343"/>
    <mergeCell ref="AC343:AD343"/>
    <mergeCell ref="AE343:AF343"/>
    <mergeCell ref="AN343:AP343"/>
    <mergeCell ref="AX343:AZ343"/>
    <mergeCell ref="BH343:BJ343"/>
    <mergeCell ref="E343:G343"/>
    <mergeCell ref="H343:J343"/>
    <mergeCell ref="K343:M343"/>
    <mergeCell ref="N343:P343"/>
    <mergeCell ref="Q343:S343"/>
    <mergeCell ref="Y343:Z343"/>
    <mergeCell ref="AA346:AB346"/>
    <mergeCell ref="AC346:AD346"/>
    <mergeCell ref="AE346:AF346"/>
    <mergeCell ref="AN346:AP346"/>
    <mergeCell ref="AX346:AZ346"/>
    <mergeCell ref="BH346:BJ346"/>
    <mergeCell ref="E346:G346"/>
    <mergeCell ref="H346:J346"/>
    <mergeCell ref="K346:M346"/>
    <mergeCell ref="N346:P346"/>
    <mergeCell ref="Q346:S346"/>
    <mergeCell ref="Y346:Z346"/>
    <mergeCell ref="AA345:AB345"/>
    <mergeCell ref="AC345:AD345"/>
    <mergeCell ref="AE345:AF345"/>
    <mergeCell ref="AN345:AP345"/>
    <mergeCell ref="AX345:AZ345"/>
    <mergeCell ref="BH345:BJ345"/>
    <mergeCell ref="E345:G345"/>
    <mergeCell ref="H345:J345"/>
    <mergeCell ref="K345:M345"/>
    <mergeCell ref="N345:P345"/>
    <mergeCell ref="Q345:S345"/>
    <mergeCell ref="Y345:Z345"/>
    <mergeCell ref="AA348:AB348"/>
    <mergeCell ref="AC348:AD348"/>
    <mergeCell ref="AE348:AF348"/>
    <mergeCell ref="AN348:AP348"/>
    <mergeCell ref="AX348:AZ348"/>
    <mergeCell ref="BH348:BJ348"/>
    <mergeCell ref="E348:G348"/>
    <mergeCell ref="H348:J348"/>
    <mergeCell ref="K348:M348"/>
    <mergeCell ref="N348:P348"/>
    <mergeCell ref="Q348:S348"/>
    <mergeCell ref="Y348:Z348"/>
    <mergeCell ref="AA347:AB347"/>
    <mergeCell ref="AC347:AD347"/>
    <mergeCell ref="AE347:AF347"/>
    <mergeCell ref="AN347:AP347"/>
    <mergeCell ref="AX347:AZ347"/>
    <mergeCell ref="BH347:BJ347"/>
    <mergeCell ref="E347:G347"/>
    <mergeCell ref="H347:J347"/>
    <mergeCell ref="K347:M347"/>
    <mergeCell ref="N347:P347"/>
    <mergeCell ref="Q347:S347"/>
    <mergeCell ref="Y347:Z347"/>
    <mergeCell ref="AA350:AB350"/>
    <mergeCell ref="AC350:AD350"/>
    <mergeCell ref="AE350:AF350"/>
    <mergeCell ref="AN350:AP350"/>
    <mergeCell ref="AX350:AZ350"/>
    <mergeCell ref="BH350:BJ350"/>
    <mergeCell ref="E350:G350"/>
    <mergeCell ref="H350:J350"/>
    <mergeCell ref="K350:M350"/>
    <mergeCell ref="N350:P350"/>
    <mergeCell ref="Q350:S350"/>
    <mergeCell ref="Y350:Z350"/>
    <mergeCell ref="AA349:AB349"/>
    <mergeCell ref="AC349:AD349"/>
    <mergeCell ref="AE349:AF349"/>
    <mergeCell ref="AN349:AP349"/>
    <mergeCell ref="AX349:AZ349"/>
    <mergeCell ref="BH349:BJ349"/>
    <mergeCell ref="E349:G349"/>
    <mergeCell ref="H349:J349"/>
    <mergeCell ref="K349:M349"/>
    <mergeCell ref="N349:P349"/>
    <mergeCell ref="Q349:S349"/>
    <mergeCell ref="Y349:Z349"/>
    <mergeCell ref="AA352:AB352"/>
    <mergeCell ref="AC352:AD352"/>
    <mergeCell ref="AE352:AF352"/>
    <mergeCell ref="AN352:AP352"/>
    <mergeCell ref="AX352:AZ352"/>
    <mergeCell ref="BH352:BJ352"/>
    <mergeCell ref="E352:G352"/>
    <mergeCell ref="H352:J352"/>
    <mergeCell ref="K352:M352"/>
    <mergeCell ref="N352:P352"/>
    <mergeCell ref="Q352:S352"/>
    <mergeCell ref="Y352:Z352"/>
    <mergeCell ref="AA351:AB351"/>
    <mergeCell ref="AC351:AD351"/>
    <mergeCell ref="AE351:AF351"/>
    <mergeCell ref="AN351:AP351"/>
    <mergeCell ref="AX351:AZ351"/>
    <mergeCell ref="BH351:BJ351"/>
    <mergeCell ref="E351:G351"/>
    <mergeCell ref="H351:J351"/>
    <mergeCell ref="K351:M351"/>
    <mergeCell ref="N351:P351"/>
    <mergeCell ref="Q351:S351"/>
    <mergeCell ref="Y351:Z351"/>
    <mergeCell ref="AA354:AB354"/>
    <mergeCell ref="AC354:AD354"/>
    <mergeCell ref="AE354:AF354"/>
    <mergeCell ref="AN354:AP354"/>
    <mergeCell ref="AX354:AZ354"/>
    <mergeCell ref="BH354:BJ354"/>
    <mergeCell ref="E354:G354"/>
    <mergeCell ref="H354:J354"/>
    <mergeCell ref="K354:M354"/>
    <mergeCell ref="N354:P354"/>
    <mergeCell ref="Q354:S354"/>
    <mergeCell ref="Y354:Z354"/>
    <mergeCell ref="AA353:AB353"/>
    <mergeCell ref="AC353:AD353"/>
    <mergeCell ref="AE353:AF353"/>
    <mergeCell ref="AN353:AP353"/>
    <mergeCell ref="AX353:AZ353"/>
    <mergeCell ref="BH353:BJ353"/>
    <mergeCell ref="E353:G353"/>
    <mergeCell ref="H353:J353"/>
    <mergeCell ref="K353:M353"/>
    <mergeCell ref="N353:P353"/>
    <mergeCell ref="Q353:S353"/>
    <mergeCell ref="Y353:Z353"/>
    <mergeCell ref="AA356:AB356"/>
    <mergeCell ref="AC356:AD356"/>
    <mergeCell ref="AE356:AF356"/>
    <mergeCell ref="AN356:AP356"/>
    <mergeCell ref="AX356:AZ356"/>
    <mergeCell ref="BH356:BJ356"/>
    <mergeCell ref="E356:G356"/>
    <mergeCell ref="H356:J356"/>
    <mergeCell ref="K356:M356"/>
    <mergeCell ref="N356:P356"/>
    <mergeCell ref="Q356:S356"/>
    <mergeCell ref="Y356:Z356"/>
    <mergeCell ref="AA355:AB355"/>
    <mergeCell ref="AC355:AD355"/>
    <mergeCell ref="AE355:AF355"/>
    <mergeCell ref="AN355:AP355"/>
    <mergeCell ref="AX355:AZ355"/>
    <mergeCell ref="BH355:BJ355"/>
    <mergeCell ref="E355:G355"/>
    <mergeCell ref="H355:J355"/>
    <mergeCell ref="K355:M355"/>
    <mergeCell ref="N355:P355"/>
    <mergeCell ref="Q355:S355"/>
    <mergeCell ref="Y355:Z355"/>
    <mergeCell ref="AA358:AB358"/>
    <mergeCell ref="AC358:AD358"/>
    <mergeCell ref="AE358:AF358"/>
    <mergeCell ref="AN358:AP358"/>
    <mergeCell ref="AX358:AZ358"/>
    <mergeCell ref="BH358:BJ358"/>
    <mergeCell ref="E358:G358"/>
    <mergeCell ref="H358:J358"/>
    <mergeCell ref="K358:M358"/>
    <mergeCell ref="N358:P358"/>
    <mergeCell ref="Q358:S358"/>
    <mergeCell ref="Y358:Z358"/>
    <mergeCell ref="AA357:AB357"/>
    <mergeCell ref="AC357:AD357"/>
    <mergeCell ref="AE357:AF357"/>
    <mergeCell ref="AN357:AP357"/>
    <mergeCell ref="AX357:AZ357"/>
    <mergeCell ref="BH357:BJ357"/>
    <mergeCell ref="E357:G357"/>
    <mergeCell ref="H357:J357"/>
    <mergeCell ref="K357:M357"/>
    <mergeCell ref="N357:P357"/>
    <mergeCell ref="Q357:S357"/>
    <mergeCell ref="Y357:Z357"/>
    <mergeCell ref="AA360:AB360"/>
    <mergeCell ref="AC360:AD360"/>
    <mergeCell ref="AE360:AF360"/>
    <mergeCell ref="AN360:AP360"/>
    <mergeCell ref="AX360:AZ360"/>
    <mergeCell ref="BH360:BJ360"/>
    <mergeCell ref="E360:G360"/>
    <mergeCell ref="H360:J360"/>
    <mergeCell ref="K360:M360"/>
    <mergeCell ref="N360:P360"/>
    <mergeCell ref="Q360:S360"/>
    <mergeCell ref="Y360:Z360"/>
    <mergeCell ref="AA359:AB359"/>
    <mergeCell ref="AC359:AD359"/>
    <mergeCell ref="AE359:AF359"/>
    <mergeCell ref="AN359:AP359"/>
    <mergeCell ref="AX359:AZ359"/>
    <mergeCell ref="BH359:BJ359"/>
    <mergeCell ref="E359:G359"/>
    <mergeCell ref="H359:J359"/>
    <mergeCell ref="K359:M359"/>
    <mergeCell ref="N359:P359"/>
    <mergeCell ref="Q359:S359"/>
    <mergeCell ref="Y359:Z359"/>
    <mergeCell ref="AA362:AB362"/>
    <mergeCell ref="AC362:AD362"/>
    <mergeCell ref="AE362:AF362"/>
    <mergeCell ref="AN362:AP362"/>
    <mergeCell ref="AX362:AZ362"/>
    <mergeCell ref="BH362:BJ362"/>
    <mergeCell ref="E362:G362"/>
    <mergeCell ref="H362:J362"/>
    <mergeCell ref="K362:M362"/>
    <mergeCell ref="N362:P362"/>
    <mergeCell ref="Q362:S362"/>
    <mergeCell ref="Y362:Z362"/>
    <mergeCell ref="AA361:AB361"/>
    <mergeCell ref="AC361:AD361"/>
    <mergeCell ref="AE361:AF361"/>
    <mergeCell ref="AN361:AP361"/>
    <mergeCell ref="AX361:AZ361"/>
    <mergeCell ref="BH361:BJ361"/>
    <mergeCell ref="E361:G361"/>
    <mergeCell ref="H361:J361"/>
    <mergeCell ref="K361:M361"/>
    <mergeCell ref="N361:P361"/>
    <mergeCell ref="Q361:S361"/>
    <mergeCell ref="Y361:Z361"/>
    <mergeCell ref="AA364:AB364"/>
    <mergeCell ref="AC364:AD364"/>
    <mergeCell ref="AE364:AF364"/>
    <mergeCell ref="AN364:AP364"/>
    <mergeCell ref="AX364:AZ364"/>
    <mergeCell ref="BH364:BJ364"/>
    <mergeCell ref="E364:G364"/>
    <mergeCell ref="H364:J364"/>
    <mergeCell ref="K364:M364"/>
    <mergeCell ref="N364:P364"/>
    <mergeCell ref="Q364:S364"/>
    <mergeCell ref="Y364:Z364"/>
    <mergeCell ref="AA363:AB363"/>
    <mergeCell ref="AC363:AD363"/>
    <mergeCell ref="AE363:AF363"/>
    <mergeCell ref="AN363:AP363"/>
    <mergeCell ref="AX363:AZ363"/>
    <mergeCell ref="BH363:BJ363"/>
    <mergeCell ref="E363:G363"/>
    <mergeCell ref="H363:J363"/>
    <mergeCell ref="K363:M363"/>
    <mergeCell ref="N363:P363"/>
    <mergeCell ref="Q363:S363"/>
    <mergeCell ref="Y363:Z363"/>
    <mergeCell ref="AA366:AB366"/>
    <mergeCell ref="AC366:AD366"/>
    <mergeCell ref="AE366:AF366"/>
    <mergeCell ref="AN366:AP366"/>
    <mergeCell ref="AX366:AZ366"/>
    <mergeCell ref="BH366:BJ366"/>
    <mergeCell ref="E366:G366"/>
    <mergeCell ref="H366:J366"/>
    <mergeCell ref="K366:M366"/>
    <mergeCell ref="N366:P366"/>
    <mergeCell ref="Q366:S366"/>
    <mergeCell ref="Y366:Z366"/>
    <mergeCell ref="AA365:AB365"/>
    <mergeCell ref="AC365:AD365"/>
    <mergeCell ref="AE365:AF365"/>
    <mergeCell ref="AN365:AP365"/>
    <mergeCell ref="AX365:AZ365"/>
    <mergeCell ref="BH365:BJ365"/>
    <mergeCell ref="E365:G365"/>
    <mergeCell ref="H365:J365"/>
    <mergeCell ref="K365:M365"/>
    <mergeCell ref="N365:P365"/>
    <mergeCell ref="Q365:S365"/>
    <mergeCell ref="Y365:Z365"/>
    <mergeCell ref="AA368:AB368"/>
    <mergeCell ref="AC368:AD368"/>
    <mergeCell ref="AE368:AF368"/>
    <mergeCell ref="AN368:AP368"/>
    <mergeCell ref="AX368:AZ368"/>
    <mergeCell ref="BH368:BJ368"/>
    <mergeCell ref="E368:G368"/>
    <mergeCell ref="H368:J368"/>
    <mergeCell ref="K368:M368"/>
    <mergeCell ref="N368:P368"/>
    <mergeCell ref="Q368:S368"/>
    <mergeCell ref="Y368:Z368"/>
    <mergeCell ref="AA367:AB367"/>
    <mergeCell ref="AC367:AD367"/>
    <mergeCell ref="AE367:AF367"/>
    <mergeCell ref="AN367:AP367"/>
    <mergeCell ref="AX367:AZ367"/>
    <mergeCell ref="BH367:BJ367"/>
    <mergeCell ref="E367:G367"/>
    <mergeCell ref="H367:J367"/>
    <mergeCell ref="K367:M367"/>
    <mergeCell ref="N367:P367"/>
    <mergeCell ref="Q367:S367"/>
    <mergeCell ref="Y367:Z367"/>
    <mergeCell ref="AA370:AB370"/>
    <mergeCell ref="AC370:AD370"/>
    <mergeCell ref="AE370:AF370"/>
    <mergeCell ref="AN370:AP370"/>
    <mergeCell ref="AX370:AZ370"/>
    <mergeCell ref="BH370:BJ370"/>
    <mergeCell ref="E370:G370"/>
    <mergeCell ref="H370:J370"/>
    <mergeCell ref="K370:M370"/>
    <mergeCell ref="N370:P370"/>
    <mergeCell ref="Q370:S370"/>
    <mergeCell ref="Y370:Z370"/>
    <mergeCell ref="AA369:AB369"/>
    <mergeCell ref="AC369:AD369"/>
    <mergeCell ref="AE369:AF369"/>
    <mergeCell ref="AN369:AP369"/>
    <mergeCell ref="AX369:AZ369"/>
    <mergeCell ref="BH369:BJ369"/>
    <mergeCell ref="E369:G369"/>
    <mergeCell ref="H369:J369"/>
    <mergeCell ref="K369:M369"/>
    <mergeCell ref="N369:P369"/>
    <mergeCell ref="Q369:S369"/>
    <mergeCell ref="Y369:Z369"/>
    <mergeCell ref="A372:B372"/>
    <mergeCell ref="E372:G372"/>
    <mergeCell ref="H372:J372"/>
    <mergeCell ref="K372:M372"/>
    <mergeCell ref="N372:P372"/>
    <mergeCell ref="Q372:S372"/>
    <mergeCell ref="AA371:AB371"/>
    <mergeCell ref="AC371:AD371"/>
    <mergeCell ref="AE371:AF371"/>
    <mergeCell ref="AN371:AP371"/>
    <mergeCell ref="AX371:AZ371"/>
    <mergeCell ref="BH371:BJ371"/>
    <mergeCell ref="E371:G371"/>
    <mergeCell ref="H371:J371"/>
    <mergeCell ref="K371:M371"/>
    <mergeCell ref="N371:P371"/>
    <mergeCell ref="Q371:S371"/>
    <mergeCell ref="Y371:Z371"/>
    <mergeCell ref="AN373:AP373"/>
    <mergeCell ref="AX373:AZ373"/>
    <mergeCell ref="BH373:BJ373"/>
    <mergeCell ref="E374:G374"/>
    <mergeCell ref="H374:J374"/>
    <mergeCell ref="K374:M374"/>
    <mergeCell ref="N374:P374"/>
    <mergeCell ref="Q374:S374"/>
    <mergeCell ref="Y374:Z374"/>
    <mergeCell ref="AA374:AB374"/>
    <mergeCell ref="BH372:BJ372"/>
    <mergeCell ref="E373:G373"/>
    <mergeCell ref="H373:J373"/>
    <mergeCell ref="K373:M373"/>
    <mergeCell ref="N373:P373"/>
    <mergeCell ref="Q373:S373"/>
    <mergeCell ref="Y373:Z373"/>
    <mergeCell ref="AA373:AB373"/>
    <mergeCell ref="AC373:AD373"/>
    <mergeCell ref="AE373:AF373"/>
    <mergeCell ref="Y372:Z372"/>
    <mergeCell ref="AA372:AB372"/>
    <mergeCell ref="AC372:AD372"/>
    <mergeCell ref="AE372:AF372"/>
    <mergeCell ref="AN372:AP372"/>
    <mergeCell ref="AX372:AZ372"/>
    <mergeCell ref="BH375:BJ375"/>
    <mergeCell ref="E376:G376"/>
    <mergeCell ref="H376:J376"/>
    <mergeCell ref="K376:M376"/>
    <mergeCell ref="N376:P376"/>
    <mergeCell ref="Q376:S376"/>
    <mergeCell ref="Y376:Z376"/>
    <mergeCell ref="AA376:AB376"/>
    <mergeCell ref="AC376:AD376"/>
    <mergeCell ref="AE376:AF376"/>
    <mergeCell ref="Y375:Z375"/>
    <mergeCell ref="AA375:AB375"/>
    <mergeCell ref="AC375:AD375"/>
    <mergeCell ref="AE375:AF375"/>
    <mergeCell ref="AN375:AP375"/>
    <mergeCell ref="AX375:AZ375"/>
    <mergeCell ref="AC374:AD374"/>
    <mergeCell ref="AE374:AF374"/>
    <mergeCell ref="AN374:AP374"/>
    <mergeCell ref="AX374:AZ374"/>
    <mergeCell ref="BH374:BJ374"/>
    <mergeCell ref="E375:G375"/>
    <mergeCell ref="H375:J375"/>
    <mergeCell ref="K375:M375"/>
    <mergeCell ref="N375:P375"/>
    <mergeCell ref="Q375:S375"/>
    <mergeCell ref="AC377:AD377"/>
    <mergeCell ref="AE377:AF377"/>
    <mergeCell ref="AN377:AP377"/>
    <mergeCell ref="AX377:AZ377"/>
    <mergeCell ref="BH377:BJ377"/>
    <mergeCell ref="E378:G378"/>
    <mergeCell ref="H378:J378"/>
    <mergeCell ref="K378:M378"/>
    <mergeCell ref="N378:P378"/>
    <mergeCell ref="Q378:S378"/>
    <mergeCell ref="AN376:AP376"/>
    <mergeCell ref="AX376:AZ376"/>
    <mergeCell ref="BH376:BJ376"/>
    <mergeCell ref="E377:G377"/>
    <mergeCell ref="H377:J377"/>
    <mergeCell ref="K377:M377"/>
    <mergeCell ref="N377:P377"/>
    <mergeCell ref="Q377:S377"/>
    <mergeCell ref="Y377:Z377"/>
    <mergeCell ref="AA377:AB377"/>
    <mergeCell ref="AN379:AP379"/>
    <mergeCell ref="AX379:AZ379"/>
    <mergeCell ref="BH379:BJ379"/>
    <mergeCell ref="E380:G380"/>
    <mergeCell ref="H380:J380"/>
    <mergeCell ref="K380:M380"/>
    <mergeCell ref="N380:P380"/>
    <mergeCell ref="Q380:S380"/>
    <mergeCell ref="Y380:Z380"/>
    <mergeCell ref="AA380:AB380"/>
    <mergeCell ref="BH378:BJ378"/>
    <mergeCell ref="E379:G379"/>
    <mergeCell ref="H379:J379"/>
    <mergeCell ref="K379:M379"/>
    <mergeCell ref="N379:P379"/>
    <mergeCell ref="Q379:S379"/>
    <mergeCell ref="Y379:Z379"/>
    <mergeCell ref="AA379:AB379"/>
    <mergeCell ref="AC379:AD379"/>
    <mergeCell ref="AE379:AF379"/>
    <mergeCell ref="Y378:Z378"/>
    <mergeCell ref="AA378:AB378"/>
    <mergeCell ref="AC378:AD378"/>
    <mergeCell ref="AE378:AF378"/>
    <mergeCell ref="AN378:AP378"/>
    <mergeCell ref="AX378:AZ378"/>
    <mergeCell ref="BH381:BJ381"/>
    <mergeCell ref="E382:G382"/>
    <mergeCell ref="H382:J382"/>
    <mergeCell ref="K382:M382"/>
    <mergeCell ref="N382:P382"/>
    <mergeCell ref="Q382:S382"/>
    <mergeCell ref="Y382:Z382"/>
    <mergeCell ref="AA382:AB382"/>
    <mergeCell ref="AC382:AD382"/>
    <mergeCell ref="AE382:AF382"/>
    <mergeCell ref="Y381:Z381"/>
    <mergeCell ref="AA381:AB381"/>
    <mergeCell ref="AC381:AD381"/>
    <mergeCell ref="AE381:AF381"/>
    <mergeCell ref="AN381:AP381"/>
    <mergeCell ref="AX381:AZ381"/>
    <mergeCell ref="AC380:AD380"/>
    <mergeCell ref="AE380:AF380"/>
    <mergeCell ref="AN380:AP380"/>
    <mergeCell ref="AX380:AZ380"/>
    <mergeCell ref="BH380:BJ380"/>
    <mergeCell ref="E381:G381"/>
    <mergeCell ref="H381:J381"/>
    <mergeCell ref="K381:M381"/>
    <mergeCell ref="N381:P381"/>
    <mergeCell ref="Q381:S381"/>
    <mergeCell ref="AC383:AD383"/>
    <mergeCell ref="AE383:AF383"/>
    <mergeCell ref="AN383:AP383"/>
    <mergeCell ref="AX383:AZ383"/>
    <mergeCell ref="BH383:BJ383"/>
    <mergeCell ref="E384:G384"/>
    <mergeCell ref="H384:J384"/>
    <mergeCell ref="K384:M384"/>
    <mergeCell ref="N384:P384"/>
    <mergeCell ref="Q384:S384"/>
    <mergeCell ref="AN382:AP382"/>
    <mergeCell ref="AX382:AZ382"/>
    <mergeCell ref="BH382:BJ382"/>
    <mergeCell ref="E383:G383"/>
    <mergeCell ref="H383:J383"/>
    <mergeCell ref="K383:M383"/>
    <mergeCell ref="N383:P383"/>
    <mergeCell ref="Q383:S383"/>
    <mergeCell ref="Y383:Z383"/>
    <mergeCell ref="AA383:AB383"/>
    <mergeCell ref="AN385:AP385"/>
    <mergeCell ref="AX385:AZ385"/>
    <mergeCell ref="BH385:BJ385"/>
    <mergeCell ref="E386:G386"/>
    <mergeCell ref="H386:J386"/>
    <mergeCell ref="K386:M386"/>
    <mergeCell ref="N386:P386"/>
    <mergeCell ref="Q386:S386"/>
    <mergeCell ref="Y386:Z386"/>
    <mergeCell ref="AA386:AB386"/>
    <mergeCell ref="BH384:BJ384"/>
    <mergeCell ref="E385:G385"/>
    <mergeCell ref="H385:J385"/>
    <mergeCell ref="K385:M385"/>
    <mergeCell ref="N385:P385"/>
    <mergeCell ref="Q385:S385"/>
    <mergeCell ref="Y385:Z385"/>
    <mergeCell ref="AA385:AB385"/>
    <mergeCell ref="AC385:AD385"/>
    <mergeCell ref="AE385:AF385"/>
    <mergeCell ref="Y384:Z384"/>
    <mergeCell ref="AA384:AB384"/>
    <mergeCell ref="AC384:AD384"/>
    <mergeCell ref="AE384:AF384"/>
    <mergeCell ref="AN384:AP384"/>
    <mergeCell ref="AX384:AZ384"/>
    <mergeCell ref="BH387:BJ387"/>
    <mergeCell ref="E388:G388"/>
    <mergeCell ref="H388:J388"/>
    <mergeCell ref="K388:M388"/>
    <mergeCell ref="N388:P388"/>
    <mergeCell ref="Q388:S388"/>
    <mergeCell ref="Y388:Z388"/>
    <mergeCell ref="AA388:AB388"/>
    <mergeCell ref="AC388:AD388"/>
    <mergeCell ref="AE388:AF388"/>
    <mergeCell ref="Y387:Z387"/>
    <mergeCell ref="AA387:AB387"/>
    <mergeCell ref="AC387:AD387"/>
    <mergeCell ref="AE387:AF387"/>
    <mergeCell ref="AN387:AP387"/>
    <mergeCell ref="AX387:AZ387"/>
    <mergeCell ref="AC386:AD386"/>
    <mergeCell ref="AE386:AF386"/>
    <mergeCell ref="AN386:AP386"/>
    <mergeCell ref="AX386:AZ386"/>
    <mergeCell ref="BH386:BJ386"/>
    <mergeCell ref="E387:G387"/>
    <mergeCell ref="H387:J387"/>
    <mergeCell ref="K387:M387"/>
    <mergeCell ref="N387:P387"/>
    <mergeCell ref="Q387:S387"/>
    <mergeCell ref="AC389:AD389"/>
    <mergeCell ref="AE389:AF389"/>
    <mergeCell ref="AN389:AP389"/>
    <mergeCell ref="AX389:AZ389"/>
    <mergeCell ref="BH389:BJ389"/>
    <mergeCell ref="E390:G390"/>
    <mergeCell ref="H390:J390"/>
    <mergeCell ref="K390:M390"/>
    <mergeCell ref="N390:P390"/>
    <mergeCell ref="Q390:S390"/>
    <mergeCell ref="AN388:AP388"/>
    <mergeCell ref="AX388:AZ388"/>
    <mergeCell ref="BH388:BJ388"/>
    <mergeCell ref="E389:G389"/>
    <mergeCell ref="H389:J389"/>
    <mergeCell ref="K389:M389"/>
    <mergeCell ref="N389:P389"/>
    <mergeCell ref="Q389:S389"/>
    <mergeCell ref="Y389:Z389"/>
    <mergeCell ref="AA389:AB389"/>
    <mergeCell ref="AN391:AP391"/>
    <mergeCell ref="AX391:AZ391"/>
    <mergeCell ref="BH391:BJ391"/>
    <mergeCell ref="E392:G392"/>
    <mergeCell ref="H392:J392"/>
    <mergeCell ref="K392:M392"/>
    <mergeCell ref="N392:P392"/>
    <mergeCell ref="Q392:S392"/>
    <mergeCell ref="Y392:Z392"/>
    <mergeCell ref="AA392:AB392"/>
    <mergeCell ref="BH390:BJ390"/>
    <mergeCell ref="E391:G391"/>
    <mergeCell ref="H391:J391"/>
    <mergeCell ref="K391:M391"/>
    <mergeCell ref="N391:P391"/>
    <mergeCell ref="Q391:S391"/>
    <mergeCell ref="Y391:Z391"/>
    <mergeCell ref="AA391:AB391"/>
    <mergeCell ref="AC391:AD391"/>
    <mergeCell ref="AE391:AF391"/>
    <mergeCell ref="Y390:Z390"/>
    <mergeCell ref="AA390:AB390"/>
    <mergeCell ref="AC390:AD390"/>
    <mergeCell ref="AE390:AF390"/>
    <mergeCell ref="AN390:AP390"/>
    <mergeCell ref="AX390:AZ390"/>
    <mergeCell ref="BH393:BJ393"/>
    <mergeCell ref="E394:G394"/>
    <mergeCell ref="H394:J394"/>
    <mergeCell ref="K394:M394"/>
    <mergeCell ref="N394:P394"/>
    <mergeCell ref="Q394:S394"/>
    <mergeCell ref="Y394:Z394"/>
    <mergeCell ref="AA394:AB394"/>
    <mergeCell ref="AC394:AD394"/>
    <mergeCell ref="AE394:AF394"/>
    <mergeCell ref="Y393:Z393"/>
    <mergeCell ref="AA393:AB393"/>
    <mergeCell ref="AC393:AD393"/>
    <mergeCell ref="AE393:AF393"/>
    <mergeCell ref="AN393:AP393"/>
    <mergeCell ref="AX393:AZ393"/>
    <mergeCell ref="AC392:AD392"/>
    <mergeCell ref="AE392:AF392"/>
    <mergeCell ref="AN392:AP392"/>
    <mergeCell ref="AX392:AZ392"/>
    <mergeCell ref="BH392:BJ392"/>
    <mergeCell ref="E393:G393"/>
    <mergeCell ref="H393:J393"/>
    <mergeCell ref="K393:M393"/>
    <mergeCell ref="N393:P393"/>
    <mergeCell ref="Q393:S393"/>
    <mergeCell ref="AC395:AD395"/>
    <mergeCell ref="AE395:AF395"/>
    <mergeCell ref="AN395:AP395"/>
    <mergeCell ref="AX395:AZ395"/>
    <mergeCell ref="BH395:BJ395"/>
    <mergeCell ref="E396:G396"/>
    <mergeCell ref="H396:J396"/>
    <mergeCell ref="K396:M396"/>
    <mergeCell ref="N396:P396"/>
    <mergeCell ref="Q396:S396"/>
    <mergeCell ref="AN394:AP394"/>
    <mergeCell ref="AX394:AZ394"/>
    <mergeCell ref="BH394:BJ394"/>
    <mergeCell ref="E395:G395"/>
    <mergeCell ref="H395:J395"/>
    <mergeCell ref="K395:M395"/>
    <mergeCell ref="N395:P395"/>
    <mergeCell ref="Q395:S395"/>
    <mergeCell ref="Y395:Z395"/>
    <mergeCell ref="AA395:AB395"/>
    <mergeCell ref="AN397:AP397"/>
    <mergeCell ref="AX397:AZ397"/>
    <mergeCell ref="BH397:BJ397"/>
    <mergeCell ref="E398:G398"/>
    <mergeCell ref="H398:J398"/>
    <mergeCell ref="K398:M398"/>
    <mergeCell ref="N398:P398"/>
    <mergeCell ref="Q398:S398"/>
    <mergeCell ref="Y398:Z398"/>
    <mergeCell ref="AA398:AB398"/>
    <mergeCell ref="BH396:BJ396"/>
    <mergeCell ref="E397:G397"/>
    <mergeCell ref="H397:J397"/>
    <mergeCell ref="K397:M397"/>
    <mergeCell ref="N397:P397"/>
    <mergeCell ref="Q397:S397"/>
    <mergeCell ref="Y397:Z397"/>
    <mergeCell ref="AA397:AB397"/>
    <mergeCell ref="AC397:AD397"/>
    <mergeCell ref="AE397:AF397"/>
    <mergeCell ref="Y396:Z396"/>
    <mergeCell ref="AA396:AB396"/>
    <mergeCell ref="AC396:AD396"/>
    <mergeCell ref="AE396:AF396"/>
    <mergeCell ref="AN396:AP396"/>
    <mergeCell ref="AX396:AZ396"/>
    <mergeCell ref="BH399:BJ399"/>
    <mergeCell ref="E400:G400"/>
    <mergeCell ref="H400:J400"/>
    <mergeCell ref="K400:M400"/>
    <mergeCell ref="N400:P400"/>
    <mergeCell ref="Q400:S400"/>
    <mergeCell ref="Y400:Z400"/>
    <mergeCell ref="AA400:AB400"/>
    <mergeCell ref="AC400:AD400"/>
    <mergeCell ref="AE400:AF400"/>
    <mergeCell ref="Y399:Z399"/>
    <mergeCell ref="AA399:AB399"/>
    <mergeCell ref="AC399:AD399"/>
    <mergeCell ref="AE399:AF399"/>
    <mergeCell ref="AN399:AP399"/>
    <mergeCell ref="AX399:AZ399"/>
    <mergeCell ref="AC398:AD398"/>
    <mergeCell ref="AE398:AF398"/>
    <mergeCell ref="AN398:AP398"/>
    <mergeCell ref="AX398:AZ398"/>
    <mergeCell ref="BH398:BJ398"/>
    <mergeCell ref="E399:G399"/>
    <mergeCell ref="H399:J399"/>
    <mergeCell ref="K399:M399"/>
    <mergeCell ref="N399:P399"/>
    <mergeCell ref="Q399:S399"/>
    <mergeCell ref="AC401:AD401"/>
    <mergeCell ref="AE401:AF401"/>
    <mergeCell ref="AN401:AP401"/>
    <mergeCell ref="AX401:AZ401"/>
    <mergeCell ref="BH401:BJ401"/>
    <mergeCell ref="E402:G402"/>
    <mergeCell ref="H402:J402"/>
    <mergeCell ref="K402:M402"/>
    <mergeCell ref="N402:P402"/>
    <mergeCell ref="Q402:S402"/>
    <mergeCell ref="AN400:AP400"/>
    <mergeCell ref="AX400:AZ400"/>
    <mergeCell ref="BH400:BJ400"/>
    <mergeCell ref="E401:G401"/>
    <mergeCell ref="H401:J401"/>
    <mergeCell ref="K401:M401"/>
    <mergeCell ref="N401:P401"/>
    <mergeCell ref="Q401:S401"/>
    <mergeCell ref="Y401:Z401"/>
    <mergeCell ref="AA401:AB401"/>
    <mergeCell ref="AN403:AP403"/>
    <mergeCell ref="AX403:AZ403"/>
    <mergeCell ref="BH403:BJ403"/>
    <mergeCell ref="E404:G404"/>
    <mergeCell ref="H404:J404"/>
    <mergeCell ref="K404:M404"/>
    <mergeCell ref="N404:P404"/>
    <mergeCell ref="Q404:S404"/>
    <mergeCell ref="Y404:Z404"/>
    <mergeCell ref="AA404:AB404"/>
    <mergeCell ref="BH402:BJ402"/>
    <mergeCell ref="E403:G403"/>
    <mergeCell ref="H403:J403"/>
    <mergeCell ref="K403:M403"/>
    <mergeCell ref="N403:P403"/>
    <mergeCell ref="Q403:S403"/>
    <mergeCell ref="Y403:Z403"/>
    <mergeCell ref="AA403:AB403"/>
    <mergeCell ref="AC403:AD403"/>
    <mergeCell ref="AE403:AF403"/>
    <mergeCell ref="Y402:Z402"/>
    <mergeCell ref="AA402:AB402"/>
    <mergeCell ref="AC402:AD402"/>
    <mergeCell ref="AE402:AF402"/>
    <mergeCell ref="AN402:AP402"/>
    <mergeCell ref="AX402:AZ402"/>
    <mergeCell ref="BH405:BJ405"/>
    <mergeCell ref="E406:G406"/>
    <mergeCell ref="H406:J406"/>
    <mergeCell ref="K406:M406"/>
    <mergeCell ref="N406:P406"/>
    <mergeCell ref="Q406:S406"/>
    <mergeCell ref="Y406:Z406"/>
    <mergeCell ref="AA406:AB406"/>
    <mergeCell ref="AC406:AD406"/>
    <mergeCell ref="AE406:AF406"/>
    <mergeCell ref="Y405:Z405"/>
    <mergeCell ref="AA405:AB405"/>
    <mergeCell ref="AC405:AD405"/>
    <mergeCell ref="AE405:AF405"/>
    <mergeCell ref="AN405:AP405"/>
    <mergeCell ref="AX405:AZ405"/>
    <mergeCell ref="AC404:AD404"/>
    <mergeCell ref="AE404:AF404"/>
    <mergeCell ref="AN404:AP404"/>
    <mergeCell ref="AX404:AZ404"/>
    <mergeCell ref="BH404:BJ404"/>
    <mergeCell ref="E405:G405"/>
    <mergeCell ref="H405:J405"/>
    <mergeCell ref="K405:M405"/>
    <mergeCell ref="N405:P405"/>
    <mergeCell ref="Q405:S405"/>
    <mergeCell ref="AC407:AD407"/>
    <mergeCell ref="AE407:AF407"/>
    <mergeCell ref="AN407:AP407"/>
    <mergeCell ref="AX407:AZ407"/>
    <mergeCell ref="BH407:BJ407"/>
    <mergeCell ref="E408:G408"/>
    <mergeCell ref="H408:J408"/>
    <mergeCell ref="K408:M408"/>
    <mergeCell ref="N408:P408"/>
    <mergeCell ref="Q408:S408"/>
    <mergeCell ref="AN406:AP406"/>
    <mergeCell ref="AX406:AZ406"/>
    <mergeCell ref="BH406:BJ406"/>
    <mergeCell ref="E407:G407"/>
    <mergeCell ref="H407:J407"/>
    <mergeCell ref="K407:M407"/>
    <mergeCell ref="N407:P407"/>
    <mergeCell ref="Q407:S407"/>
    <mergeCell ref="Y407:Z407"/>
    <mergeCell ref="AA407:AB407"/>
    <mergeCell ref="AN409:AP409"/>
    <mergeCell ref="AX409:AZ409"/>
    <mergeCell ref="BH409:BJ409"/>
    <mergeCell ref="E410:G410"/>
    <mergeCell ref="H410:J410"/>
    <mergeCell ref="K410:M410"/>
    <mergeCell ref="N410:P410"/>
    <mergeCell ref="Q410:S410"/>
    <mergeCell ref="Y410:Z410"/>
    <mergeCell ref="AA410:AB410"/>
    <mergeCell ref="BH408:BJ408"/>
    <mergeCell ref="E409:G409"/>
    <mergeCell ref="H409:J409"/>
    <mergeCell ref="K409:M409"/>
    <mergeCell ref="N409:P409"/>
    <mergeCell ref="Q409:S409"/>
    <mergeCell ref="Y409:Z409"/>
    <mergeCell ref="AA409:AB409"/>
    <mergeCell ref="AC409:AD409"/>
    <mergeCell ref="AE409:AF409"/>
    <mergeCell ref="Y408:Z408"/>
    <mergeCell ref="AA408:AB408"/>
    <mergeCell ref="AC408:AD408"/>
    <mergeCell ref="AE408:AF408"/>
    <mergeCell ref="AN408:AP408"/>
    <mergeCell ref="AX408:AZ408"/>
    <mergeCell ref="BH411:BJ411"/>
    <mergeCell ref="E412:G412"/>
    <mergeCell ref="H412:J412"/>
    <mergeCell ref="K412:M412"/>
    <mergeCell ref="N412:P412"/>
    <mergeCell ref="Q412:S412"/>
    <mergeCell ref="Y412:Z412"/>
    <mergeCell ref="AA412:AB412"/>
    <mergeCell ref="AC412:AD412"/>
    <mergeCell ref="AE412:AF412"/>
    <mergeCell ref="Y411:Z411"/>
    <mergeCell ref="AA411:AB411"/>
    <mergeCell ref="AC411:AD411"/>
    <mergeCell ref="AE411:AF411"/>
    <mergeCell ref="AN411:AP411"/>
    <mergeCell ref="AX411:AZ411"/>
    <mergeCell ref="AC410:AD410"/>
    <mergeCell ref="AE410:AF410"/>
    <mergeCell ref="AN410:AP410"/>
    <mergeCell ref="AX410:AZ410"/>
    <mergeCell ref="BH410:BJ410"/>
    <mergeCell ref="E411:G411"/>
    <mergeCell ref="H411:J411"/>
    <mergeCell ref="K411:M411"/>
    <mergeCell ref="N411:P411"/>
    <mergeCell ref="Q411:S411"/>
    <mergeCell ref="AC413:AD413"/>
    <mergeCell ref="AE413:AF413"/>
    <mergeCell ref="AN413:AP413"/>
    <mergeCell ref="AX413:AZ413"/>
    <mergeCell ref="BH413:BJ413"/>
    <mergeCell ref="E414:G414"/>
    <mergeCell ref="H414:J414"/>
    <mergeCell ref="K414:M414"/>
    <mergeCell ref="N414:P414"/>
    <mergeCell ref="Q414:S414"/>
    <mergeCell ref="AN412:AP412"/>
    <mergeCell ref="AX412:AZ412"/>
    <mergeCell ref="BH412:BJ412"/>
    <mergeCell ref="E413:G413"/>
    <mergeCell ref="H413:J413"/>
    <mergeCell ref="K413:M413"/>
    <mergeCell ref="N413:P413"/>
    <mergeCell ref="Q413:S413"/>
    <mergeCell ref="Y413:Z413"/>
    <mergeCell ref="AA413:AB413"/>
    <mergeCell ref="AN415:AP415"/>
    <mergeCell ref="AX415:AZ415"/>
    <mergeCell ref="BH415:BJ415"/>
    <mergeCell ref="E416:G416"/>
    <mergeCell ref="H416:J416"/>
    <mergeCell ref="K416:M416"/>
    <mergeCell ref="N416:P416"/>
    <mergeCell ref="Q416:S416"/>
    <mergeCell ref="Y416:Z416"/>
    <mergeCell ref="AA416:AB416"/>
    <mergeCell ref="BH414:BJ414"/>
    <mergeCell ref="E415:G415"/>
    <mergeCell ref="H415:J415"/>
    <mergeCell ref="K415:M415"/>
    <mergeCell ref="N415:P415"/>
    <mergeCell ref="Q415:S415"/>
    <mergeCell ref="Y415:Z415"/>
    <mergeCell ref="AA415:AB415"/>
    <mergeCell ref="AC415:AD415"/>
    <mergeCell ref="AE415:AF415"/>
    <mergeCell ref="Y414:Z414"/>
    <mergeCell ref="AA414:AB414"/>
    <mergeCell ref="AC414:AD414"/>
    <mergeCell ref="AE414:AF414"/>
    <mergeCell ref="AN414:AP414"/>
    <mergeCell ref="AX414:AZ414"/>
    <mergeCell ref="BH417:BJ417"/>
    <mergeCell ref="E418:G418"/>
    <mergeCell ref="H418:J418"/>
    <mergeCell ref="K418:M418"/>
    <mergeCell ref="N418:P418"/>
    <mergeCell ref="Q418:S418"/>
    <mergeCell ref="Y418:Z418"/>
    <mergeCell ref="AA418:AB418"/>
    <mergeCell ref="AC418:AD418"/>
    <mergeCell ref="AE418:AF418"/>
    <mergeCell ref="Y417:Z417"/>
    <mergeCell ref="AA417:AB417"/>
    <mergeCell ref="AC417:AD417"/>
    <mergeCell ref="AE417:AF417"/>
    <mergeCell ref="AN417:AP417"/>
    <mergeCell ref="AX417:AZ417"/>
    <mergeCell ref="AC416:AD416"/>
    <mergeCell ref="AE416:AF416"/>
    <mergeCell ref="AN416:AP416"/>
    <mergeCell ref="AX416:AZ416"/>
    <mergeCell ref="BH416:BJ416"/>
    <mergeCell ref="E417:G417"/>
    <mergeCell ref="H417:J417"/>
    <mergeCell ref="K417:M417"/>
    <mergeCell ref="N417:P417"/>
    <mergeCell ref="Q417:S417"/>
    <mergeCell ref="AC419:AD419"/>
    <mergeCell ref="AE419:AF419"/>
    <mergeCell ref="AN419:AP419"/>
    <mergeCell ref="AX419:AZ419"/>
    <mergeCell ref="BH419:BJ419"/>
    <mergeCell ref="E420:G420"/>
    <mergeCell ref="H420:J420"/>
    <mergeCell ref="K420:M420"/>
    <mergeCell ref="N420:P420"/>
    <mergeCell ref="Q420:S420"/>
    <mergeCell ref="AN418:AP418"/>
    <mergeCell ref="AX418:AZ418"/>
    <mergeCell ref="BH418:BJ418"/>
    <mergeCell ref="E419:G419"/>
    <mergeCell ref="H419:J419"/>
    <mergeCell ref="K419:M419"/>
    <mergeCell ref="N419:P419"/>
    <mergeCell ref="Q419:S419"/>
    <mergeCell ref="Y419:Z419"/>
    <mergeCell ref="AA419:AB419"/>
    <mergeCell ref="AA422:AB422"/>
    <mergeCell ref="AC422:AD422"/>
    <mergeCell ref="AE422:AF422"/>
    <mergeCell ref="AN422:AP422"/>
    <mergeCell ref="AX422:AZ422"/>
    <mergeCell ref="BH422:BJ422"/>
    <mergeCell ref="AN421:AP421"/>
    <mergeCell ref="AX421:AZ421"/>
    <mergeCell ref="BH421:BJ421"/>
    <mergeCell ref="A422:B422"/>
    <mergeCell ref="E422:G422"/>
    <mergeCell ref="H422:J422"/>
    <mergeCell ref="K422:M422"/>
    <mergeCell ref="N422:P422"/>
    <mergeCell ref="Q422:S422"/>
    <mergeCell ref="Y422:Z422"/>
    <mergeCell ref="BH420:BJ420"/>
    <mergeCell ref="E421:G421"/>
    <mergeCell ref="H421:J421"/>
    <mergeCell ref="K421:M421"/>
    <mergeCell ref="N421:P421"/>
    <mergeCell ref="Q421:S421"/>
    <mergeCell ref="Y421:Z421"/>
    <mergeCell ref="AA421:AB421"/>
    <mergeCell ref="AC421:AD421"/>
    <mergeCell ref="AE421:AF421"/>
    <mergeCell ref="Y420:Z420"/>
    <mergeCell ref="AA420:AB420"/>
    <mergeCell ref="AC420:AD420"/>
    <mergeCell ref="AE420:AF420"/>
    <mergeCell ref="AN420:AP420"/>
    <mergeCell ref="AX420:AZ420"/>
    <mergeCell ref="AA424:AB424"/>
    <mergeCell ref="AC424:AD424"/>
    <mergeCell ref="AE424:AF424"/>
    <mergeCell ref="AN424:AP424"/>
    <mergeCell ref="AX424:AZ424"/>
    <mergeCell ref="BH424:BJ424"/>
    <mergeCell ref="E424:G424"/>
    <mergeCell ref="H424:J424"/>
    <mergeCell ref="K424:M424"/>
    <mergeCell ref="N424:P424"/>
    <mergeCell ref="Q424:S424"/>
    <mergeCell ref="Y424:Z424"/>
    <mergeCell ref="AA423:AB423"/>
    <mergeCell ref="AC423:AD423"/>
    <mergeCell ref="AE423:AF423"/>
    <mergeCell ref="AN423:AP423"/>
    <mergeCell ref="AX423:AZ423"/>
    <mergeCell ref="BH423:BJ423"/>
    <mergeCell ref="E423:G423"/>
    <mergeCell ref="H423:J423"/>
    <mergeCell ref="K423:M423"/>
    <mergeCell ref="N423:P423"/>
    <mergeCell ref="Q423:S423"/>
    <mergeCell ref="Y423:Z423"/>
    <mergeCell ref="AA426:AB426"/>
    <mergeCell ref="AC426:AD426"/>
    <mergeCell ref="AE426:AF426"/>
    <mergeCell ref="AN426:AP426"/>
    <mergeCell ref="AX426:AZ426"/>
    <mergeCell ref="BH426:BJ426"/>
    <mergeCell ref="E426:G426"/>
    <mergeCell ref="H426:J426"/>
    <mergeCell ref="K426:M426"/>
    <mergeCell ref="N426:P426"/>
    <mergeCell ref="Q426:S426"/>
    <mergeCell ref="Y426:Z426"/>
    <mergeCell ref="AA425:AB425"/>
    <mergeCell ref="AC425:AD425"/>
    <mergeCell ref="AE425:AF425"/>
    <mergeCell ref="AN425:AP425"/>
    <mergeCell ref="AX425:AZ425"/>
    <mergeCell ref="BH425:BJ425"/>
    <mergeCell ref="E425:G425"/>
    <mergeCell ref="H425:J425"/>
    <mergeCell ref="K425:M425"/>
    <mergeCell ref="N425:P425"/>
    <mergeCell ref="Q425:S425"/>
    <mergeCell ref="Y425:Z425"/>
    <mergeCell ref="AA428:AB428"/>
    <mergeCell ref="AC428:AD428"/>
    <mergeCell ref="AE428:AF428"/>
    <mergeCell ref="AN428:AP428"/>
    <mergeCell ref="AX428:AZ428"/>
    <mergeCell ref="BH428:BJ428"/>
    <mergeCell ref="E428:G428"/>
    <mergeCell ref="H428:J428"/>
    <mergeCell ref="K428:M428"/>
    <mergeCell ref="N428:P428"/>
    <mergeCell ref="Q428:S428"/>
    <mergeCell ref="Y428:Z428"/>
    <mergeCell ref="AA427:AB427"/>
    <mergeCell ref="AC427:AD427"/>
    <mergeCell ref="AE427:AF427"/>
    <mergeCell ref="AN427:AP427"/>
    <mergeCell ref="AX427:AZ427"/>
    <mergeCell ref="BH427:BJ427"/>
    <mergeCell ref="E427:G427"/>
    <mergeCell ref="H427:J427"/>
    <mergeCell ref="K427:M427"/>
    <mergeCell ref="N427:P427"/>
    <mergeCell ref="Q427:S427"/>
    <mergeCell ref="Y427:Z427"/>
    <mergeCell ref="AA430:AB430"/>
    <mergeCell ref="AC430:AD430"/>
    <mergeCell ref="AE430:AF430"/>
    <mergeCell ref="AN430:AP430"/>
    <mergeCell ref="AX430:AZ430"/>
    <mergeCell ref="BH430:BJ430"/>
    <mergeCell ref="E430:G430"/>
    <mergeCell ref="H430:J430"/>
    <mergeCell ref="K430:M430"/>
    <mergeCell ref="N430:P430"/>
    <mergeCell ref="Q430:S430"/>
    <mergeCell ref="Y430:Z430"/>
    <mergeCell ref="AA429:AB429"/>
    <mergeCell ref="AC429:AD429"/>
    <mergeCell ref="AE429:AF429"/>
    <mergeCell ref="AN429:AP429"/>
    <mergeCell ref="AX429:AZ429"/>
    <mergeCell ref="BH429:BJ429"/>
    <mergeCell ref="E429:G429"/>
    <mergeCell ref="H429:J429"/>
    <mergeCell ref="K429:M429"/>
    <mergeCell ref="N429:P429"/>
    <mergeCell ref="Q429:S429"/>
    <mergeCell ref="Y429:Z429"/>
    <mergeCell ref="AA432:AB432"/>
    <mergeCell ref="AC432:AD432"/>
    <mergeCell ref="AE432:AF432"/>
    <mergeCell ref="AN432:AP432"/>
    <mergeCell ref="AX432:AZ432"/>
    <mergeCell ref="BH432:BJ432"/>
    <mergeCell ref="E432:G432"/>
    <mergeCell ref="H432:J432"/>
    <mergeCell ref="K432:M432"/>
    <mergeCell ref="N432:P432"/>
    <mergeCell ref="Q432:S432"/>
    <mergeCell ref="Y432:Z432"/>
    <mergeCell ref="AA431:AB431"/>
    <mergeCell ref="AC431:AD431"/>
    <mergeCell ref="AE431:AF431"/>
    <mergeCell ref="AN431:AP431"/>
    <mergeCell ref="AX431:AZ431"/>
    <mergeCell ref="BH431:BJ431"/>
    <mergeCell ref="E431:G431"/>
    <mergeCell ref="H431:J431"/>
    <mergeCell ref="K431:M431"/>
    <mergeCell ref="N431:P431"/>
    <mergeCell ref="Q431:S431"/>
    <mergeCell ref="Y431:Z431"/>
    <mergeCell ref="AA434:AB434"/>
    <mergeCell ref="AC434:AD434"/>
    <mergeCell ref="AE434:AF434"/>
    <mergeCell ref="AN434:AP434"/>
    <mergeCell ref="AX434:AZ434"/>
    <mergeCell ref="BH434:BJ434"/>
    <mergeCell ref="E434:G434"/>
    <mergeCell ref="H434:J434"/>
    <mergeCell ref="K434:M434"/>
    <mergeCell ref="N434:P434"/>
    <mergeCell ref="Q434:S434"/>
    <mergeCell ref="Y434:Z434"/>
    <mergeCell ref="AA433:AB433"/>
    <mergeCell ref="AC433:AD433"/>
    <mergeCell ref="AE433:AF433"/>
    <mergeCell ref="AN433:AP433"/>
    <mergeCell ref="AX433:AZ433"/>
    <mergeCell ref="BH433:BJ433"/>
    <mergeCell ref="E433:G433"/>
    <mergeCell ref="H433:J433"/>
    <mergeCell ref="K433:M433"/>
    <mergeCell ref="N433:P433"/>
    <mergeCell ref="Q433:S433"/>
    <mergeCell ref="Y433:Z433"/>
    <mergeCell ref="AA436:AB436"/>
    <mergeCell ref="AC436:AD436"/>
    <mergeCell ref="AE436:AF436"/>
    <mergeCell ref="AN436:AP436"/>
    <mergeCell ref="AX436:AZ436"/>
    <mergeCell ref="BH436:BJ436"/>
    <mergeCell ref="E436:G436"/>
    <mergeCell ref="H436:J436"/>
    <mergeCell ref="K436:M436"/>
    <mergeCell ref="N436:P436"/>
    <mergeCell ref="Q436:S436"/>
    <mergeCell ref="Y436:Z436"/>
    <mergeCell ref="AA435:AB435"/>
    <mergeCell ref="AC435:AD435"/>
    <mergeCell ref="AE435:AF435"/>
    <mergeCell ref="AN435:AP435"/>
    <mergeCell ref="AX435:AZ435"/>
    <mergeCell ref="BH435:BJ435"/>
    <mergeCell ref="E435:G435"/>
    <mergeCell ref="H435:J435"/>
    <mergeCell ref="K435:M435"/>
    <mergeCell ref="N435:P435"/>
    <mergeCell ref="Q435:S435"/>
    <mergeCell ref="Y435:Z435"/>
    <mergeCell ref="AA438:AB438"/>
    <mergeCell ref="AC438:AD438"/>
    <mergeCell ref="AE438:AF438"/>
    <mergeCell ref="AN438:AP438"/>
    <mergeCell ref="AX438:AZ438"/>
    <mergeCell ref="BH438:BJ438"/>
    <mergeCell ref="E438:G438"/>
    <mergeCell ref="H438:J438"/>
    <mergeCell ref="K438:M438"/>
    <mergeCell ref="N438:P438"/>
    <mergeCell ref="Q438:S438"/>
    <mergeCell ref="Y438:Z438"/>
    <mergeCell ref="AA437:AB437"/>
    <mergeCell ref="AC437:AD437"/>
    <mergeCell ref="AE437:AF437"/>
    <mergeCell ref="AN437:AP437"/>
    <mergeCell ref="AX437:AZ437"/>
    <mergeCell ref="BH437:BJ437"/>
    <mergeCell ref="E437:G437"/>
    <mergeCell ref="H437:J437"/>
    <mergeCell ref="K437:M437"/>
    <mergeCell ref="N437:P437"/>
    <mergeCell ref="Q437:S437"/>
    <mergeCell ref="Y437:Z437"/>
    <mergeCell ref="AA440:AB440"/>
    <mergeCell ref="AC440:AD440"/>
    <mergeCell ref="AE440:AF440"/>
    <mergeCell ref="AN440:AP440"/>
    <mergeCell ref="AX440:AZ440"/>
    <mergeCell ref="BH440:BJ440"/>
    <mergeCell ref="E440:G440"/>
    <mergeCell ref="H440:J440"/>
    <mergeCell ref="K440:M440"/>
    <mergeCell ref="N440:P440"/>
    <mergeCell ref="Q440:S440"/>
    <mergeCell ref="Y440:Z440"/>
    <mergeCell ref="AA439:AB439"/>
    <mergeCell ref="AC439:AD439"/>
    <mergeCell ref="AE439:AF439"/>
    <mergeCell ref="AN439:AP439"/>
    <mergeCell ref="AX439:AZ439"/>
    <mergeCell ref="BH439:BJ439"/>
    <mergeCell ref="E439:G439"/>
    <mergeCell ref="H439:J439"/>
    <mergeCell ref="K439:M439"/>
    <mergeCell ref="N439:P439"/>
    <mergeCell ref="Q439:S439"/>
    <mergeCell ref="Y439:Z439"/>
    <mergeCell ref="AA442:AB442"/>
    <mergeCell ref="AC442:AD442"/>
    <mergeCell ref="AE442:AF442"/>
    <mergeCell ref="AN442:AP442"/>
    <mergeCell ref="AX442:AZ442"/>
    <mergeCell ref="BH442:BJ442"/>
    <mergeCell ref="E442:G442"/>
    <mergeCell ref="H442:J442"/>
    <mergeCell ref="K442:M442"/>
    <mergeCell ref="N442:P442"/>
    <mergeCell ref="Q442:S442"/>
    <mergeCell ref="Y442:Z442"/>
    <mergeCell ref="AA441:AB441"/>
    <mergeCell ref="AC441:AD441"/>
    <mergeCell ref="AE441:AF441"/>
    <mergeCell ref="AN441:AP441"/>
    <mergeCell ref="AX441:AZ441"/>
    <mergeCell ref="BH441:BJ441"/>
    <mergeCell ref="E441:G441"/>
    <mergeCell ref="H441:J441"/>
    <mergeCell ref="K441:M441"/>
    <mergeCell ref="N441:P441"/>
    <mergeCell ref="Q441:S441"/>
    <mergeCell ref="Y441:Z441"/>
    <mergeCell ref="AA444:AB444"/>
    <mergeCell ref="AC444:AD444"/>
    <mergeCell ref="AE444:AF444"/>
    <mergeCell ref="AN444:AP444"/>
    <mergeCell ref="AX444:AZ444"/>
    <mergeCell ref="BH444:BJ444"/>
    <mergeCell ref="E444:G444"/>
    <mergeCell ref="H444:J444"/>
    <mergeCell ref="K444:M444"/>
    <mergeCell ref="N444:P444"/>
    <mergeCell ref="Q444:S444"/>
    <mergeCell ref="Y444:Z444"/>
    <mergeCell ref="AA443:AB443"/>
    <mergeCell ref="AC443:AD443"/>
    <mergeCell ref="AE443:AF443"/>
    <mergeCell ref="AN443:AP443"/>
    <mergeCell ref="AX443:AZ443"/>
    <mergeCell ref="BH443:BJ443"/>
    <mergeCell ref="E443:G443"/>
    <mergeCell ref="H443:J443"/>
    <mergeCell ref="K443:M443"/>
    <mergeCell ref="N443:P443"/>
    <mergeCell ref="Q443:S443"/>
    <mergeCell ref="Y443:Z443"/>
    <mergeCell ref="AA446:AB446"/>
    <mergeCell ref="AC446:AD446"/>
    <mergeCell ref="AE446:AF446"/>
    <mergeCell ref="AN446:AP446"/>
    <mergeCell ref="AX446:AZ446"/>
    <mergeCell ref="BH446:BJ446"/>
    <mergeCell ref="E446:G446"/>
    <mergeCell ref="H446:J446"/>
    <mergeCell ref="K446:M446"/>
    <mergeCell ref="N446:P446"/>
    <mergeCell ref="Q446:S446"/>
    <mergeCell ref="Y446:Z446"/>
    <mergeCell ref="AA445:AB445"/>
    <mergeCell ref="AC445:AD445"/>
    <mergeCell ref="AE445:AF445"/>
    <mergeCell ref="AN445:AP445"/>
    <mergeCell ref="AX445:AZ445"/>
    <mergeCell ref="BH445:BJ445"/>
    <mergeCell ref="E445:G445"/>
    <mergeCell ref="H445:J445"/>
    <mergeCell ref="K445:M445"/>
    <mergeCell ref="N445:P445"/>
    <mergeCell ref="Q445:S445"/>
    <mergeCell ref="Y445:Z445"/>
    <mergeCell ref="AA448:AB448"/>
    <mergeCell ref="AC448:AD448"/>
    <mergeCell ref="AE448:AF448"/>
    <mergeCell ref="AN448:AP448"/>
    <mergeCell ref="AX448:AZ448"/>
    <mergeCell ref="BH448:BJ448"/>
    <mergeCell ref="E448:G448"/>
    <mergeCell ref="H448:J448"/>
    <mergeCell ref="K448:M448"/>
    <mergeCell ref="N448:P448"/>
    <mergeCell ref="Q448:S448"/>
    <mergeCell ref="Y448:Z448"/>
    <mergeCell ref="AA447:AB447"/>
    <mergeCell ref="AC447:AD447"/>
    <mergeCell ref="AE447:AF447"/>
    <mergeCell ref="AN447:AP447"/>
    <mergeCell ref="AX447:AZ447"/>
    <mergeCell ref="BH447:BJ447"/>
    <mergeCell ref="E447:G447"/>
    <mergeCell ref="H447:J447"/>
    <mergeCell ref="K447:M447"/>
    <mergeCell ref="N447:P447"/>
    <mergeCell ref="Q447:S447"/>
    <mergeCell ref="Y447:Z447"/>
    <mergeCell ref="AA450:AB450"/>
    <mergeCell ref="AC450:AD450"/>
    <mergeCell ref="AE450:AF450"/>
    <mergeCell ref="AN450:AP450"/>
    <mergeCell ref="AX450:AZ450"/>
    <mergeCell ref="BH450:BJ450"/>
    <mergeCell ref="E450:G450"/>
    <mergeCell ref="H450:J450"/>
    <mergeCell ref="K450:M450"/>
    <mergeCell ref="N450:P450"/>
    <mergeCell ref="Q450:S450"/>
    <mergeCell ref="Y450:Z450"/>
    <mergeCell ref="AA449:AB449"/>
    <mergeCell ref="AC449:AD449"/>
    <mergeCell ref="AE449:AF449"/>
    <mergeCell ref="AN449:AP449"/>
    <mergeCell ref="AX449:AZ449"/>
    <mergeCell ref="BH449:BJ449"/>
    <mergeCell ref="E449:G449"/>
    <mergeCell ref="H449:J449"/>
    <mergeCell ref="K449:M449"/>
    <mergeCell ref="N449:P449"/>
    <mergeCell ref="Q449:S449"/>
    <mergeCell ref="Y449:Z449"/>
    <mergeCell ref="AA452:AB452"/>
    <mergeCell ref="AC452:AD452"/>
    <mergeCell ref="AE452:AF452"/>
    <mergeCell ref="AN452:AP452"/>
    <mergeCell ref="AX452:AZ452"/>
    <mergeCell ref="BH452:BJ452"/>
    <mergeCell ref="E452:G452"/>
    <mergeCell ref="H452:J452"/>
    <mergeCell ref="K452:M452"/>
    <mergeCell ref="N452:P452"/>
    <mergeCell ref="Q452:S452"/>
    <mergeCell ref="Y452:Z452"/>
    <mergeCell ref="AA451:AB451"/>
    <mergeCell ref="AC451:AD451"/>
    <mergeCell ref="AE451:AF451"/>
    <mergeCell ref="AN451:AP451"/>
    <mergeCell ref="AX451:AZ451"/>
    <mergeCell ref="BH451:BJ451"/>
    <mergeCell ref="E451:G451"/>
    <mergeCell ref="H451:J451"/>
    <mergeCell ref="K451:M451"/>
    <mergeCell ref="N451:P451"/>
    <mergeCell ref="Q451:S451"/>
    <mergeCell ref="Y451:Z451"/>
    <mergeCell ref="AA454:AB454"/>
    <mergeCell ref="AC454:AD454"/>
    <mergeCell ref="AE454:AF454"/>
    <mergeCell ref="AN454:AP454"/>
    <mergeCell ref="AX454:AZ454"/>
    <mergeCell ref="BH454:BJ454"/>
    <mergeCell ref="E454:G454"/>
    <mergeCell ref="H454:J454"/>
    <mergeCell ref="K454:M454"/>
    <mergeCell ref="N454:P454"/>
    <mergeCell ref="Q454:S454"/>
    <mergeCell ref="Y454:Z454"/>
    <mergeCell ref="AA453:AB453"/>
    <mergeCell ref="AC453:AD453"/>
    <mergeCell ref="AE453:AF453"/>
    <mergeCell ref="AN453:AP453"/>
    <mergeCell ref="AX453:AZ453"/>
    <mergeCell ref="BH453:BJ453"/>
    <mergeCell ref="E453:G453"/>
    <mergeCell ref="H453:J453"/>
    <mergeCell ref="K453:M453"/>
    <mergeCell ref="N453:P453"/>
    <mergeCell ref="Q453:S453"/>
    <mergeCell ref="Y453:Z453"/>
    <mergeCell ref="AA456:AB456"/>
    <mergeCell ref="AC456:AD456"/>
    <mergeCell ref="AE456:AF456"/>
    <mergeCell ref="AN456:AP456"/>
    <mergeCell ref="AX456:AZ456"/>
    <mergeCell ref="BH456:BJ456"/>
    <mergeCell ref="E456:G456"/>
    <mergeCell ref="H456:J456"/>
    <mergeCell ref="K456:M456"/>
    <mergeCell ref="N456:P456"/>
    <mergeCell ref="Q456:S456"/>
    <mergeCell ref="Y456:Z456"/>
    <mergeCell ref="AA455:AB455"/>
    <mergeCell ref="AC455:AD455"/>
    <mergeCell ref="AE455:AF455"/>
    <mergeCell ref="AN455:AP455"/>
    <mergeCell ref="AX455:AZ455"/>
    <mergeCell ref="BH455:BJ455"/>
    <mergeCell ref="E455:G455"/>
    <mergeCell ref="H455:J455"/>
    <mergeCell ref="K455:M455"/>
    <mergeCell ref="N455:P455"/>
    <mergeCell ref="Q455:S455"/>
    <mergeCell ref="Y455:Z455"/>
    <mergeCell ref="AA458:AB458"/>
    <mergeCell ref="AC458:AD458"/>
    <mergeCell ref="AE458:AF458"/>
    <mergeCell ref="AN458:AP458"/>
    <mergeCell ref="AX458:AZ458"/>
    <mergeCell ref="BH458:BJ458"/>
    <mergeCell ref="E458:G458"/>
    <mergeCell ref="H458:J458"/>
    <mergeCell ref="K458:M458"/>
    <mergeCell ref="N458:P458"/>
    <mergeCell ref="Q458:S458"/>
    <mergeCell ref="Y458:Z458"/>
    <mergeCell ref="AA457:AB457"/>
    <mergeCell ref="AC457:AD457"/>
    <mergeCell ref="AE457:AF457"/>
    <mergeCell ref="AN457:AP457"/>
    <mergeCell ref="AX457:AZ457"/>
    <mergeCell ref="BH457:BJ457"/>
    <mergeCell ref="E457:G457"/>
    <mergeCell ref="H457:J457"/>
    <mergeCell ref="K457:M457"/>
    <mergeCell ref="N457:P457"/>
    <mergeCell ref="Q457:S457"/>
    <mergeCell ref="Y457:Z457"/>
    <mergeCell ref="AA460:AB460"/>
    <mergeCell ref="AC460:AD460"/>
    <mergeCell ref="AE460:AF460"/>
    <mergeCell ref="AN460:AP460"/>
    <mergeCell ref="AX460:AZ460"/>
    <mergeCell ref="BH460:BJ460"/>
    <mergeCell ref="E460:G460"/>
    <mergeCell ref="H460:J460"/>
    <mergeCell ref="K460:M460"/>
    <mergeCell ref="N460:P460"/>
    <mergeCell ref="Q460:S460"/>
    <mergeCell ref="Y460:Z460"/>
    <mergeCell ref="AA459:AB459"/>
    <mergeCell ref="AC459:AD459"/>
    <mergeCell ref="AE459:AF459"/>
    <mergeCell ref="AN459:AP459"/>
    <mergeCell ref="AX459:AZ459"/>
    <mergeCell ref="BH459:BJ459"/>
    <mergeCell ref="E459:G459"/>
    <mergeCell ref="H459:J459"/>
    <mergeCell ref="K459:M459"/>
    <mergeCell ref="N459:P459"/>
    <mergeCell ref="Q459:S459"/>
    <mergeCell ref="Y459:Z459"/>
    <mergeCell ref="AA462:AB462"/>
    <mergeCell ref="AC462:AD462"/>
    <mergeCell ref="AE462:AF462"/>
    <mergeCell ref="AN462:AP462"/>
    <mergeCell ref="AX462:AZ462"/>
    <mergeCell ref="BH462:BJ462"/>
    <mergeCell ref="E462:G462"/>
    <mergeCell ref="H462:J462"/>
    <mergeCell ref="K462:M462"/>
    <mergeCell ref="N462:P462"/>
    <mergeCell ref="Q462:S462"/>
    <mergeCell ref="Y462:Z462"/>
    <mergeCell ref="AA461:AB461"/>
    <mergeCell ref="AC461:AD461"/>
    <mergeCell ref="AE461:AF461"/>
    <mergeCell ref="AN461:AP461"/>
    <mergeCell ref="AX461:AZ461"/>
    <mergeCell ref="BH461:BJ461"/>
    <mergeCell ref="E461:G461"/>
    <mergeCell ref="H461:J461"/>
    <mergeCell ref="K461:M461"/>
    <mergeCell ref="N461:P461"/>
    <mergeCell ref="Q461:S461"/>
    <mergeCell ref="Y461:Z461"/>
    <mergeCell ref="AA464:AB464"/>
    <mergeCell ref="AC464:AD464"/>
    <mergeCell ref="AE464:AF464"/>
    <mergeCell ref="AN464:AP464"/>
    <mergeCell ref="AX464:AZ464"/>
    <mergeCell ref="BH464:BJ464"/>
    <mergeCell ref="E464:G464"/>
    <mergeCell ref="H464:J464"/>
    <mergeCell ref="K464:M464"/>
    <mergeCell ref="N464:P464"/>
    <mergeCell ref="Q464:S464"/>
    <mergeCell ref="Y464:Z464"/>
    <mergeCell ref="AA463:AB463"/>
    <mergeCell ref="AC463:AD463"/>
    <mergeCell ref="AE463:AF463"/>
    <mergeCell ref="AN463:AP463"/>
    <mergeCell ref="AX463:AZ463"/>
    <mergeCell ref="BH463:BJ463"/>
    <mergeCell ref="E463:G463"/>
    <mergeCell ref="H463:J463"/>
    <mergeCell ref="K463:M463"/>
    <mergeCell ref="N463:P463"/>
    <mergeCell ref="Q463:S463"/>
    <mergeCell ref="Y463:Z463"/>
    <mergeCell ref="AA466:AB466"/>
    <mergeCell ref="AC466:AD466"/>
    <mergeCell ref="AE466:AF466"/>
    <mergeCell ref="AN466:AP466"/>
    <mergeCell ref="AX466:AZ466"/>
    <mergeCell ref="BH466:BJ466"/>
    <mergeCell ref="E466:G466"/>
    <mergeCell ref="H466:J466"/>
    <mergeCell ref="K466:M466"/>
    <mergeCell ref="N466:P466"/>
    <mergeCell ref="Q466:S466"/>
    <mergeCell ref="Y466:Z466"/>
    <mergeCell ref="AA465:AB465"/>
    <mergeCell ref="AC465:AD465"/>
    <mergeCell ref="AE465:AF465"/>
    <mergeCell ref="AN465:AP465"/>
    <mergeCell ref="AX465:AZ465"/>
    <mergeCell ref="BH465:BJ465"/>
    <mergeCell ref="E465:G465"/>
    <mergeCell ref="H465:J465"/>
    <mergeCell ref="K465:M465"/>
    <mergeCell ref="N465:P465"/>
    <mergeCell ref="Q465:S465"/>
    <mergeCell ref="Y465:Z465"/>
    <mergeCell ref="AA468:AB468"/>
    <mergeCell ref="AC468:AD468"/>
    <mergeCell ref="AE468:AF468"/>
    <mergeCell ref="AN468:AP468"/>
    <mergeCell ref="AX468:AZ468"/>
    <mergeCell ref="BH468:BJ468"/>
    <mergeCell ref="E468:G468"/>
    <mergeCell ref="H468:J468"/>
    <mergeCell ref="K468:M468"/>
    <mergeCell ref="N468:P468"/>
    <mergeCell ref="Q468:S468"/>
    <mergeCell ref="Y468:Z468"/>
    <mergeCell ref="AA467:AB467"/>
    <mergeCell ref="AC467:AD467"/>
    <mergeCell ref="AE467:AF467"/>
    <mergeCell ref="AN467:AP467"/>
    <mergeCell ref="AX467:AZ467"/>
    <mergeCell ref="BH467:BJ467"/>
    <mergeCell ref="E467:G467"/>
    <mergeCell ref="H467:J467"/>
    <mergeCell ref="K467:M467"/>
    <mergeCell ref="N467:P467"/>
    <mergeCell ref="Q467:S467"/>
    <mergeCell ref="Y467:Z467"/>
    <mergeCell ref="AA470:AB470"/>
    <mergeCell ref="AC470:AD470"/>
    <mergeCell ref="AE470:AF470"/>
    <mergeCell ref="AN470:AP470"/>
    <mergeCell ref="AX470:AZ470"/>
    <mergeCell ref="BH470:BJ470"/>
    <mergeCell ref="E470:G470"/>
    <mergeCell ref="H470:J470"/>
    <mergeCell ref="K470:M470"/>
    <mergeCell ref="N470:P470"/>
    <mergeCell ref="Q470:S470"/>
    <mergeCell ref="Y470:Z470"/>
    <mergeCell ref="AA469:AB469"/>
    <mergeCell ref="AC469:AD469"/>
    <mergeCell ref="AE469:AF469"/>
    <mergeCell ref="AN469:AP469"/>
    <mergeCell ref="AX469:AZ469"/>
    <mergeCell ref="BH469:BJ469"/>
    <mergeCell ref="E469:G469"/>
    <mergeCell ref="H469:J469"/>
    <mergeCell ref="K469:M469"/>
    <mergeCell ref="N469:P469"/>
    <mergeCell ref="Q469:S469"/>
    <mergeCell ref="Y469:Z469"/>
    <mergeCell ref="A472:B472"/>
    <mergeCell ref="E472:G472"/>
    <mergeCell ref="H472:J472"/>
    <mergeCell ref="K472:M472"/>
    <mergeCell ref="N472:P472"/>
    <mergeCell ref="Q472:S472"/>
    <mergeCell ref="AA471:AB471"/>
    <mergeCell ref="AC471:AD471"/>
    <mergeCell ref="AE471:AF471"/>
    <mergeCell ref="AN471:AP471"/>
    <mergeCell ref="AX471:AZ471"/>
    <mergeCell ref="BH471:BJ471"/>
    <mergeCell ref="E471:G471"/>
    <mergeCell ref="H471:J471"/>
    <mergeCell ref="K471:M471"/>
    <mergeCell ref="N471:P471"/>
    <mergeCell ref="Q471:S471"/>
    <mergeCell ref="Y471:Z471"/>
    <mergeCell ref="AN473:AP473"/>
    <mergeCell ref="AX473:AZ473"/>
    <mergeCell ref="BH473:BJ473"/>
    <mergeCell ref="E474:G474"/>
    <mergeCell ref="H474:J474"/>
    <mergeCell ref="K474:M474"/>
    <mergeCell ref="N474:P474"/>
    <mergeCell ref="Q474:S474"/>
    <mergeCell ref="Y474:Z474"/>
    <mergeCell ref="AA474:AB474"/>
    <mergeCell ref="BH472:BJ472"/>
    <mergeCell ref="E473:G473"/>
    <mergeCell ref="H473:J473"/>
    <mergeCell ref="K473:M473"/>
    <mergeCell ref="N473:P473"/>
    <mergeCell ref="Q473:S473"/>
    <mergeCell ref="Y473:Z473"/>
    <mergeCell ref="AA473:AB473"/>
    <mergeCell ref="AC473:AD473"/>
    <mergeCell ref="AE473:AF473"/>
    <mergeCell ref="Y472:Z472"/>
    <mergeCell ref="AA472:AB472"/>
    <mergeCell ref="AC472:AD472"/>
    <mergeCell ref="AE472:AF472"/>
    <mergeCell ref="AN472:AP472"/>
    <mergeCell ref="AX472:AZ472"/>
    <mergeCell ref="BH475:BJ475"/>
    <mergeCell ref="E476:G476"/>
    <mergeCell ref="H476:J476"/>
    <mergeCell ref="K476:M476"/>
    <mergeCell ref="N476:P476"/>
    <mergeCell ref="Q476:S476"/>
    <mergeCell ref="Y476:Z476"/>
    <mergeCell ref="AA476:AB476"/>
    <mergeCell ref="AC476:AD476"/>
    <mergeCell ref="AE476:AF476"/>
    <mergeCell ref="Y475:Z475"/>
    <mergeCell ref="AA475:AB475"/>
    <mergeCell ref="AC475:AD475"/>
    <mergeCell ref="AE475:AF475"/>
    <mergeCell ref="AN475:AP475"/>
    <mergeCell ref="AX475:AZ475"/>
    <mergeCell ref="AC474:AD474"/>
    <mergeCell ref="AE474:AF474"/>
    <mergeCell ref="AN474:AP474"/>
    <mergeCell ref="AX474:AZ474"/>
    <mergeCell ref="BH474:BJ474"/>
    <mergeCell ref="E475:G475"/>
    <mergeCell ref="H475:J475"/>
    <mergeCell ref="K475:M475"/>
    <mergeCell ref="N475:P475"/>
    <mergeCell ref="Q475:S475"/>
    <mergeCell ref="AC477:AD477"/>
    <mergeCell ref="AE477:AF477"/>
    <mergeCell ref="AN477:AP477"/>
    <mergeCell ref="AX477:AZ477"/>
    <mergeCell ref="BH477:BJ477"/>
    <mergeCell ref="E478:G478"/>
    <mergeCell ref="H478:J478"/>
    <mergeCell ref="K478:M478"/>
    <mergeCell ref="N478:P478"/>
    <mergeCell ref="Q478:S478"/>
    <mergeCell ref="AN476:AP476"/>
    <mergeCell ref="AX476:AZ476"/>
    <mergeCell ref="BH476:BJ476"/>
    <mergeCell ref="E477:G477"/>
    <mergeCell ref="H477:J477"/>
    <mergeCell ref="K477:M477"/>
    <mergeCell ref="N477:P477"/>
    <mergeCell ref="Q477:S477"/>
    <mergeCell ref="Y477:Z477"/>
    <mergeCell ref="AA477:AB477"/>
    <mergeCell ref="AN479:AP479"/>
    <mergeCell ref="AX479:AZ479"/>
    <mergeCell ref="BH479:BJ479"/>
    <mergeCell ref="E480:G480"/>
    <mergeCell ref="H480:J480"/>
    <mergeCell ref="K480:M480"/>
    <mergeCell ref="N480:P480"/>
    <mergeCell ref="Q480:S480"/>
    <mergeCell ref="Y480:Z480"/>
    <mergeCell ref="AA480:AB480"/>
    <mergeCell ref="BH478:BJ478"/>
    <mergeCell ref="E479:G479"/>
    <mergeCell ref="H479:J479"/>
    <mergeCell ref="K479:M479"/>
    <mergeCell ref="N479:P479"/>
    <mergeCell ref="Q479:S479"/>
    <mergeCell ref="Y479:Z479"/>
    <mergeCell ref="AA479:AB479"/>
    <mergeCell ref="AC479:AD479"/>
    <mergeCell ref="AE479:AF479"/>
    <mergeCell ref="Y478:Z478"/>
    <mergeCell ref="AA478:AB478"/>
    <mergeCell ref="AC478:AD478"/>
    <mergeCell ref="AE478:AF478"/>
    <mergeCell ref="AN478:AP478"/>
    <mergeCell ref="AX478:AZ478"/>
    <mergeCell ref="BH481:BJ481"/>
    <mergeCell ref="E482:G482"/>
    <mergeCell ref="H482:J482"/>
    <mergeCell ref="K482:M482"/>
    <mergeCell ref="N482:P482"/>
    <mergeCell ref="Q482:S482"/>
    <mergeCell ref="Y482:Z482"/>
    <mergeCell ref="AA482:AB482"/>
    <mergeCell ref="AC482:AD482"/>
    <mergeCell ref="AE482:AF482"/>
    <mergeCell ref="Y481:Z481"/>
    <mergeCell ref="AA481:AB481"/>
    <mergeCell ref="AC481:AD481"/>
    <mergeCell ref="AE481:AF481"/>
    <mergeCell ref="AN481:AP481"/>
    <mergeCell ref="AX481:AZ481"/>
    <mergeCell ref="AC480:AD480"/>
    <mergeCell ref="AE480:AF480"/>
    <mergeCell ref="AN480:AP480"/>
    <mergeCell ref="AX480:AZ480"/>
    <mergeCell ref="BH480:BJ480"/>
    <mergeCell ref="E481:G481"/>
    <mergeCell ref="H481:J481"/>
    <mergeCell ref="K481:M481"/>
    <mergeCell ref="N481:P481"/>
    <mergeCell ref="Q481:S481"/>
    <mergeCell ref="AC483:AD483"/>
    <mergeCell ref="AE483:AF483"/>
    <mergeCell ref="AN483:AP483"/>
    <mergeCell ref="AX483:AZ483"/>
    <mergeCell ref="BH483:BJ483"/>
    <mergeCell ref="E484:G484"/>
    <mergeCell ref="H484:J484"/>
    <mergeCell ref="K484:M484"/>
    <mergeCell ref="N484:P484"/>
    <mergeCell ref="Q484:S484"/>
    <mergeCell ref="AN482:AP482"/>
    <mergeCell ref="AX482:AZ482"/>
    <mergeCell ref="BH482:BJ482"/>
    <mergeCell ref="E483:G483"/>
    <mergeCell ref="H483:J483"/>
    <mergeCell ref="K483:M483"/>
    <mergeCell ref="N483:P483"/>
    <mergeCell ref="Q483:S483"/>
    <mergeCell ref="Y483:Z483"/>
    <mergeCell ref="AA483:AB483"/>
    <mergeCell ref="AN485:AP485"/>
    <mergeCell ref="AX485:AZ485"/>
    <mergeCell ref="BH485:BJ485"/>
    <mergeCell ref="E486:G486"/>
    <mergeCell ref="H486:J486"/>
    <mergeCell ref="K486:M486"/>
    <mergeCell ref="N486:P486"/>
    <mergeCell ref="Q486:S486"/>
    <mergeCell ref="Y486:Z486"/>
    <mergeCell ref="AA486:AB486"/>
    <mergeCell ref="BH484:BJ484"/>
    <mergeCell ref="E485:G485"/>
    <mergeCell ref="H485:J485"/>
    <mergeCell ref="K485:M485"/>
    <mergeCell ref="N485:P485"/>
    <mergeCell ref="Q485:S485"/>
    <mergeCell ref="Y485:Z485"/>
    <mergeCell ref="AA485:AB485"/>
    <mergeCell ref="AC485:AD485"/>
    <mergeCell ref="AE485:AF485"/>
    <mergeCell ref="Y484:Z484"/>
    <mergeCell ref="AA484:AB484"/>
    <mergeCell ref="AC484:AD484"/>
    <mergeCell ref="AE484:AF484"/>
    <mergeCell ref="AN484:AP484"/>
    <mergeCell ref="AX484:AZ484"/>
    <mergeCell ref="BH487:BJ487"/>
    <mergeCell ref="E488:G488"/>
    <mergeCell ref="H488:J488"/>
    <mergeCell ref="K488:M488"/>
    <mergeCell ref="N488:P488"/>
    <mergeCell ref="Q488:S488"/>
    <mergeCell ref="Y488:Z488"/>
    <mergeCell ref="AA488:AB488"/>
    <mergeCell ref="AC488:AD488"/>
    <mergeCell ref="AE488:AF488"/>
    <mergeCell ref="Y487:Z487"/>
    <mergeCell ref="AA487:AB487"/>
    <mergeCell ref="AC487:AD487"/>
    <mergeCell ref="AE487:AF487"/>
    <mergeCell ref="AN487:AP487"/>
    <mergeCell ref="AX487:AZ487"/>
    <mergeCell ref="AC486:AD486"/>
    <mergeCell ref="AE486:AF486"/>
    <mergeCell ref="AN486:AP486"/>
    <mergeCell ref="AX486:AZ486"/>
    <mergeCell ref="BH486:BJ486"/>
    <mergeCell ref="E487:G487"/>
    <mergeCell ref="H487:J487"/>
    <mergeCell ref="K487:M487"/>
    <mergeCell ref="N487:P487"/>
    <mergeCell ref="Q487:S487"/>
    <mergeCell ref="AC489:AD489"/>
    <mergeCell ref="AE489:AF489"/>
    <mergeCell ref="AN489:AP489"/>
    <mergeCell ref="AX489:AZ489"/>
    <mergeCell ref="BH489:BJ489"/>
    <mergeCell ref="E490:G490"/>
    <mergeCell ref="H490:J490"/>
    <mergeCell ref="K490:M490"/>
    <mergeCell ref="N490:P490"/>
    <mergeCell ref="Q490:S490"/>
    <mergeCell ref="AN488:AP488"/>
    <mergeCell ref="AX488:AZ488"/>
    <mergeCell ref="BH488:BJ488"/>
    <mergeCell ref="E489:G489"/>
    <mergeCell ref="H489:J489"/>
    <mergeCell ref="K489:M489"/>
    <mergeCell ref="N489:P489"/>
    <mergeCell ref="Q489:S489"/>
    <mergeCell ref="Y489:Z489"/>
    <mergeCell ref="AA489:AB489"/>
    <mergeCell ref="AN491:AP491"/>
    <mergeCell ref="AX491:AZ491"/>
    <mergeCell ref="BH491:BJ491"/>
    <mergeCell ref="E492:G492"/>
    <mergeCell ref="H492:J492"/>
    <mergeCell ref="K492:M492"/>
    <mergeCell ref="N492:P492"/>
    <mergeCell ref="Q492:S492"/>
    <mergeCell ref="Y492:Z492"/>
    <mergeCell ref="AA492:AB492"/>
    <mergeCell ref="BH490:BJ490"/>
    <mergeCell ref="E491:G491"/>
    <mergeCell ref="H491:J491"/>
    <mergeCell ref="K491:M491"/>
    <mergeCell ref="N491:P491"/>
    <mergeCell ref="Q491:S491"/>
    <mergeCell ref="Y491:Z491"/>
    <mergeCell ref="AA491:AB491"/>
    <mergeCell ref="AC491:AD491"/>
    <mergeCell ref="AE491:AF491"/>
    <mergeCell ref="Y490:Z490"/>
    <mergeCell ref="AA490:AB490"/>
    <mergeCell ref="AC490:AD490"/>
    <mergeCell ref="AE490:AF490"/>
    <mergeCell ref="AN490:AP490"/>
    <mergeCell ref="AX490:AZ490"/>
    <mergeCell ref="BH493:BJ493"/>
    <mergeCell ref="E494:G494"/>
    <mergeCell ref="H494:J494"/>
    <mergeCell ref="K494:M494"/>
    <mergeCell ref="N494:P494"/>
    <mergeCell ref="Q494:S494"/>
    <mergeCell ref="Y494:Z494"/>
    <mergeCell ref="AA494:AB494"/>
    <mergeCell ref="AC494:AD494"/>
    <mergeCell ref="AE494:AF494"/>
    <mergeCell ref="Y493:Z493"/>
    <mergeCell ref="AA493:AB493"/>
    <mergeCell ref="AC493:AD493"/>
    <mergeCell ref="AE493:AF493"/>
    <mergeCell ref="AN493:AP493"/>
    <mergeCell ref="AX493:AZ493"/>
    <mergeCell ref="AC492:AD492"/>
    <mergeCell ref="AE492:AF492"/>
    <mergeCell ref="AN492:AP492"/>
    <mergeCell ref="AX492:AZ492"/>
    <mergeCell ref="BH492:BJ492"/>
    <mergeCell ref="E493:G493"/>
    <mergeCell ref="H493:J493"/>
    <mergeCell ref="K493:M493"/>
    <mergeCell ref="N493:P493"/>
    <mergeCell ref="Q493:S493"/>
    <mergeCell ref="AC495:AD495"/>
    <mergeCell ref="AE495:AF495"/>
    <mergeCell ref="AN495:AP495"/>
    <mergeCell ref="AX495:AZ495"/>
    <mergeCell ref="BH495:BJ495"/>
    <mergeCell ref="E496:G496"/>
    <mergeCell ref="H496:J496"/>
    <mergeCell ref="K496:M496"/>
    <mergeCell ref="N496:P496"/>
    <mergeCell ref="Q496:S496"/>
    <mergeCell ref="AN494:AP494"/>
    <mergeCell ref="AX494:AZ494"/>
    <mergeCell ref="BH494:BJ494"/>
    <mergeCell ref="E495:G495"/>
    <mergeCell ref="H495:J495"/>
    <mergeCell ref="K495:M495"/>
    <mergeCell ref="N495:P495"/>
    <mergeCell ref="Q495:S495"/>
    <mergeCell ref="Y495:Z495"/>
    <mergeCell ref="AA495:AB495"/>
    <mergeCell ref="AN497:AP497"/>
    <mergeCell ref="AX497:AZ497"/>
    <mergeCell ref="BH497:BJ497"/>
    <mergeCell ref="E498:G498"/>
    <mergeCell ref="H498:J498"/>
    <mergeCell ref="K498:M498"/>
    <mergeCell ref="N498:P498"/>
    <mergeCell ref="Q498:S498"/>
    <mergeCell ref="Y498:Z498"/>
    <mergeCell ref="AA498:AB498"/>
    <mergeCell ref="BH496:BJ496"/>
    <mergeCell ref="E497:G497"/>
    <mergeCell ref="H497:J497"/>
    <mergeCell ref="K497:M497"/>
    <mergeCell ref="N497:P497"/>
    <mergeCell ref="Q497:S497"/>
    <mergeCell ref="Y497:Z497"/>
    <mergeCell ref="AA497:AB497"/>
    <mergeCell ref="AC497:AD497"/>
    <mergeCell ref="AE497:AF497"/>
    <mergeCell ref="Y496:Z496"/>
    <mergeCell ref="AA496:AB496"/>
    <mergeCell ref="AC496:AD496"/>
    <mergeCell ref="AE496:AF496"/>
    <mergeCell ref="AN496:AP496"/>
    <mergeCell ref="AX496:AZ496"/>
    <mergeCell ref="BH499:BJ499"/>
    <mergeCell ref="E500:G500"/>
    <mergeCell ref="H500:J500"/>
    <mergeCell ref="K500:M500"/>
    <mergeCell ref="N500:P500"/>
    <mergeCell ref="Q500:S500"/>
    <mergeCell ref="Y500:Z500"/>
    <mergeCell ref="AA500:AB500"/>
    <mergeCell ref="AC500:AD500"/>
    <mergeCell ref="AE500:AF500"/>
    <mergeCell ref="Y499:Z499"/>
    <mergeCell ref="AA499:AB499"/>
    <mergeCell ref="AC499:AD499"/>
    <mergeCell ref="AE499:AF499"/>
    <mergeCell ref="AN499:AP499"/>
    <mergeCell ref="AX499:AZ499"/>
    <mergeCell ref="AC498:AD498"/>
    <mergeCell ref="AE498:AF498"/>
    <mergeCell ref="AN498:AP498"/>
    <mergeCell ref="AX498:AZ498"/>
    <mergeCell ref="BH498:BJ498"/>
    <mergeCell ref="E499:G499"/>
    <mergeCell ref="H499:J499"/>
    <mergeCell ref="K499:M499"/>
    <mergeCell ref="N499:P499"/>
    <mergeCell ref="Q499:S499"/>
    <mergeCell ref="AC501:AD501"/>
    <mergeCell ref="AE501:AF501"/>
    <mergeCell ref="AN501:AP501"/>
    <mergeCell ref="AX501:AZ501"/>
    <mergeCell ref="BH501:BJ501"/>
    <mergeCell ref="E502:G502"/>
    <mergeCell ref="H502:J502"/>
    <mergeCell ref="K502:M502"/>
    <mergeCell ref="N502:P502"/>
    <mergeCell ref="Q502:S502"/>
    <mergeCell ref="AN500:AP500"/>
    <mergeCell ref="AX500:AZ500"/>
    <mergeCell ref="BH500:BJ500"/>
    <mergeCell ref="E501:G501"/>
    <mergeCell ref="H501:J501"/>
    <mergeCell ref="K501:M501"/>
    <mergeCell ref="N501:P501"/>
    <mergeCell ref="Q501:S501"/>
    <mergeCell ref="Y501:Z501"/>
    <mergeCell ref="AA501:AB501"/>
    <mergeCell ref="AN503:AP503"/>
    <mergeCell ref="AX503:AZ503"/>
    <mergeCell ref="BH503:BJ503"/>
    <mergeCell ref="E504:G504"/>
    <mergeCell ref="H504:J504"/>
    <mergeCell ref="K504:M504"/>
    <mergeCell ref="N504:P504"/>
    <mergeCell ref="Q504:S504"/>
    <mergeCell ref="Y504:Z504"/>
    <mergeCell ref="AA504:AB504"/>
    <mergeCell ref="BH502:BJ502"/>
    <mergeCell ref="E503:G503"/>
    <mergeCell ref="H503:J503"/>
    <mergeCell ref="K503:M503"/>
    <mergeCell ref="N503:P503"/>
    <mergeCell ref="Q503:S503"/>
    <mergeCell ref="Y503:Z503"/>
    <mergeCell ref="AA503:AB503"/>
    <mergeCell ref="AC503:AD503"/>
    <mergeCell ref="AE503:AF503"/>
    <mergeCell ref="Y502:Z502"/>
    <mergeCell ref="AA502:AB502"/>
    <mergeCell ref="AC502:AD502"/>
    <mergeCell ref="AE502:AF502"/>
    <mergeCell ref="AN502:AP502"/>
    <mergeCell ref="AX502:AZ502"/>
    <mergeCell ref="BH505:BJ505"/>
    <mergeCell ref="E506:G506"/>
    <mergeCell ref="H506:J506"/>
    <mergeCell ref="K506:M506"/>
    <mergeCell ref="N506:P506"/>
    <mergeCell ref="Q506:S506"/>
    <mergeCell ref="Y506:Z506"/>
    <mergeCell ref="AA506:AB506"/>
    <mergeCell ref="AC506:AD506"/>
    <mergeCell ref="AE506:AF506"/>
    <mergeCell ref="Y505:Z505"/>
    <mergeCell ref="AA505:AB505"/>
    <mergeCell ref="AC505:AD505"/>
    <mergeCell ref="AE505:AF505"/>
    <mergeCell ref="AN505:AP505"/>
    <mergeCell ref="AX505:AZ505"/>
    <mergeCell ref="AC504:AD504"/>
    <mergeCell ref="AE504:AF504"/>
    <mergeCell ref="AN504:AP504"/>
    <mergeCell ref="AX504:AZ504"/>
    <mergeCell ref="BH504:BJ504"/>
    <mergeCell ref="E505:G505"/>
    <mergeCell ref="H505:J505"/>
    <mergeCell ref="K505:M505"/>
    <mergeCell ref="N505:P505"/>
    <mergeCell ref="Q505:S505"/>
    <mergeCell ref="AC507:AD507"/>
    <mergeCell ref="AE507:AF507"/>
    <mergeCell ref="AN507:AP507"/>
    <mergeCell ref="AX507:AZ507"/>
    <mergeCell ref="BH507:BJ507"/>
    <mergeCell ref="E508:G508"/>
    <mergeCell ref="H508:J508"/>
    <mergeCell ref="K508:M508"/>
    <mergeCell ref="N508:P508"/>
    <mergeCell ref="Q508:S508"/>
    <mergeCell ref="AN506:AP506"/>
    <mergeCell ref="AX506:AZ506"/>
    <mergeCell ref="BH506:BJ506"/>
    <mergeCell ref="E507:G507"/>
    <mergeCell ref="H507:J507"/>
    <mergeCell ref="K507:M507"/>
    <mergeCell ref="N507:P507"/>
    <mergeCell ref="Q507:S507"/>
    <mergeCell ref="Y507:Z507"/>
    <mergeCell ref="AA507:AB507"/>
    <mergeCell ref="AN509:AP509"/>
    <mergeCell ref="AX509:AZ509"/>
    <mergeCell ref="BH509:BJ509"/>
    <mergeCell ref="E510:G510"/>
    <mergeCell ref="H510:J510"/>
    <mergeCell ref="K510:M510"/>
    <mergeCell ref="N510:P510"/>
    <mergeCell ref="Q510:S510"/>
    <mergeCell ref="Y510:Z510"/>
    <mergeCell ref="AA510:AB510"/>
    <mergeCell ref="BH508:BJ508"/>
    <mergeCell ref="E509:G509"/>
    <mergeCell ref="H509:J509"/>
    <mergeCell ref="K509:M509"/>
    <mergeCell ref="N509:P509"/>
    <mergeCell ref="Q509:S509"/>
    <mergeCell ref="Y509:Z509"/>
    <mergeCell ref="AA509:AB509"/>
    <mergeCell ref="AC509:AD509"/>
    <mergeCell ref="AE509:AF509"/>
    <mergeCell ref="Y508:Z508"/>
    <mergeCell ref="AA508:AB508"/>
    <mergeCell ref="AC508:AD508"/>
    <mergeCell ref="AE508:AF508"/>
    <mergeCell ref="AN508:AP508"/>
    <mergeCell ref="AX508:AZ508"/>
    <mergeCell ref="BH511:BJ511"/>
    <mergeCell ref="E512:G512"/>
    <mergeCell ref="H512:J512"/>
    <mergeCell ref="K512:M512"/>
    <mergeCell ref="N512:P512"/>
    <mergeCell ref="Q512:S512"/>
    <mergeCell ref="Y512:Z512"/>
    <mergeCell ref="AA512:AB512"/>
    <mergeCell ref="AC512:AD512"/>
    <mergeCell ref="AE512:AF512"/>
    <mergeCell ref="Y511:Z511"/>
    <mergeCell ref="AA511:AB511"/>
    <mergeCell ref="AC511:AD511"/>
    <mergeCell ref="AE511:AF511"/>
    <mergeCell ref="AN511:AP511"/>
    <mergeCell ref="AX511:AZ511"/>
    <mergeCell ref="AC510:AD510"/>
    <mergeCell ref="AE510:AF510"/>
    <mergeCell ref="AN510:AP510"/>
    <mergeCell ref="AX510:AZ510"/>
    <mergeCell ref="BH510:BJ510"/>
    <mergeCell ref="E511:G511"/>
    <mergeCell ref="H511:J511"/>
    <mergeCell ref="K511:M511"/>
    <mergeCell ref="N511:P511"/>
    <mergeCell ref="Q511:S511"/>
    <mergeCell ref="AC513:AD513"/>
    <mergeCell ref="AE513:AF513"/>
    <mergeCell ref="AN513:AP513"/>
    <mergeCell ref="AX513:AZ513"/>
    <mergeCell ref="BH513:BJ513"/>
    <mergeCell ref="E514:G514"/>
    <mergeCell ref="H514:J514"/>
    <mergeCell ref="K514:M514"/>
    <mergeCell ref="N514:P514"/>
    <mergeCell ref="Q514:S514"/>
    <mergeCell ref="AN512:AP512"/>
    <mergeCell ref="AX512:AZ512"/>
    <mergeCell ref="BH512:BJ512"/>
    <mergeCell ref="E513:G513"/>
    <mergeCell ref="H513:J513"/>
    <mergeCell ref="K513:M513"/>
    <mergeCell ref="N513:P513"/>
    <mergeCell ref="Q513:S513"/>
    <mergeCell ref="Y513:Z513"/>
    <mergeCell ref="AA513:AB513"/>
    <mergeCell ref="AN515:AP515"/>
    <mergeCell ref="AX515:AZ515"/>
    <mergeCell ref="BH515:BJ515"/>
    <mergeCell ref="E516:G516"/>
    <mergeCell ref="H516:J516"/>
    <mergeCell ref="K516:M516"/>
    <mergeCell ref="N516:P516"/>
    <mergeCell ref="Q516:S516"/>
    <mergeCell ref="Y516:Z516"/>
    <mergeCell ref="AA516:AB516"/>
    <mergeCell ref="BH514:BJ514"/>
    <mergeCell ref="E515:G515"/>
    <mergeCell ref="H515:J515"/>
    <mergeCell ref="K515:M515"/>
    <mergeCell ref="N515:P515"/>
    <mergeCell ref="Q515:S515"/>
    <mergeCell ref="Y515:Z515"/>
    <mergeCell ref="AA515:AB515"/>
    <mergeCell ref="AC515:AD515"/>
    <mergeCell ref="AE515:AF515"/>
    <mergeCell ref="Y514:Z514"/>
    <mergeCell ref="AA514:AB514"/>
    <mergeCell ref="AC514:AD514"/>
    <mergeCell ref="AE514:AF514"/>
    <mergeCell ref="AN514:AP514"/>
    <mergeCell ref="AX514:AZ514"/>
    <mergeCell ref="BH517:BJ517"/>
    <mergeCell ref="E518:G518"/>
    <mergeCell ref="H518:J518"/>
    <mergeCell ref="K518:M518"/>
    <mergeCell ref="N518:P518"/>
    <mergeCell ref="Q518:S518"/>
    <mergeCell ref="Y518:Z518"/>
    <mergeCell ref="AA518:AB518"/>
    <mergeCell ref="AC518:AD518"/>
    <mergeCell ref="AE518:AF518"/>
    <mergeCell ref="Y517:Z517"/>
    <mergeCell ref="AA517:AB517"/>
    <mergeCell ref="AC517:AD517"/>
    <mergeCell ref="AE517:AF517"/>
    <mergeCell ref="AN517:AP517"/>
    <mergeCell ref="AX517:AZ517"/>
    <mergeCell ref="AC516:AD516"/>
    <mergeCell ref="AE516:AF516"/>
    <mergeCell ref="AN516:AP516"/>
    <mergeCell ref="AX516:AZ516"/>
    <mergeCell ref="BH516:BJ516"/>
    <mergeCell ref="E517:G517"/>
    <mergeCell ref="H517:J517"/>
    <mergeCell ref="K517:M517"/>
    <mergeCell ref="N517:P517"/>
    <mergeCell ref="Q517:S517"/>
    <mergeCell ref="AC519:AD519"/>
    <mergeCell ref="AE519:AF519"/>
    <mergeCell ref="AN519:AP519"/>
    <mergeCell ref="AX519:AZ519"/>
    <mergeCell ref="BH519:BJ519"/>
    <mergeCell ref="E520:G520"/>
    <mergeCell ref="H520:J520"/>
    <mergeCell ref="K520:M520"/>
    <mergeCell ref="N520:P520"/>
    <mergeCell ref="Q520:S520"/>
    <mergeCell ref="AN518:AP518"/>
    <mergeCell ref="AX518:AZ518"/>
    <mergeCell ref="BH518:BJ518"/>
    <mergeCell ref="E519:G519"/>
    <mergeCell ref="H519:J519"/>
    <mergeCell ref="K519:M519"/>
    <mergeCell ref="N519:P519"/>
    <mergeCell ref="Q519:S519"/>
    <mergeCell ref="Y519:Z519"/>
    <mergeCell ref="AA519:AB519"/>
    <mergeCell ref="AA522:AB522"/>
    <mergeCell ref="AC522:AD522"/>
    <mergeCell ref="AE522:AF522"/>
    <mergeCell ref="AN522:AP522"/>
    <mergeCell ref="AX522:AZ522"/>
    <mergeCell ref="BH522:BJ522"/>
    <mergeCell ref="AN521:AP521"/>
    <mergeCell ref="AX521:AZ521"/>
    <mergeCell ref="BH521:BJ521"/>
    <mergeCell ref="A522:B522"/>
    <mergeCell ref="E522:G522"/>
    <mergeCell ref="H522:J522"/>
    <mergeCell ref="K522:M522"/>
    <mergeCell ref="N522:P522"/>
    <mergeCell ref="Q522:S522"/>
    <mergeCell ref="Y522:Z522"/>
    <mergeCell ref="BH520:BJ520"/>
    <mergeCell ref="E521:G521"/>
    <mergeCell ref="H521:J521"/>
    <mergeCell ref="K521:M521"/>
    <mergeCell ref="N521:P521"/>
    <mergeCell ref="Q521:S521"/>
    <mergeCell ref="Y521:Z521"/>
    <mergeCell ref="AA521:AB521"/>
    <mergeCell ref="AC521:AD521"/>
    <mergeCell ref="AE521:AF521"/>
    <mergeCell ref="Y520:Z520"/>
    <mergeCell ref="AA520:AB520"/>
    <mergeCell ref="AC520:AD520"/>
    <mergeCell ref="AE520:AF520"/>
    <mergeCell ref="AN520:AP520"/>
    <mergeCell ref="AX520:AZ520"/>
    <mergeCell ref="AA524:AB524"/>
    <mergeCell ref="AC524:AD524"/>
    <mergeCell ref="AE524:AF524"/>
    <mergeCell ref="AN524:AP524"/>
    <mergeCell ref="AX524:AZ524"/>
    <mergeCell ref="BH524:BJ524"/>
    <mergeCell ref="E524:G524"/>
    <mergeCell ref="H524:J524"/>
    <mergeCell ref="K524:M524"/>
    <mergeCell ref="N524:P524"/>
    <mergeCell ref="Q524:S524"/>
    <mergeCell ref="Y524:Z524"/>
    <mergeCell ref="AA523:AB523"/>
    <mergeCell ref="AC523:AD523"/>
    <mergeCell ref="AE523:AF523"/>
    <mergeCell ref="AN523:AP523"/>
    <mergeCell ref="AX523:AZ523"/>
    <mergeCell ref="BH523:BJ523"/>
    <mergeCell ref="E523:G523"/>
    <mergeCell ref="H523:J523"/>
    <mergeCell ref="K523:M523"/>
    <mergeCell ref="N523:P523"/>
    <mergeCell ref="Q523:S523"/>
    <mergeCell ref="Y523:Z523"/>
    <mergeCell ref="AA526:AB526"/>
    <mergeCell ref="AC526:AD526"/>
    <mergeCell ref="AE526:AF526"/>
    <mergeCell ref="AN526:AP526"/>
    <mergeCell ref="AX526:AZ526"/>
    <mergeCell ref="BH526:BJ526"/>
    <mergeCell ref="E526:G526"/>
    <mergeCell ref="H526:J526"/>
    <mergeCell ref="K526:M526"/>
    <mergeCell ref="N526:P526"/>
    <mergeCell ref="Q526:S526"/>
    <mergeCell ref="Y526:Z526"/>
    <mergeCell ref="AA525:AB525"/>
    <mergeCell ref="AC525:AD525"/>
    <mergeCell ref="AE525:AF525"/>
    <mergeCell ref="AN525:AP525"/>
    <mergeCell ref="AX525:AZ525"/>
    <mergeCell ref="BH525:BJ525"/>
    <mergeCell ref="E525:G525"/>
    <mergeCell ref="H525:J525"/>
    <mergeCell ref="K525:M525"/>
    <mergeCell ref="N525:P525"/>
    <mergeCell ref="Q525:S525"/>
    <mergeCell ref="Y525:Z525"/>
    <mergeCell ref="AA528:AB528"/>
    <mergeCell ref="AC528:AD528"/>
    <mergeCell ref="AE528:AF528"/>
    <mergeCell ref="AN528:AP528"/>
    <mergeCell ref="AX528:AZ528"/>
    <mergeCell ref="BH528:BJ528"/>
    <mergeCell ref="E528:G528"/>
    <mergeCell ref="H528:J528"/>
    <mergeCell ref="K528:M528"/>
    <mergeCell ref="N528:P528"/>
    <mergeCell ref="Q528:S528"/>
    <mergeCell ref="Y528:Z528"/>
    <mergeCell ref="AA527:AB527"/>
    <mergeCell ref="AC527:AD527"/>
    <mergeCell ref="AE527:AF527"/>
    <mergeCell ref="AN527:AP527"/>
    <mergeCell ref="AX527:AZ527"/>
    <mergeCell ref="BH527:BJ527"/>
    <mergeCell ref="E527:G527"/>
    <mergeCell ref="H527:J527"/>
    <mergeCell ref="K527:M527"/>
    <mergeCell ref="N527:P527"/>
    <mergeCell ref="Q527:S527"/>
    <mergeCell ref="Y527:Z527"/>
    <mergeCell ref="AA530:AB530"/>
    <mergeCell ref="AC530:AD530"/>
    <mergeCell ref="AE530:AF530"/>
    <mergeCell ref="AN530:AP530"/>
    <mergeCell ref="AX530:AZ530"/>
    <mergeCell ref="BH530:BJ530"/>
    <mergeCell ref="E530:G530"/>
    <mergeCell ref="H530:J530"/>
    <mergeCell ref="K530:M530"/>
    <mergeCell ref="N530:P530"/>
    <mergeCell ref="Q530:S530"/>
    <mergeCell ref="Y530:Z530"/>
    <mergeCell ref="AA529:AB529"/>
    <mergeCell ref="AC529:AD529"/>
    <mergeCell ref="AE529:AF529"/>
    <mergeCell ref="AN529:AP529"/>
    <mergeCell ref="AX529:AZ529"/>
    <mergeCell ref="BH529:BJ529"/>
    <mergeCell ref="E529:G529"/>
    <mergeCell ref="H529:J529"/>
    <mergeCell ref="K529:M529"/>
    <mergeCell ref="N529:P529"/>
    <mergeCell ref="Q529:S529"/>
    <mergeCell ref="Y529:Z529"/>
    <mergeCell ref="AA532:AB532"/>
    <mergeCell ref="AC532:AD532"/>
    <mergeCell ref="AE532:AF532"/>
    <mergeCell ref="AN532:AP532"/>
    <mergeCell ref="AX532:AZ532"/>
    <mergeCell ref="BH532:BJ532"/>
    <mergeCell ref="E532:G532"/>
    <mergeCell ref="H532:J532"/>
    <mergeCell ref="K532:M532"/>
    <mergeCell ref="N532:P532"/>
    <mergeCell ref="Q532:S532"/>
    <mergeCell ref="Y532:Z532"/>
    <mergeCell ref="AA531:AB531"/>
    <mergeCell ref="AC531:AD531"/>
    <mergeCell ref="AE531:AF531"/>
    <mergeCell ref="AN531:AP531"/>
    <mergeCell ref="AX531:AZ531"/>
    <mergeCell ref="BH531:BJ531"/>
    <mergeCell ref="E531:G531"/>
    <mergeCell ref="H531:J531"/>
    <mergeCell ref="K531:M531"/>
    <mergeCell ref="N531:P531"/>
    <mergeCell ref="Q531:S531"/>
    <mergeCell ref="Y531:Z531"/>
    <mergeCell ref="AA534:AB534"/>
    <mergeCell ref="AC534:AD534"/>
    <mergeCell ref="AE534:AF534"/>
    <mergeCell ref="AN534:AP534"/>
    <mergeCell ref="AX534:AZ534"/>
    <mergeCell ref="BH534:BJ534"/>
    <mergeCell ref="E534:G534"/>
    <mergeCell ref="H534:J534"/>
    <mergeCell ref="K534:M534"/>
    <mergeCell ref="N534:P534"/>
    <mergeCell ref="Q534:S534"/>
    <mergeCell ref="Y534:Z534"/>
    <mergeCell ref="AA533:AB533"/>
    <mergeCell ref="AC533:AD533"/>
    <mergeCell ref="AE533:AF533"/>
    <mergeCell ref="AN533:AP533"/>
    <mergeCell ref="AX533:AZ533"/>
    <mergeCell ref="BH533:BJ533"/>
    <mergeCell ref="E533:G533"/>
    <mergeCell ref="H533:J533"/>
    <mergeCell ref="K533:M533"/>
    <mergeCell ref="N533:P533"/>
    <mergeCell ref="Q533:S533"/>
    <mergeCell ref="Y533:Z533"/>
    <mergeCell ref="AA536:AB536"/>
    <mergeCell ref="AC536:AD536"/>
    <mergeCell ref="AE536:AF536"/>
    <mergeCell ref="AN536:AP536"/>
    <mergeCell ref="AX536:AZ536"/>
    <mergeCell ref="BH536:BJ536"/>
    <mergeCell ref="E536:G536"/>
    <mergeCell ref="H536:J536"/>
    <mergeCell ref="K536:M536"/>
    <mergeCell ref="N536:P536"/>
    <mergeCell ref="Q536:S536"/>
    <mergeCell ref="Y536:Z536"/>
    <mergeCell ref="AA535:AB535"/>
    <mergeCell ref="AC535:AD535"/>
    <mergeCell ref="AE535:AF535"/>
    <mergeCell ref="AN535:AP535"/>
    <mergeCell ref="AX535:AZ535"/>
    <mergeCell ref="BH535:BJ535"/>
    <mergeCell ref="E535:G535"/>
    <mergeCell ref="H535:J535"/>
    <mergeCell ref="K535:M535"/>
    <mergeCell ref="N535:P535"/>
    <mergeCell ref="Q535:S535"/>
    <mergeCell ref="Y535:Z535"/>
    <mergeCell ref="AA538:AB538"/>
    <mergeCell ref="AC538:AD538"/>
    <mergeCell ref="AE538:AF538"/>
    <mergeCell ref="AN538:AP538"/>
    <mergeCell ref="AX538:AZ538"/>
    <mergeCell ref="BH538:BJ538"/>
    <mergeCell ref="E538:G538"/>
    <mergeCell ref="H538:J538"/>
    <mergeCell ref="K538:M538"/>
    <mergeCell ref="N538:P538"/>
    <mergeCell ref="Q538:S538"/>
    <mergeCell ref="Y538:Z538"/>
    <mergeCell ref="AA537:AB537"/>
    <mergeCell ref="AC537:AD537"/>
    <mergeCell ref="AE537:AF537"/>
    <mergeCell ref="AN537:AP537"/>
    <mergeCell ref="AX537:AZ537"/>
    <mergeCell ref="BH537:BJ537"/>
    <mergeCell ref="E537:G537"/>
    <mergeCell ref="H537:J537"/>
    <mergeCell ref="K537:M537"/>
    <mergeCell ref="N537:P537"/>
    <mergeCell ref="Q537:S537"/>
    <mergeCell ref="Y537:Z537"/>
    <mergeCell ref="AA540:AB540"/>
    <mergeCell ref="AC540:AD540"/>
    <mergeCell ref="AE540:AF540"/>
    <mergeCell ref="AN540:AP540"/>
    <mergeCell ref="AX540:AZ540"/>
    <mergeCell ref="BH540:BJ540"/>
    <mergeCell ref="E540:G540"/>
    <mergeCell ref="H540:J540"/>
    <mergeCell ref="K540:M540"/>
    <mergeCell ref="N540:P540"/>
    <mergeCell ref="Q540:S540"/>
    <mergeCell ref="Y540:Z540"/>
    <mergeCell ref="AA539:AB539"/>
    <mergeCell ref="AC539:AD539"/>
    <mergeCell ref="AE539:AF539"/>
    <mergeCell ref="AN539:AP539"/>
    <mergeCell ref="AX539:AZ539"/>
    <mergeCell ref="BH539:BJ539"/>
    <mergeCell ref="E539:G539"/>
    <mergeCell ref="H539:J539"/>
    <mergeCell ref="K539:M539"/>
    <mergeCell ref="N539:P539"/>
    <mergeCell ref="Q539:S539"/>
    <mergeCell ref="Y539:Z539"/>
    <mergeCell ref="AA542:AB542"/>
    <mergeCell ref="AC542:AD542"/>
    <mergeCell ref="AE542:AF542"/>
    <mergeCell ref="AN542:AP542"/>
    <mergeCell ref="AX542:AZ542"/>
    <mergeCell ref="BH542:BJ542"/>
    <mergeCell ref="E542:G542"/>
    <mergeCell ref="H542:J542"/>
    <mergeCell ref="K542:M542"/>
    <mergeCell ref="N542:P542"/>
    <mergeCell ref="Q542:S542"/>
    <mergeCell ref="Y542:Z542"/>
    <mergeCell ref="AA541:AB541"/>
    <mergeCell ref="AC541:AD541"/>
    <mergeCell ref="AE541:AF541"/>
    <mergeCell ref="AN541:AP541"/>
    <mergeCell ref="AX541:AZ541"/>
    <mergeCell ref="BH541:BJ541"/>
    <mergeCell ref="E541:G541"/>
    <mergeCell ref="H541:J541"/>
    <mergeCell ref="K541:M541"/>
    <mergeCell ref="N541:P541"/>
    <mergeCell ref="Q541:S541"/>
    <mergeCell ref="Y541:Z541"/>
    <mergeCell ref="AA544:AB544"/>
    <mergeCell ref="AC544:AD544"/>
    <mergeCell ref="AE544:AF544"/>
    <mergeCell ref="AN544:AP544"/>
    <mergeCell ref="AX544:AZ544"/>
    <mergeCell ref="BH544:BJ544"/>
    <mergeCell ref="E544:G544"/>
    <mergeCell ref="H544:J544"/>
    <mergeCell ref="K544:M544"/>
    <mergeCell ref="N544:P544"/>
    <mergeCell ref="Q544:S544"/>
    <mergeCell ref="Y544:Z544"/>
    <mergeCell ref="AA543:AB543"/>
    <mergeCell ref="AC543:AD543"/>
    <mergeCell ref="AE543:AF543"/>
    <mergeCell ref="AN543:AP543"/>
    <mergeCell ref="AX543:AZ543"/>
    <mergeCell ref="BH543:BJ543"/>
    <mergeCell ref="E543:G543"/>
    <mergeCell ref="H543:J543"/>
    <mergeCell ref="K543:M543"/>
    <mergeCell ref="N543:P543"/>
    <mergeCell ref="Q543:S543"/>
    <mergeCell ref="Y543:Z543"/>
    <mergeCell ref="AA546:AB546"/>
    <mergeCell ref="AC546:AD546"/>
    <mergeCell ref="AE546:AF546"/>
    <mergeCell ref="AN546:AP546"/>
    <mergeCell ref="AX546:AZ546"/>
    <mergeCell ref="BH546:BJ546"/>
    <mergeCell ref="E546:G546"/>
    <mergeCell ref="H546:J546"/>
    <mergeCell ref="K546:M546"/>
    <mergeCell ref="N546:P546"/>
    <mergeCell ref="Q546:S546"/>
    <mergeCell ref="Y546:Z546"/>
    <mergeCell ref="AA545:AB545"/>
    <mergeCell ref="AC545:AD545"/>
    <mergeCell ref="AE545:AF545"/>
    <mergeCell ref="AN545:AP545"/>
    <mergeCell ref="AX545:AZ545"/>
    <mergeCell ref="BH545:BJ545"/>
    <mergeCell ref="E545:G545"/>
    <mergeCell ref="H545:J545"/>
    <mergeCell ref="K545:M545"/>
    <mergeCell ref="N545:P545"/>
    <mergeCell ref="Q545:S545"/>
    <mergeCell ref="Y545:Z545"/>
    <mergeCell ref="AA548:AB548"/>
    <mergeCell ref="AC548:AD548"/>
    <mergeCell ref="AE548:AF548"/>
    <mergeCell ref="AN548:AP548"/>
    <mergeCell ref="AX548:AZ548"/>
    <mergeCell ref="BH548:BJ548"/>
    <mergeCell ref="E548:G548"/>
    <mergeCell ref="H548:J548"/>
    <mergeCell ref="K548:M548"/>
    <mergeCell ref="N548:P548"/>
    <mergeCell ref="Q548:S548"/>
    <mergeCell ref="Y548:Z548"/>
    <mergeCell ref="AA547:AB547"/>
    <mergeCell ref="AC547:AD547"/>
    <mergeCell ref="AE547:AF547"/>
    <mergeCell ref="AN547:AP547"/>
    <mergeCell ref="AX547:AZ547"/>
    <mergeCell ref="BH547:BJ547"/>
    <mergeCell ref="E547:G547"/>
    <mergeCell ref="H547:J547"/>
    <mergeCell ref="K547:M547"/>
    <mergeCell ref="N547:P547"/>
    <mergeCell ref="Q547:S547"/>
    <mergeCell ref="Y547:Z547"/>
    <mergeCell ref="AA550:AB550"/>
    <mergeCell ref="AC550:AD550"/>
    <mergeCell ref="AE550:AF550"/>
    <mergeCell ref="AN550:AP550"/>
    <mergeCell ref="AX550:AZ550"/>
    <mergeCell ref="BH550:BJ550"/>
    <mergeCell ref="E550:G550"/>
    <mergeCell ref="H550:J550"/>
    <mergeCell ref="K550:M550"/>
    <mergeCell ref="N550:P550"/>
    <mergeCell ref="Q550:S550"/>
    <mergeCell ref="Y550:Z550"/>
    <mergeCell ref="AA549:AB549"/>
    <mergeCell ref="AC549:AD549"/>
    <mergeCell ref="AE549:AF549"/>
    <mergeCell ref="AN549:AP549"/>
    <mergeCell ref="AX549:AZ549"/>
    <mergeCell ref="BH549:BJ549"/>
    <mergeCell ref="E549:G549"/>
    <mergeCell ref="H549:J549"/>
    <mergeCell ref="K549:M549"/>
    <mergeCell ref="N549:P549"/>
    <mergeCell ref="Q549:S549"/>
    <mergeCell ref="Y549:Z549"/>
    <mergeCell ref="AA552:AB552"/>
    <mergeCell ref="AC552:AD552"/>
    <mergeCell ref="AE552:AF552"/>
    <mergeCell ref="AN552:AP552"/>
    <mergeCell ref="AX552:AZ552"/>
    <mergeCell ref="BH552:BJ552"/>
    <mergeCell ref="E552:G552"/>
    <mergeCell ref="H552:J552"/>
    <mergeCell ref="K552:M552"/>
    <mergeCell ref="N552:P552"/>
    <mergeCell ref="Q552:S552"/>
    <mergeCell ref="Y552:Z552"/>
    <mergeCell ref="AA551:AB551"/>
    <mergeCell ref="AC551:AD551"/>
    <mergeCell ref="AE551:AF551"/>
    <mergeCell ref="AN551:AP551"/>
    <mergeCell ref="AX551:AZ551"/>
    <mergeCell ref="BH551:BJ551"/>
    <mergeCell ref="E551:G551"/>
    <mergeCell ref="H551:J551"/>
    <mergeCell ref="K551:M551"/>
    <mergeCell ref="N551:P551"/>
    <mergeCell ref="Q551:S551"/>
    <mergeCell ref="Y551:Z551"/>
    <mergeCell ref="AA554:AB554"/>
    <mergeCell ref="AC554:AD554"/>
    <mergeCell ref="AE554:AF554"/>
    <mergeCell ref="AN554:AP554"/>
    <mergeCell ref="AX554:AZ554"/>
    <mergeCell ref="BH554:BJ554"/>
    <mergeCell ref="E554:G554"/>
    <mergeCell ref="H554:J554"/>
    <mergeCell ref="K554:M554"/>
    <mergeCell ref="N554:P554"/>
    <mergeCell ref="Q554:S554"/>
    <mergeCell ref="Y554:Z554"/>
    <mergeCell ref="AA553:AB553"/>
    <mergeCell ref="AC553:AD553"/>
    <mergeCell ref="AE553:AF553"/>
    <mergeCell ref="AN553:AP553"/>
    <mergeCell ref="AX553:AZ553"/>
    <mergeCell ref="BH553:BJ553"/>
    <mergeCell ref="E553:G553"/>
    <mergeCell ref="H553:J553"/>
    <mergeCell ref="K553:M553"/>
    <mergeCell ref="N553:P553"/>
    <mergeCell ref="Q553:S553"/>
    <mergeCell ref="Y553:Z553"/>
    <mergeCell ref="AA556:AB556"/>
    <mergeCell ref="AC556:AD556"/>
    <mergeCell ref="AE556:AF556"/>
    <mergeCell ref="AN556:AP556"/>
    <mergeCell ref="AX556:AZ556"/>
    <mergeCell ref="BH556:BJ556"/>
    <mergeCell ref="E556:G556"/>
    <mergeCell ref="H556:J556"/>
    <mergeCell ref="K556:M556"/>
    <mergeCell ref="N556:P556"/>
    <mergeCell ref="Q556:S556"/>
    <mergeCell ref="Y556:Z556"/>
    <mergeCell ref="AA555:AB555"/>
    <mergeCell ref="AC555:AD555"/>
    <mergeCell ref="AE555:AF555"/>
    <mergeCell ref="AN555:AP555"/>
    <mergeCell ref="AX555:AZ555"/>
    <mergeCell ref="BH555:BJ555"/>
    <mergeCell ref="E555:G555"/>
    <mergeCell ref="H555:J555"/>
    <mergeCell ref="K555:M555"/>
    <mergeCell ref="N555:P555"/>
    <mergeCell ref="Q555:S555"/>
    <mergeCell ref="Y555:Z555"/>
    <mergeCell ref="AA558:AB558"/>
    <mergeCell ref="AC558:AD558"/>
    <mergeCell ref="AE558:AF558"/>
    <mergeCell ref="AN558:AP558"/>
    <mergeCell ref="AX558:AZ558"/>
    <mergeCell ref="BH558:BJ558"/>
    <mergeCell ref="E558:G558"/>
    <mergeCell ref="H558:J558"/>
    <mergeCell ref="K558:M558"/>
    <mergeCell ref="N558:P558"/>
    <mergeCell ref="Q558:S558"/>
    <mergeCell ref="Y558:Z558"/>
    <mergeCell ref="AA557:AB557"/>
    <mergeCell ref="AC557:AD557"/>
    <mergeCell ref="AE557:AF557"/>
    <mergeCell ref="AN557:AP557"/>
    <mergeCell ref="AX557:AZ557"/>
    <mergeCell ref="BH557:BJ557"/>
    <mergeCell ref="E557:G557"/>
    <mergeCell ref="H557:J557"/>
    <mergeCell ref="K557:M557"/>
    <mergeCell ref="N557:P557"/>
    <mergeCell ref="Q557:S557"/>
    <mergeCell ref="Y557:Z557"/>
    <mergeCell ref="AA560:AB560"/>
    <mergeCell ref="AC560:AD560"/>
    <mergeCell ref="AE560:AF560"/>
    <mergeCell ref="AN560:AP560"/>
    <mergeCell ref="AX560:AZ560"/>
    <mergeCell ref="BH560:BJ560"/>
    <mergeCell ref="E560:G560"/>
    <mergeCell ref="H560:J560"/>
    <mergeCell ref="K560:M560"/>
    <mergeCell ref="N560:P560"/>
    <mergeCell ref="Q560:S560"/>
    <mergeCell ref="Y560:Z560"/>
    <mergeCell ref="AA559:AB559"/>
    <mergeCell ref="AC559:AD559"/>
    <mergeCell ref="AE559:AF559"/>
    <mergeCell ref="AN559:AP559"/>
    <mergeCell ref="AX559:AZ559"/>
    <mergeCell ref="BH559:BJ559"/>
    <mergeCell ref="E559:G559"/>
    <mergeCell ref="H559:J559"/>
    <mergeCell ref="K559:M559"/>
    <mergeCell ref="N559:P559"/>
    <mergeCell ref="Q559:S559"/>
    <mergeCell ref="Y559:Z559"/>
    <mergeCell ref="AA562:AB562"/>
    <mergeCell ref="AC562:AD562"/>
    <mergeCell ref="AE562:AF562"/>
    <mergeCell ref="AN562:AP562"/>
    <mergeCell ref="AX562:AZ562"/>
    <mergeCell ref="BH562:BJ562"/>
    <mergeCell ref="E562:G562"/>
    <mergeCell ref="H562:J562"/>
    <mergeCell ref="K562:M562"/>
    <mergeCell ref="N562:P562"/>
    <mergeCell ref="Q562:S562"/>
    <mergeCell ref="Y562:Z562"/>
    <mergeCell ref="AA561:AB561"/>
    <mergeCell ref="AC561:AD561"/>
    <mergeCell ref="AE561:AF561"/>
    <mergeCell ref="AN561:AP561"/>
    <mergeCell ref="AX561:AZ561"/>
    <mergeCell ref="BH561:BJ561"/>
    <mergeCell ref="E561:G561"/>
    <mergeCell ref="H561:J561"/>
    <mergeCell ref="K561:M561"/>
    <mergeCell ref="N561:P561"/>
    <mergeCell ref="Q561:S561"/>
    <mergeCell ref="Y561:Z561"/>
    <mergeCell ref="AA564:AB564"/>
    <mergeCell ref="AC564:AD564"/>
    <mergeCell ref="AE564:AF564"/>
    <mergeCell ref="AN564:AP564"/>
    <mergeCell ref="AX564:AZ564"/>
    <mergeCell ref="BH564:BJ564"/>
    <mergeCell ref="E564:G564"/>
    <mergeCell ref="H564:J564"/>
    <mergeCell ref="K564:M564"/>
    <mergeCell ref="N564:P564"/>
    <mergeCell ref="Q564:S564"/>
    <mergeCell ref="Y564:Z564"/>
    <mergeCell ref="AA563:AB563"/>
    <mergeCell ref="AC563:AD563"/>
    <mergeCell ref="AE563:AF563"/>
    <mergeCell ref="AN563:AP563"/>
    <mergeCell ref="AX563:AZ563"/>
    <mergeCell ref="BH563:BJ563"/>
    <mergeCell ref="E563:G563"/>
    <mergeCell ref="H563:J563"/>
    <mergeCell ref="K563:M563"/>
    <mergeCell ref="N563:P563"/>
    <mergeCell ref="Q563:S563"/>
    <mergeCell ref="Y563:Z563"/>
    <mergeCell ref="AA566:AB566"/>
    <mergeCell ref="AC566:AD566"/>
    <mergeCell ref="AE566:AF566"/>
    <mergeCell ref="AN566:AP566"/>
    <mergeCell ref="AX566:AZ566"/>
    <mergeCell ref="BH566:BJ566"/>
    <mergeCell ref="E566:G566"/>
    <mergeCell ref="H566:J566"/>
    <mergeCell ref="K566:M566"/>
    <mergeCell ref="N566:P566"/>
    <mergeCell ref="Q566:S566"/>
    <mergeCell ref="Y566:Z566"/>
    <mergeCell ref="AA565:AB565"/>
    <mergeCell ref="AC565:AD565"/>
    <mergeCell ref="AE565:AF565"/>
    <mergeCell ref="AN565:AP565"/>
    <mergeCell ref="AX565:AZ565"/>
    <mergeCell ref="BH565:BJ565"/>
    <mergeCell ref="E565:G565"/>
    <mergeCell ref="H565:J565"/>
    <mergeCell ref="K565:M565"/>
    <mergeCell ref="N565:P565"/>
    <mergeCell ref="Q565:S565"/>
    <mergeCell ref="Y565:Z565"/>
    <mergeCell ref="AA568:AB568"/>
    <mergeCell ref="AC568:AD568"/>
    <mergeCell ref="AE568:AF568"/>
    <mergeCell ref="AN568:AP568"/>
    <mergeCell ref="AX568:AZ568"/>
    <mergeCell ref="BH568:BJ568"/>
    <mergeCell ref="E568:G568"/>
    <mergeCell ref="H568:J568"/>
    <mergeCell ref="K568:M568"/>
    <mergeCell ref="N568:P568"/>
    <mergeCell ref="Q568:S568"/>
    <mergeCell ref="Y568:Z568"/>
    <mergeCell ref="AA567:AB567"/>
    <mergeCell ref="AC567:AD567"/>
    <mergeCell ref="AE567:AF567"/>
    <mergeCell ref="AN567:AP567"/>
    <mergeCell ref="AX567:AZ567"/>
    <mergeCell ref="BH567:BJ567"/>
    <mergeCell ref="E567:G567"/>
    <mergeCell ref="H567:J567"/>
    <mergeCell ref="K567:M567"/>
    <mergeCell ref="N567:P567"/>
    <mergeCell ref="Q567:S567"/>
    <mergeCell ref="Y567:Z567"/>
    <mergeCell ref="AA570:AB570"/>
    <mergeCell ref="AC570:AD570"/>
    <mergeCell ref="AE570:AF570"/>
    <mergeCell ref="AN570:AP570"/>
    <mergeCell ref="AX570:AZ570"/>
    <mergeCell ref="BH570:BJ570"/>
    <mergeCell ref="E570:G570"/>
    <mergeCell ref="H570:J570"/>
    <mergeCell ref="K570:M570"/>
    <mergeCell ref="N570:P570"/>
    <mergeCell ref="Q570:S570"/>
    <mergeCell ref="Y570:Z570"/>
    <mergeCell ref="AA569:AB569"/>
    <mergeCell ref="AC569:AD569"/>
    <mergeCell ref="AE569:AF569"/>
    <mergeCell ref="AN569:AP569"/>
    <mergeCell ref="AX569:AZ569"/>
    <mergeCell ref="BH569:BJ569"/>
    <mergeCell ref="E569:G569"/>
    <mergeCell ref="H569:J569"/>
    <mergeCell ref="K569:M569"/>
    <mergeCell ref="N569:P569"/>
    <mergeCell ref="Q569:S569"/>
    <mergeCell ref="Y569:Z569"/>
    <mergeCell ref="A572:B572"/>
    <mergeCell ref="E572:G572"/>
    <mergeCell ref="H572:J572"/>
    <mergeCell ref="K572:M572"/>
    <mergeCell ref="N572:P572"/>
    <mergeCell ref="Q572:S572"/>
    <mergeCell ref="AA571:AB571"/>
    <mergeCell ref="AC571:AD571"/>
    <mergeCell ref="AE571:AF571"/>
    <mergeCell ref="AN571:AP571"/>
    <mergeCell ref="AX571:AZ571"/>
    <mergeCell ref="BH571:BJ571"/>
    <mergeCell ref="E571:G571"/>
    <mergeCell ref="H571:J571"/>
    <mergeCell ref="K571:M571"/>
    <mergeCell ref="N571:P571"/>
    <mergeCell ref="Q571:S571"/>
    <mergeCell ref="Y571:Z571"/>
    <mergeCell ref="AN573:AP573"/>
    <mergeCell ref="AX573:AZ573"/>
    <mergeCell ref="BH573:BJ573"/>
    <mergeCell ref="E574:G574"/>
    <mergeCell ref="H574:J574"/>
    <mergeCell ref="K574:M574"/>
    <mergeCell ref="N574:P574"/>
    <mergeCell ref="Q574:S574"/>
    <mergeCell ref="Y574:Z574"/>
    <mergeCell ref="AA574:AB574"/>
    <mergeCell ref="BH572:BJ572"/>
    <mergeCell ref="E573:G573"/>
    <mergeCell ref="H573:J573"/>
    <mergeCell ref="K573:M573"/>
    <mergeCell ref="N573:P573"/>
    <mergeCell ref="Q573:S573"/>
    <mergeCell ref="Y573:Z573"/>
    <mergeCell ref="AA573:AB573"/>
    <mergeCell ref="AC573:AD573"/>
    <mergeCell ref="AE573:AF573"/>
    <mergeCell ref="Y572:Z572"/>
    <mergeCell ref="AA572:AB572"/>
    <mergeCell ref="AC572:AD572"/>
    <mergeCell ref="AE572:AF572"/>
    <mergeCell ref="AN572:AP572"/>
    <mergeCell ref="AX572:AZ572"/>
    <mergeCell ref="BH575:BJ575"/>
    <mergeCell ref="E576:G576"/>
    <mergeCell ref="H576:J576"/>
    <mergeCell ref="K576:M576"/>
    <mergeCell ref="N576:P576"/>
    <mergeCell ref="Q576:S576"/>
    <mergeCell ref="Y576:Z576"/>
    <mergeCell ref="AA576:AB576"/>
    <mergeCell ref="AC576:AD576"/>
    <mergeCell ref="AE576:AF576"/>
    <mergeCell ref="Y575:Z575"/>
    <mergeCell ref="AA575:AB575"/>
    <mergeCell ref="AC575:AD575"/>
    <mergeCell ref="AE575:AF575"/>
    <mergeCell ref="AN575:AP575"/>
    <mergeCell ref="AX575:AZ575"/>
    <mergeCell ref="AC574:AD574"/>
    <mergeCell ref="AE574:AF574"/>
    <mergeCell ref="AN574:AP574"/>
    <mergeCell ref="AX574:AZ574"/>
    <mergeCell ref="BH574:BJ574"/>
    <mergeCell ref="E575:G575"/>
    <mergeCell ref="H575:J575"/>
    <mergeCell ref="K575:M575"/>
    <mergeCell ref="N575:P575"/>
    <mergeCell ref="Q575:S575"/>
    <mergeCell ref="AC577:AD577"/>
    <mergeCell ref="AE577:AF577"/>
    <mergeCell ref="AN577:AP577"/>
    <mergeCell ref="AX577:AZ577"/>
    <mergeCell ref="BH577:BJ577"/>
    <mergeCell ref="E578:G578"/>
    <mergeCell ref="H578:J578"/>
    <mergeCell ref="K578:M578"/>
    <mergeCell ref="N578:P578"/>
    <mergeCell ref="Q578:S578"/>
    <mergeCell ref="AN576:AP576"/>
    <mergeCell ref="AX576:AZ576"/>
    <mergeCell ref="BH576:BJ576"/>
    <mergeCell ref="E577:G577"/>
    <mergeCell ref="H577:J577"/>
    <mergeCell ref="K577:M577"/>
    <mergeCell ref="N577:P577"/>
    <mergeCell ref="Q577:S577"/>
    <mergeCell ref="Y577:Z577"/>
    <mergeCell ref="AA577:AB577"/>
    <mergeCell ref="AN579:AP579"/>
    <mergeCell ref="AX579:AZ579"/>
    <mergeCell ref="BH579:BJ579"/>
    <mergeCell ref="E580:G580"/>
    <mergeCell ref="H580:J580"/>
    <mergeCell ref="K580:M580"/>
    <mergeCell ref="N580:P580"/>
    <mergeCell ref="Q580:S580"/>
    <mergeCell ref="Y580:Z580"/>
    <mergeCell ref="AA580:AB580"/>
    <mergeCell ref="BH578:BJ578"/>
    <mergeCell ref="E579:G579"/>
    <mergeCell ref="H579:J579"/>
    <mergeCell ref="K579:M579"/>
    <mergeCell ref="N579:P579"/>
    <mergeCell ref="Q579:S579"/>
    <mergeCell ref="Y579:Z579"/>
    <mergeCell ref="AA579:AB579"/>
    <mergeCell ref="AC579:AD579"/>
    <mergeCell ref="AE579:AF579"/>
    <mergeCell ref="Y578:Z578"/>
    <mergeCell ref="AA578:AB578"/>
    <mergeCell ref="AC578:AD578"/>
    <mergeCell ref="AE578:AF578"/>
    <mergeCell ref="AN578:AP578"/>
    <mergeCell ref="AX578:AZ578"/>
    <mergeCell ref="BH581:BJ581"/>
    <mergeCell ref="E582:G582"/>
    <mergeCell ref="H582:J582"/>
    <mergeCell ref="K582:M582"/>
    <mergeCell ref="N582:P582"/>
    <mergeCell ref="Q582:S582"/>
    <mergeCell ref="Y582:Z582"/>
    <mergeCell ref="AA582:AB582"/>
    <mergeCell ref="AC582:AD582"/>
    <mergeCell ref="AE582:AF582"/>
    <mergeCell ref="Y581:Z581"/>
    <mergeCell ref="AA581:AB581"/>
    <mergeCell ref="AC581:AD581"/>
    <mergeCell ref="AE581:AF581"/>
    <mergeCell ref="AN581:AP581"/>
    <mergeCell ref="AX581:AZ581"/>
    <mergeCell ref="AC580:AD580"/>
    <mergeCell ref="AE580:AF580"/>
    <mergeCell ref="AN580:AP580"/>
    <mergeCell ref="AX580:AZ580"/>
    <mergeCell ref="BH580:BJ580"/>
    <mergeCell ref="E581:G581"/>
    <mergeCell ref="H581:J581"/>
    <mergeCell ref="K581:M581"/>
    <mergeCell ref="N581:P581"/>
    <mergeCell ref="Q581:S581"/>
    <mergeCell ref="AC583:AD583"/>
    <mergeCell ref="AE583:AF583"/>
    <mergeCell ref="AN583:AP583"/>
    <mergeCell ref="AX583:AZ583"/>
    <mergeCell ref="BH583:BJ583"/>
    <mergeCell ref="E584:G584"/>
    <mergeCell ref="H584:J584"/>
    <mergeCell ref="K584:M584"/>
    <mergeCell ref="N584:P584"/>
    <mergeCell ref="Q584:S584"/>
    <mergeCell ref="AN582:AP582"/>
    <mergeCell ref="AX582:AZ582"/>
    <mergeCell ref="BH582:BJ582"/>
    <mergeCell ref="E583:G583"/>
    <mergeCell ref="H583:J583"/>
    <mergeCell ref="K583:M583"/>
    <mergeCell ref="N583:P583"/>
    <mergeCell ref="Q583:S583"/>
    <mergeCell ref="Y583:Z583"/>
    <mergeCell ref="AA583:AB583"/>
    <mergeCell ref="AN585:AP585"/>
    <mergeCell ref="AX585:AZ585"/>
    <mergeCell ref="BH585:BJ585"/>
    <mergeCell ref="E586:G586"/>
    <mergeCell ref="H586:J586"/>
    <mergeCell ref="K586:M586"/>
    <mergeCell ref="N586:P586"/>
    <mergeCell ref="Q586:S586"/>
    <mergeCell ref="Y586:Z586"/>
    <mergeCell ref="AA586:AB586"/>
    <mergeCell ref="BH584:BJ584"/>
    <mergeCell ref="E585:G585"/>
    <mergeCell ref="H585:J585"/>
    <mergeCell ref="K585:M585"/>
    <mergeCell ref="N585:P585"/>
    <mergeCell ref="Q585:S585"/>
    <mergeCell ref="Y585:Z585"/>
    <mergeCell ref="AA585:AB585"/>
    <mergeCell ref="AC585:AD585"/>
    <mergeCell ref="AE585:AF585"/>
    <mergeCell ref="Y584:Z584"/>
    <mergeCell ref="AA584:AB584"/>
    <mergeCell ref="AC584:AD584"/>
    <mergeCell ref="AE584:AF584"/>
    <mergeCell ref="AN584:AP584"/>
    <mergeCell ref="AX584:AZ584"/>
    <mergeCell ref="BH587:BJ587"/>
    <mergeCell ref="E588:G588"/>
    <mergeCell ref="H588:J588"/>
    <mergeCell ref="K588:M588"/>
    <mergeCell ref="N588:P588"/>
    <mergeCell ref="Q588:S588"/>
    <mergeCell ref="Y588:Z588"/>
    <mergeCell ref="AA588:AB588"/>
    <mergeCell ref="AC588:AD588"/>
    <mergeCell ref="AE588:AF588"/>
    <mergeCell ref="Y587:Z587"/>
    <mergeCell ref="AA587:AB587"/>
    <mergeCell ref="AC587:AD587"/>
    <mergeCell ref="AE587:AF587"/>
    <mergeCell ref="AN587:AP587"/>
    <mergeCell ref="AX587:AZ587"/>
    <mergeCell ref="AC586:AD586"/>
    <mergeCell ref="AE586:AF586"/>
    <mergeCell ref="AN586:AP586"/>
    <mergeCell ref="AX586:AZ586"/>
    <mergeCell ref="BH586:BJ586"/>
    <mergeCell ref="E587:G587"/>
    <mergeCell ref="H587:J587"/>
    <mergeCell ref="K587:M587"/>
    <mergeCell ref="N587:P587"/>
    <mergeCell ref="Q587:S587"/>
    <mergeCell ref="AC589:AD589"/>
    <mergeCell ref="AE589:AF589"/>
    <mergeCell ref="AN589:AP589"/>
    <mergeCell ref="AX589:AZ589"/>
    <mergeCell ref="BH589:BJ589"/>
    <mergeCell ref="E590:G590"/>
    <mergeCell ref="H590:J590"/>
    <mergeCell ref="K590:M590"/>
    <mergeCell ref="N590:P590"/>
    <mergeCell ref="Q590:S590"/>
    <mergeCell ref="AN588:AP588"/>
    <mergeCell ref="AX588:AZ588"/>
    <mergeCell ref="BH588:BJ588"/>
    <mergeCell ref="E589:G589"/>
    <mergeCell ref="H589:J589"/>
    <mergeCell ref="K589:M589"/>
    <mergeCell ref="N589:P589"/>
    <mergeCell ref="Q589:S589"/>
    <mergeCell ref="Y589:Z589"/>
    <mergeCell ref="AA589:AB589"/>
    <mergeCell ref="AN591:AP591"/>
    <mergeCell ref="AX591:AZ591"/>
    <mergeCell ref="BH591:BJ591"/>
    <mergeCell ref="E592:G592"/>
    <mergeCell ref="H592:J592"/>
    <mergeCell ref="K592:M592"/>
    <mergeCell ref="N592:P592"/>
    <mergeCell ref="Q592:S592"/>
    <mergeCell ref="Y592:Z592"/>
    <mergeCell ref="AA592:AB592"/>
    <mergeCell ref="BH590:BJ590"/>
    <mergeCell ref="E591:G591"/>
    <mergeCell ref="H591:J591"/>
    <mergeCell ref="K591:M591"/>
    <mergeCell ref="N591:P591"/>
    <mergeCell ref="Q591:S591"/>
    <mergeCell ref="Y591:Z591"/>
    <mergeCell ref="AA591:AB591"/>
    <mergeCell ref="AC591:AD591"/>
    <mergeCell ref="AE591:AF591"/>
    <mergeCell ref="Y590:Z590"/>
    <mergeCell ref="AA590:AB590"/>
    <mergeCell ref="AC590:AD590"/>
    <mergeCell ref="AE590:AF590"/>
    <mergeCell ref="AN590:AP590"/>
    <mergeCell ref="AX590:AZ590"/>
    <mergeCell ref="BH593:BJ593"/>
    <mergeCell ref="E594:G594"/>
    <mergeCell ref="H594:J594"/>
    <mergeCell ref="K594:M594"/>
    <mergeCell ref="N594:P594"/>
    <mergeCell ref="Q594:S594"/>
    <mergeCell ref="Y594:Z594"/>
    <mergeCell ref="AA594:AB594"/>
    <mergeCell ref="AC594:AD594"/>
    <mergeCell ref="AE594:AF594"/>
    <mergeCell ref="Y593:Z593"/>
    <mergeCell ref="AA593:AB593"/>
    <mergeCell ref="AC593:AD593"/>
    <mergeCell ref="AE593:AF593"/>
    <mergeCell ref="AN593:AP593"/>
    <mergeCell ref="AX593:AZ593"/>
    <mergeCell ref="AC592:AD592"/>
    <mergeCell ref="AE592:AF592"/>
    <mergeCell ref="AN592:AP592"/>
    <mergeCell ref="AX592:AZ592"/>
    <mergeCell ref="BH592:BJ592"/>
    <mergeCell ref="E593:G593"/>
    <mergeCell ref="H593:J593"/>
    <mergeCell ref="K593:M593"/>
    <mergeCell ref="N593:P593"/>
    <mergeCell ref="Q593:S593"/>
    <mergeCell ref="AC595:AD595"/>
    <mergeCell ref="AE595:AF595"/>
    <mergeCell ref="AN595:AP595"/>
    <mergeCell ref="AX595:AZ595"/>
    <mergeCell ref="BH595:BJ595"/>
    <mergeCell ref="E596:G596"/>
    <mergeCell ref="H596:J596"/>
    <mergeCell ref="K596:M596"/>
    <mergeCell ref="N596:P596"/>
    <mergeCell ref="Q596:S596"/>
    <mergeCell ref="AN594:AP594"/>
    <mergeCell ref="AX594:AZ594"/>
    <mergeCell ref="BH594:BJ594"/>
    <mergeCell ref="E595:G595"/>
    <mergeCell ref="H595:J595"/>
    <mergeCell ref="K595:M595"/>
    <mergeCell ref="N595:P595"/>
    <mergeCell ref="Q595:S595"/>
    <mergeCell ref="Y595:Z595"/>
    <mergeCell ref="AA595:AB595"/>
    <mergeCell ref="AN597:AP597"/>
    <mergeCell ref="AX597:AZ597"/>
    <mergeCell ref="BH597:BJ597"/>
    <mergeCell ref="E598:G598"/>
    <mergeCell ref="H598:J598"/>
    <mergeCell ref="K598:M598"/>
    <mergeCell ref="N598:P598"/>
    <mergeCell ref="Q598:S598"/>
    <mergeCell ref="Y598:Z598"/>
    <mergeCell ref="AA598:AB598"/>
    <mergeCell ref="BH596:BJ596"/>
    <mergeCell ref="E597:G597"/>
    <mergeCell ref="H597:J597"/>
    <mergeCell ref="K597:M597"/>
    <mergeCell ref="N597:P597"/>
    <mergeCell ref="Q597:S597"/>
    <mergeCell ref="Y597:Z597"/>
    <mergeCell ref="AA597:AB597"/>
    <mergeCell ref="AC597:AD597"/>
    <mergeCell ref="AE597:AF597"/>
    <mergeCell ref="Y596:Z596"/>
    <mergeCell ref="AA596:AB596"/>
    <mergeCell ref="AC596:AD596"/>
    <mergeCell ref="AE596:AF596"/>
    <mergeCell ref="AN596:AP596"/>
    <mergeCell ref="AX596:AZ596"/>
    <mergeCell ref="BH599:BJ599"/>
    <mergeCell ref="E600:G600"/>
    <mergeCell ref="H600:J600"/>
    <mergeCell ref="K600:M600"/>
    <mergeCell ref="N600:P600"/>
    <mergeCell ref="Q600:S600"/>
    <mergeCell ref="Y600:Z600"/>
    <mergeCell ref="AA600:AB600"/>
    <mergeCell ref="AC600:AD600"/>
    <mergeCell ref="AE600:AF600"/>
    <mergeCell ref="Y599:Z599"/>
    <mergeCell ref="AA599:AB599"/>
    <mergeCell ref="AC599:AD599"/>
    <mergeCell ref="AE599:AF599"/>
    <mergeCell ref="AN599:AP599"/>
    <mergeCell ref="AX599:AZ599"/>
    <mergeCell ref="AC598:AD598"/>
    <mergeCell ref="AE598:AF598"/>
    <mergeCell ref="AN598:AP598"/>
    <mergeCell ref="AX598:AZ598"/>
    <mergeCell ref="BH598:BJ598"/>
    <mergeCell ref="E599:G599"/>
    <mergeCell ref="H599:J599"/>
    <mergeCell ref="K599:M599"/>
    <mergeCell ref="N599:P599"/>
    <mergeCell ref="Q599:S599"/>
    <mergeCell ref="AC601:AD601"/>
    <mergeCell ref="AE601:AF601"/>
    <mergeCell ref="AN601:AP601"/>
    <mergeCell ref="AX601:AZ601"/>
    <mergeCell ref="BH601:BJ601"/>
    <mergeCell ref="E602:G602"/>
    <mergeCell ref="H602:J602"/>
    <mergeCell ref="K602:M602"/>
    <mergeCell ref="N602:P602"/>
    <mergeCell ref="Q602:S602"/>
    <mergeCell ref="AN600:AP600"/>
    <mergeCell ref="AX600:AZ600"/>
    <mergeCell ref="BH600:BJ600"/>
    <mergeCell ref="E601:G601"/>
    <mergeCell ref="H601:J601"/>
    <mergeCell ref="K601:M601"/>
    <mergeCell ref="N601:P601"/>
    <mergeCell ref="Q601:S601"/>
    <mergeCell ref="Y601:Z601"/>
    <mergeCell ref="AA601:AB601"/>
    <mergeCell ref="AN603:AP603"/>
    <mergeCell ref="AX603:AZ603"/>
    <mergeCell ref="BH603:BJ603"/>
    <mergeCell ref="E604:G604"/>
    <mergeCell ref="H604:J604"/>
    <mergeCell ref="K604:M604"/>
    <mergeCell ref="N604:P604"/>
    <mergeCell ref="Q604:S604"/>
    <mergeCell ref="Y604:Z604"/>
    <mergeCell ref="AA604:AB604"/>
    <mergeCell ref="BH602:BJ602"/>
    <mergeCell ref="E603:G603"/>
    <mergeCell ref="H603:J603"/>
    <mergeCell ref="K603:M603"/>
    <mergeCell ref="N603:P603"/>
    <mergeCell ref="Q603:S603"/>
    <mergeCell ref="Y603:Z603"/>
    <mergeCell ref="AA603:AB603"/>
    <mergeCell ref="AC603:AD603"/>
    <mergeCell ref="AE603:AF603"/>
    <mergeCell ref="Y602:Z602"/>
    <mergeCell ref="AA602:AB602"/>
    <mergeCell ref="AC602:AD602"/>
    <mergeCell ref="AE602:AF602"/>
    <mergeCell ref="AN602:AP602"/>
    <mergeCell ref="AX602:AZ602"/>
    <mergeCell ref="BH605:BJ605"/>
    <mergeCell ref="E606:G606"/>
    <mergeCell ref="H606:J606"/>
    <mergeCell ref="K606:M606"/>
    <mergeCell ref="N606:P606"/>
    <mergeCell ref="Q606:S606"/>
    <mergeCell ref="Y606:Z606"/>
    <mergeCell ref="AA606:AB606"/>
    <mergeCell ref="AC606:AD606"/>
    <mergeCell ref="AE606:AF606"/>
    <mergeCell ref="Y605:Z605"/>
    <mergeCell ref="AA605:AB605"/>
    <mergeCell ref="AC605:AD605"/>
    <mergeCell ref="AE605:AF605"/>
    <mergeCell ref="AN605:AP605"/>
    <mergeCell ref="AX605:AZ605"/>
    <mergeCell ref="AC604:AD604"/>
    <mergeCell ref="AE604:AF604"/>
    <mergeCell ref="AN604:AP604"/>
    <mergeCell ref="AX604:AZ604"/>
    <mergeCell ref="BH604:BJ604"/>
    <mergeCell ref="E605:G605"/>
    <mergeCell ref="H605:J605"/>
    <mergeCell ref="K605:M605"/>
    <mergeCell ref="N605:P605"/>
    <mergeCell ref="Q605:S605"/>
    <mergeCell ref="AC607:AD607"/>
    <mergeCell ref="AE607:AF607"/>
    <mergeCell ref="AN607:AP607"/>
    <mergeCell ref="AX607:AZ607"/>
    <mergeCell ref="BH607:BJ607"/>
    <mergeCell ref="E608:G608"/>
    <mergeCell ref="H608:J608"/>
    <mergeCell ref="K608:M608"/>
    <mergeCell ref="N608:P608"/>
    <mergeCell ref="Q608:S608"/>
    <mergeCell ref="AN606:AP606"/>
    <mergeCell ref="AX606:AZ606"/>
    <mergeCell ref="BH606:BJ606"/>
    <mergeCell ref="E607:G607"/>
    <mergeCell ref="H607:J607"/>
    <mergeCell ref="K607:M607"/>
    <mergeCell ref="N607:P607"/>
    <mergeCell ref="Q607:S607"/>
    <mergeCell ref="Y607:Z607"/>
    <mergeCell ref="AA607:AB607"/>
    <mergeCell ref="AN609:AP609"/>
    <mergeCell ref="AX609:AZ609"/>
    <mergeCell ref="BH609:BJ609"/>
    <mergeCell ref="E610:G610"/>
    <mergeCell ref="H610:J610"/>
    <mergeCell ref="K610:M610"/>
    <mergeCell ref="N610:P610"/>
    <mergeCell ref="Q610:S610"/>
    <mergeCell ref="Y610:Z610"/>
    <mergeCell ref="AA610:AB610"/>
    <mergeCell ref="BH608:BJ608"/>
    <mergeCell ref="E609:G609"/>
    <mergeCell ref="H609:J609"/>
    <mergeCell ref="K609:M609"/>
    <mergeCell ref="N609:P609"/>
    <mergeCell ref="Q609:S609"/>
    <mergeCell ref="Y609:Z609"/>
    <mergeCell ref="AA609:AB609"/>
    <mergeCell ref="AC609:AD609"/>
    <mergeCell ref="AE609:AF609"/>
    <mergeCell ref="Y608:Z608"/>
    <mergeCell ref="AA608:AB608"/>
    <mergeCell ref="AC608:AD608"/>
    <mergeCell ref="AE608:AF608"/>
    <mergeCell ref="AN608:AP608"/>
    <mergeCell ref="AX608:AZ608"/>
    <mergeCell ref="BH611:BJ611"/>
    <mergeCell ref="E612:G612"/>
    <mergeCell ref="H612:J612"/>
    <mergeCell ref="K612:M612"/>
    <mergeCell ref="N612:P612"/>
    <mergeCell ref="Q612:S612"/>
    <mergeCell ref="Y612:Z612"/>
    <mergeCell ref="AA612:AB612"/>
    <mergeCell ref="AC612:AD612"/>
    <mergeCell ref="AE612:AF612"/>
    <mergeCell ref="Y611:Z611"/>
    <mergeCell ref="AA611:AB611"/>
    <mergeCell ref="AC611:AD611"/>
    <mergeCell ref="AE611:AF611"/>
    <mergeCell ref="AN611:AP611"/>
    <mergeCell ref="AX611:AZ611"/>
    <mergeCell ref="AC610:AD610"/>
    <mergeCell ref="AE610:AF610"/>
    <mergeCell ref="AN610:AP610"/>
    <mergeCell ref="AX610:AZ610"/>
    <mergeCell ref="BH610:BJ610"/>
    <mergeCell ref="E611:G611"/>
    <mergeCell ref="H611:J611"/>
    <mergeCell ref="K611:M611"/>
    <mergeCell ref="N611:P611"/>
    <mergeCell ref="Q611:S611"/>
    <mergeCell ref="AC613:AD613"/>
    <mergeCell ref="AE613:AF613"/>
    <mergeCell ref="AN613:AP613"/>
    <mergeCell ref="AX613:AZ613"/>
    <mergeCell ref="BH613:BJ613"/>
    <mergeCell ref="E614:G614"/>
    <mergeCell ref="H614:J614"/>
    <mergeCell ref="K614:M614"/>
    <mergeCell ref="N614:P614"/>
    <mergeCell ref="Q614:S614"/>
    <mergeCell ref="AN612:AP612"/>
    <mergeCell ref="AX612:AZ612"/>
    <mergeCell ref="BH612:BJ612"/>
    <mergeCell ref="E613:G613"/>
    <mergeCell ref="H613:J613"/>
    <mergeCell ref="K613:M613"/>
    <mergeCell ref="N613:P613"/>
    <mergeCell ref="Q613:S613"/>
    <mergeCell ref="Y613:Z613"/>
    <mergeCell ref="AA613:AB613"/>
    <mergeCell ref="AN615:AP615"/>
    <mergeCell ref="AX615:AZ615"/>
    <mergeCell ref="BH615:BJ615"/>
    <mergeCell ref="E616:G616"/>
    <mergeCell ref="H616:J616"/>
    <mergeCell ref="K616:M616"/>
    <mergeCell ref="N616:P616"/>
    <mergeCell ref="Q616:S616"/>
    <mergeCell ref="Y616:Z616"/>
    <mergeCell ref="AA616:AB616"/>
    <mergeCell ref="BH614:BJ614"/>
    <mergeCell ref="E615:G615"/>
    <mergeCell ref="H615:J615"/>
    <mergeCell ref="K615:M615"/>
    <mergeCell ref="N615:P615"/>
    <mergeCell ref="Q615:S615"/>
    <mergeCell ref="Y615:Z615"/>
    <mergeCell ref="AA615:AB615"/>
    <mergeCell ref="AC615:AD615"/>
    <mergeCell ref="AE615:AF615"/>
    <mergeCell ref="Y614:Z614"/>
    <mergeCell ref="AA614:AB614"/>
    <mergeCell ref="AC614:AD614"/>
    <mergeCell ref="AE614:AF614"/>
    <mergeCell ref="AN614:AP614"/>
    <mergeCell ref="AX614:AZ614"/>
    <mergeCell ref="BH617:BJ617"/>
    <mergeCell ref="E618:G618"/>
    <mergeCell ref="H618:J618"/>
    <mergeCell ref="K618:M618"/>
    <mergeCell ref="N618:P618"/>
    <mergeCell ref="Q618:S618"/>
    <mergeCell ref="Y618:Z618"/>
    <mergeCell ref="AA618:AB618"/>
    <mergeCell ref="AC618:AD618"/>
    <mergeCell ref="AE618:AF618"/>
    <mergeCell ref="Y617:Z617"/>
    <mergeCell ref="AA617:AB617"/>
    <mergeCell ref="AC617:AD617"/>
    <mergeCell ref="AE617:AF617"/>
    <mergeCell ref="AN617:AP617"/>
    <mergeCell ref="AX617:AZ617"/>
    <mergeCell ref="AC616:AD616"/>
    <mergeCell ref="AE616:AF616"/>
    <mergeCell ref="AN616:AP616"/>
    <mergeCell ref="AX616:AZ616"/>
    <mergeCell ref="BH616:BJ616"/>
    <mergeCell ref="E617:G617"/>
    <mergeCell ref="H617:J617"/>
    <mergeCell ref="K617:M617"/>
    <mergeCell ref="N617:P617"/>
    <mergeCell ref="Q617:S617"/>
    <mergeCell ref="AC619:AD619"/>
    <mergeCell ref="AE619:AF619"/>
    <mergeCell ref="AN619:AP619"/>
    <mergeCell ref="AX619:AZ619"/>
    <mergeCell ref="BH619:BJ619"/>
    <mergeCell ref="E620:G620"/>
    <mergeCell ref="H620:J620"/>
    <mergeCell ref="K620:M620"/>
    <mergeCell ref="N620:P620"/>
    <mergeCell ref="Q620:S620"/>
    <mergeCell ref="AN618:AP618"/>
    <mergeCell ref="AX618:AZ618"/>
    <mergeCell ref="BH618:BJ618"/>
    <mergeCell ref="E619:G619"/>
    <mergeCell ref="H619:J619"/>
    <mergeCell ref="K619:M619"/>
    <mergeCell ref="N619:P619"/>
    <mergeCell ref="Q619:S619"/>
    <mergeCell ref="Y619:Z619"/>
    <mergeCell ref="AA619:AB619"/>
    <mergeCell ref="AA622:AB622"/>
    <mergeCell ref="AC622:AD622"/>
    <mergeCell ref="AE622:AF622"/>
    <mergeCell ref="AN622:AP622"/>
    <mergeCell ref="AX622:AZ622"/>
    <mergeCell ref="BH622:BJ622"/>
    <mergeCell ref="AN621:AP621"/>
    <mergeCell ref="AX621:AZ621"/>
    <mergeCell ref="BH621:BJ621"/>
    <mergeCell ref="A622:B622"/>
    <mergeCell ref="E622:G622"/>
    <mergeCell ref="H622:J622"/>
    <mergeCell ref="K622:M622"/>
    <mergeCell ref="N622:P622"/>
    <mergeCell ref="Q622:S622"/>
    <mergeCell ref="Y622:Z622"/>
    <mergeCell ref="BH620:BJ620"/>
    <mergeCell ref="E621:G621"/>
    <mergeCell ref="H621:J621"/>
    <mergeCell ref="K621:M621"/>
    <mergeCell ref="N621:P621"/>
    <mergeCell ref="Q621:S621"/>
    <mergeCell ref="Y621:Z621"/>
    <mergeCell ref="AA621:AB621"/>
    <mergeCell ref="AC621:AD621"/>
    <mergeCell ref="AE621:AF621"/>
    <mergeCell ref="Y620:Z620"/>
    <mergeCell ref="AA620:AB620"/>
    <mergeCell ref="AC620:AD620"/>
    <mergeCell ref="AE620:AF620"/>
    <mergeCell ref="AN620:AP620"/>
    <mergeCell ref="AX620:AZ620"/>
    <mergeCell ref="AA624:AB624"/>
    <mergeCell ref="AC624:AD624"/>
    <mergeCell ref="AE624:AF624"/>
    <mergeCell ref="AN624:AP624"/>
    <mergeCell ref="AX624:AZ624"/>
    <mergeCell ref="BH624:BJ624"/>
    <mergeCell ref="E624:G624"/>
    <mergeCell ref="H624:J624"/>
    <mergeCell ref="K624:M624"/>
    <mergeCell ref="N624:P624"/>
    <mergeCell ref="Q624:S624"/>
    <mergeCell ref="Y624:Z624"/>
    <mergeCell ref="AA623:AB623"/>
    <mergeCell ref="AC623:AD623"/>
    <mergeCell ref="AE623:AF623"/>
    <mergeCell ref="AN623:AP623"/>
    <mergeCell ref="AX623:AZ623"/>
    <mergeCell ref="BH623:BJ623"/>
    <mergeCell ref="E623:G623"/>
    <mergeCell ref="H623:J623"/>
    <mergeCell ref="K623:M623"/>
    <mergeCell ref="N623:P623"/>
    <mergeCell ref="Q623:S623"/>
    <mergeCell ref="Y623:Z623"/>
    <mergeCell ref="AA626:AB626"/>
    <mergeCell ref="AC626:AD626"/>
    <mergeCell ref="AE626:AF626"/>
    <mergeCell ref="AN626:AP626"/>
    <mergeCell ref="AX626:AZ626"/>
    <mergeCell ref="BH626:BJ626"/>
    <mergeCell ref="E626:G626"/>
    <mergeCell ref="H626:J626"/>
    <mergeCell ref="K626:M626"/>
    <mergeCell ref="N626:P626"/>
    <mergeCell ref="Q626:S626"/>
    <mergeCell ref="Y626:Z626"/>
    <mergeCell ref="AA625:AB625"/>
    <mergeCell ref="AC625:AD625"/>
    <mergeCell ref="AE625:AF625"/>
    <mergeCell ref="AN625:AP625"/>
    <mergeCell ref="AX625:AZ625"/>
    <mergeCell ref="BH625:BJ625"/>
    <mergeCell ref="E625:G625"/>
    <mergeCell ref="H625:J625"/>
    <mergeCell ref="K625:M625"/>
    <mergeCell ref="N625:P625"/>
    <mergeCell ref="Q625:S625"/>
    <mergeCell ref="Y625:Z625"/>
    <mergeCell ref="AA628:AB628"/>
    <mergeCell ref="AC628:AD628"/>
    <mergeCell ref="AE628:AF628"/>
    <mergeCell ref="AN628:AP628"/>
    <mergeCell ref="AX628:AZ628"/>
    <mergeCell ref="BH628:BJ628"/>
    <mergeCell ref="E628:G628"/>
    <mergeCell ref="H628:J628"/>
    <mergeCell ref="K628:M628"/>
    <mergeCell ref="N628:P628"/>
    <mergeCell ref="Q628:S628"/>
    <mergeCell ref="Y628:Z628"/>
    <mergeCell ref="AA627:AB627"/>
    <mergeCell ref="AC627:AD627"/>
    <mergeCell ref="AE627:AF627"/>
    <mergeCell ref="AN627:AP627"/>
    <mergeCell ref="AX627:AZ627"/>
    <mergeCell ref="BH627:BJ627"/>
    <mergeCell ref="E627:G627"/>
    <mergeCell ref="H627:J627"/>
    <mergeCell ref="K627:M627"/>
    <mergeCell ref="N627:P627"/>
    <mergeCell ref="Q627:S627"/>
    <mergeCell ref="Y627:Z627"/>
    <mergeCell ref="AA630:AB630"/>
    <mergeCell ref="AC630:AD630"/>
    <mergeCell ref="AE630:AF630"/>
    <mergeCell ref="AN630:AP630"/>
    <mergeCell ref="AX630:AZ630"/>
    <mergeCell ref="BH630:BJ630"/>
    <mergeCell ref="E630:G630"/>
    <mergeCell ref="H630:J630"/>
    <mergeCell ref="K630:M630"/>
    <mergeCell ref="N630:P630"/>
    <mergeCell ref="Q630:S630"/>
    <mergeCell ref="Y630:Z630"/>
    <mergeCell ref="AA629:AB629"/>
    <mergeCell ref="AC629:AD629"/>
    <mergeCell ref="AE629:AF629"/>
    <mergeCell ref="AN629:AP629"/>
    <mergeCell ref="AX629:AZ629"/>
    <mergeCell ref="BH629:BJ629"/>
    <mergeCell ref="E629:G629"/>
    <mergeCell ref="H629:J629"/>
    <mergeCell ref="K629:M629"/>
    <mergeCell ref="N629:P629"/>
    <mergeCell ref="Q629:S629"/>
    <mergeCell ref="Y629:Z629"/>
    <mergeCell ref="AA632:AB632"/>
    <mergeCell ref="AC632:AD632"/>
    <mergeCell ref="AE632:AF632"/>
    <mergeCell ref="AN632:AP632"/>
    <mergeCell ref="AX632:AZ632"/>
    <mergeCell ref="BH632:BJ632"/>
    <mergeCell ref="E632:G632"/>
    <mergeCell ref="H632:J632"/>
    <mergeCell ref="K632:M632"/>
    <mergeCell ref="N632:P632"/>
    <mergeCell ref="Q632:S632"/>
    <mergeCell ref="Y632:Z632"/>
    <mergeCell ref="AA631:AB631"/>
    <mergeCell ref="AC631:AD631"/>
    <mergeCell ref="AE631:AF631"/>
    <mergeCell ref="AN631:AP631"/>
    <mergeCell ref="AX631:AZ631"/>
    <mergeCell ref="BH631:BJ631"/>
    <mergeCell ref="E631:G631"/>
    <mergeCell ref="H631:J631"/>
    <mergeCell ref="K631:M631"/>
    <mergeCell ref="N631:P631"/>
    <mergeCell ref="Q631:S631"/>
    <mergeCell ref="Y631:Z631"/>
    <mergeCell ref="AA634:AB634"/>
    <mergeCell ref="AC634:AD634"/>
    <mergeCell ref="AE634:AF634"/>
    <mergeCell ref="AN634:AP634"/>
    <mergeCell ref="AX634:AZ634"/>
    <mergeCell ref="BH634:BJ634"/>
    <mergeCell ref="E634:G634"/>
    <mergeCell ref="H634:J634"/>
    <mergeCell ref="K634:M634"/>
    <mergeCell ref="N634:P634"/>
    <mergeCell ref="Q634:S634"/>
    <mergeCell ref="Y634:Z634"/>
    <mergeCell ref="AA633:AB633"/>
    <mergeCell ref="AC633:AD633"/>
    <mergeCell ref="AE633:AF633"/>
    <mergeCell ref="AN633:AP633"/>
    <mergeCell ref="AX633:AZ633"/>
    <mergeCell ref="BH633:BJ633"/>
    <mergeCell ref="E633:G633"/>
    <mergeCell ref="H633:J633"/>
    <mergeCell ref="K633:M633"/>
    <mergeCell ref="N633:P633"/>
    <mergeCell ref="Q633:S633"/>
    <mergeCell ref="Y633:Z633"/>
    <mergeCell ref="AA636:AB636"/>
    <mergeCell ref="AC636:AD636"/>
    <mergeCell ref="AE636:AF636"/>
    <mergeCell ref="AN636:AP636"/>
    <mergeCell ref="AX636:AZ636"/>
    <mergeCell ref="BH636:BJ636"/>
    <mergeCell ref="E636:G636"/>
    <mergeCell ref="H636:J636"/>
    <mergeCell ref="K636:M636"/>
    <mergeCell ref="N636:P636"/>
    <mergeCell ref="Q636:S636"/>
    <mergeCell ref="Y636:Z636"/>
    <mergeCell ref="AA635:AB635"/>
    <mergeCell ref="AC635:AD635"/>
    <mergeCell ref="AE635:AF635"/>
    <mergeCell ref="AN635:AP635"/>
    <mergeCell ref="AX635:AZ635"/>
    <mergeCell ref="BH635:BJ635"/>
    <mergeCell ref="E635:G635"/>
    <mergeCell ref="H635:J635"/>
    <mergeCell ref="K635:M635"/>
    <mergeCell ref="N635:P635"/>
    <mergeCell ref="Q635:S635"/>
    <mergeCell ref="Y635:Z635"/>
    <mergeCell ref="AA638:AB638"/>
    <mergeCell ref="AC638:AD638"/>
    <mergeCell ref="AE638:AF638"/>
    <mergeCell ref="AN638:AP638"/>
    <mergeCell ref="AX638:AZ638"/>
    <mergeCell ref="BH638:BJ638"/>
    <mergeCell ref="E638:G638"/>
    <mergeCell ref="H638:J638"/>
    <mergeCell ref="K638:M638"/>
    <mergeCell ref="N638:P638"/>
    <mergeCell ref="Q638:S638"/>
    <mergeCell ref="Y638:Z638"/>
    <mergeCell ref="AA637:AB637"/>
    <mergeCell ref="AC637:AD637"/>
    <mergeCell ref="AE637:AF637"/>
    <mergeCell ref="AN637:AP637"/>
    <mergeCell ref="AX637:AZ637"/>
    <mergeCell ref="BH637:BJ637"/>
    <mergeCell ref="E637:G637"/>
    <mergeCell ref="H637:J637"/>
    <mergeCell ref="K637:M637"/>
    <mergeCell ref="N637:P637"/>
    <mergeCell ref="Q637:S637"/>
    <mergeCell ref="Y637:Z637"/>
    <mergeCell ref="AA640:AB640"/>
    <mergeCell ref="AC640:AD640"/>
    <mergeCell ref="AE640:AF640"/>
    <mergeCell ref="AN640:AP640"/>
    <mergeCell ref="AX640:AZ640"/>
    <mergeCell ref="BH640:BJ640"/>
    <mergeCell ref="E640:G640"/>
    <mergeCell ref="H640:J640"/>
    <mergeCell ref="K640:M640"/>
    <mergeCell ref="N640:P640"/>
    <mergeCell ref="Q640:S640"/>
    <mergeCell ref="Y640:Z640"/>
    <mergeCell ref="AA639:AB639"/>
    <mergeCell ref="AC639:AD639"/>
    <mergeCell ref="AE639:AF639"/>
    <mergeCell ref="AN639:AP639"/>
    <mergeCell ref="AX639:AZ639"/>
    <mergeCell ref="BH639:BJ639"/>
    <mergeCell ref="E639:G639"/>
    <mergeCell ref="H639:J639"/>
    <mergeCell ref="K639:M639"/>
    <mergeCell ref="N639:P639"/>
    <mergeCell ref="Q639:S639"/>
    <mergeCell ref="Y639:Z639"/>
    <mergeCell ref="AA642:AB642"/>
    <mergeCell ref="AC642:AD642"/>
    <mergeCell ref="AE642:AF642"/>
    <mergeCell ref="AN642:AP642"/>
    <mergeCell ref="AX642:AZ642"/>
    <mergeCell ref="BH642:BJ642"/>
    <mergeCell ref="E642:G642"/>
    <mergeCell ref="H642:J642"/>
    <mergeCell ref="K642:M642"/>
    <mergeCell ref="N642:P642"/>
    <mergeCell ref="Q642:S642"/>
    <mergeCell ref="Y642:Z642"/>
    <mergeCell ref="AA641:AB641"/>
    <mergeCell ref="AC641:AD641"/>
    <mergeCell ref="AE641:AF641"/>
    <mergeCell ref="AN641:AP641"/>
    <mergeCell ref="AX641:AZ641"/>
    <mergeCell ref="BH641:BJ641"/>
    <mergeCell ref="E641:G641"/>
    <mergeCell ref="H641:J641"/>
    <mergeCell ref="K641:M641"/>
    <mergeCell ref="N641:P641"/>
    <mergeCell ref="Q641:S641"/>
    <mergeCell ref="Y641:Z641"/>
    <mergeCell ref="AA644:AB644"/>
    <mergeCell ref="AC644:AD644"/>
    <mergeCell ref="AE644:AF644"/>
    <mergeCell ref="AN644:AP644"/>
    <mergeCell ref="AX644:AZ644"/>
    <mergeCell ref="BH644:BJ644"/>
    <mergeCell ref="E644:G644"/>
    <mergeCell ref="H644:J644"/>
    <mergeCell ref="K644:M644"/>
    <mergeCell ref="N644:P644"/>
    <mergeCell ref="Q644:S644"/>
    <mergeCell ref="Y644:Z644"/>
    <mergeCell ref="AA643:AB643"/>
    <mergeCell ref="AC643:AD643"/>
    <mergeCell ref="AE643:AF643"/>
    <mergeCell ref="AN643:AP643"/>
    <mergeCell ref="AX643:AZ643"/>
    <mergeCell ref="BH643:BJ643"/>
    <mergeCell ref="E643:G643"/>
    <mergeCell ref="H643:J643"/>
    <mergeCell ref="K643:M643"/>
    <mergeCell ref="N643:P643"/>
    <mergeCell ref="Q643:S643"/>
    <mergeCell ref="Y643:Z643"/>
    <mergeCell ref="AA646:AB646"/>
    <mergeCell ref="AC646:AD646"/>
    <mergeCell ref="AE646:AF646"/>
    <mergeCell ref="AN646:AP646"/>
    <mergeCell ref="AX646:AZ646"/>
    <mergeCell ref="BH646:BJ646"/>
    <mergeCell ref="E646:G646"/>
    <mergeCell ref="H646:J646"/>
    <mergeCell ref="K646:M646"/>
    <mergeCell ref="N646:P646"/>
    <mergeCell ref="Q646:S646"/>
    <mergeCell ref="Y646:Z646"/>
    <mergeCell ref="AA645:AB645"/>
    <mergeCell ref="AC645:AD645"/>
    <mergeCell ref="AE645:AF645"/>
    <mergeCell ref="AN645:AP645"/>
    <mergeCell ref="AX645:AZ645"/>
    <mergeCell ref="BH645:BJ645"/>
    <mergeCell ref="E645:G645"/>
    <mergeCell ref="H645:J645"/>
    <mergeCell ref="K645:M645"/>
    <mergeCell ref="N645:P645"/>
    <mergeCell ref="Q645:S645"/>
    <mergeCell ref="Y645:Z645"/>
    <mergeCell ref="AA648:AB648"/>
    <mergeCell ref="AC648:AD648"/>
    <mergeCell ref="AE648:AF648"/>
    <mergeCell ref="AN648:AP648"/>
    <mergeCell ref="AX648:AZ648"/>
    <mergeCell ref="BH648:BJ648"/>
    <mergeCell ref="E648:G648"/>
    <mergeCell ref="H648:J648"/>
    <mergeCell ref="K648:M648"/>
    <mergeCell ref="N648:P648"/>
    <mergeCell ref="Q648:S648"/>
    <mergeCell ref="Y648:Z648"/>
    <mergeCell ref="AA647:AB647"/>
    <mergeCell ref="AC647:AD647"/>
    <mergeCell ref="AE647:AF647"/>
    <mergeCell ref="AN647:AP647"/>
    <mergeCell ref="AX647:AZ647"/>
    <mergeCell ref="BH647:BJ647"/>
    <mergeCell ref="E647:G647"/>
    <mergeCell ref="H647:J647"/>
    <mergeCell ref="K647:M647"/>
    <mergeCell ref="N647:P647"/>
    <mergeCell ref="Q647:S647"/>
    <mergeCell ref="Y647:Z647"/>
    <mergeCell ref="AA650:AB650"/>
    <mergeCell ref="AC650:AD650"/>
    <mergeCell ref="AE650:AF650"/>
    <mergeCell ref="AN650:AP650"/>
    <mergeCell ref="AX650:AZ650"/>
    <mergeCell ref="BH650:BJ650"/>
    <mergeCell ref="E650:G650"/>
    <mergeCell ref="H650:J650"/>
    <mergeCell ref="K650:M650"/>
    <mergeCell ref="N650:P650"/>
    <mergeCell ref="Q650:S650"/>
    <mergeCell ref="Y650:Z650"/>
    <mergeCell ref="AA649:AB649"/>
    <mergeCell ref="AC649:AD649"/>
    <mergeCell ref="AE649:AF649"/>
    <mergeCell ref="AN649:AP649"/>
    <mergeCell ref="AX649:AZ649"/>
    <mergeCell ref="BH649:BJ649"/>
    <mergeCell ref="E649:G649"/>
    <mergeCell ref="H649:J649"/>
    <mergeCell ref="K649:M649"/>
    <mergeCell ref="N649:P649"/>
    <mergeCell ref="Q649:S649"/>
    <mergeCell ref="Y649:Z649"/>
    <mergeCell ref="AA652:AB652"/>
    <mergeCell ref="AC652:AD652"/>
    <mergeCell ref="AE652:AF652"/>
    <mergeCell ref="AN652:AP652"/>
    <mergeCell ref="AX652:AZ652"/>
    <mergeCell ref="BH652:BJ652"/>
    <mergeCell ref="E652:G652"/>
    <mergeCell ref="H652:J652"/>
    <mergeCell ref="K652:M652"/>
    <mergeCell ref="N652:P652"/>
    <mergeCell ref="Q652:S652"/>
    <mergeCell ref="Y652:Z652"/>
    <mergeCell ref="AA651:AB651"/>
    <mergeCell ref="AC651:AD651"/>
    <mergeCell ref="AE651:AF651"/>
    <mergeCell ref="AN651:AP651"/>
    <mergeCell ref="AX651:AZ651"/>
    <mergeCell ref="BH651:BJ651"/>
    <mergeCell ref="E651:G651"/>
    <mergeCell ref="H651:J651"/>
    <mergeCell ref="K651:M651"/>
    <mergeCell ref="N651:P651"/>
    <mergeCell ref="Q651:S651"/>
    <mergeCell ref="Y651:Z651"/>
    <mergeCell ref="AA654:AB654"/>
    <mergeCell ref="AC654:AD654"/>
    <mergeCell ref="AE654:AF654"/>
    <mergeCell ref="AN654:AP654"/>
    <mergeCell ref="AX654:AZ654"/>
    <mergeCell ref="BH654:BJ654"/>
    <mergeCell ref="E654:G654"/>
    <mergeCell ref="H654:J654"/>
    <mergeCell ref="K654:M654"/>
    <mergeCell ref="N654:P654"/>
    <mergeCell ref="Q654:S654"/>
    <mergeCell ref="Y654:Z654"/>
    <mergeCell ref="AA653:AB653"/>
    <mergeCell ref="AC653:AD653"/>
    <mergeCell ref="AE653:AF653"/>
    <mergeCell ref="AN653:AP653"/>
    <mergeCell ref="AX653:AZ653"/>
    <mergeCell ref="BH653:BJ653"/>
    <mergeCell ref="E653:G653"/>
    <mergeCell ref="H653:J653"/>
    <mergeCell ref="K653:M653"/>
    <mergeCell ref="N653:P653"/>
    <mergeCell ref="Q653:S653"/>
    <mergeCell ref="Y653:Z653"/>
    <mergeCell ref="AA656:AB656"/>
    <mergeCell ref="AC656:AD656"/>
    <mergeCell ref="AE656:AF656"/>
    <mergeCell ref="AN656:AP656"/>
    <mergeCell ref="AX656:AZ656"/>
    <mergeCell ref="BH656:BJ656"/>
    <mergeCell ref="E656:G656"/>
    <mergeCell ref="H656:J656"/>
    <mergeCell ref="K656:M656"/>
    <mergeCell ref="N656:P656"/>
    <mergeCell ref="Q656:S656"/>
    <mergeCell ref="Y656:Z656"/>
    <mergeCell ref="AA655:AB655"/>
    <mergeCell ref="AC655:AD655"/>
    <mergeCell ref="AE655:AF655"/>
    <mergeCell ref="AN655:AP655"/>
    <mergeCell ref="AX655:AZ655"/>
    <mergeCell ref="BH655:BJ655"/>
    <mergeCell ref="E655:G655"/>
    <mergeCell ref="H655:J655"/>
    <mergeCell ref="K655:M655"/>
    <mergeCell ref="N655:P655"/>
    <mergeCell ref="Q655:S655"/>
    <mergeCell ref="Y655:Z655"/>
    <mergeCell ref="AA658:AB658"/>
    <mergeCell ref="AC658:AD658"/>
    <mergeCell ref="AE658:AF658"/>
    <mergeCell ref="AN658:AP658"/>
    <mergeCell ref="AX658:AZ658"/>
    <mergeCell ref="BH658:BJ658"/>
    <mergeCell ref="E658:G658"/>
    <mergeCell ref="H658:J658"/>
    <mergeCell ref="K658:M658"/>
    <mergeCell ref="N658:P658"/>
    <mergeCell ref="Q658:S658"/>
    <mergeCell ref="Y658:Z658"/>
    <mergeCell ref="AA657:AB657"/>
    <mergeCell ref="AC657:AD657"/>
    <mergeCell ref="AE657:AF657"/>
    <mergeCell ref="AN657:AP657"/>
    <mergeCell ref="AX657:AZ657"/>
    <mergeCell ref="BH657:BJ657"/>
    <mergeCell ref="E657:G657"/>
    <mergeCell ref="H657:J657"/>
    <mergeCell ref="K657:M657"/>
    <mergeCell ref="N657:P657"/>
    <mergeCell ref="Q657:S657"/>
    <mergeCell ref="Y657:Z657"/>
    <mergeCell ref="AA660:AB660"/>
    <mergeCell ref="AC660:AD660"/>
    <mergeCell ref="AE660:AF660"/>
    <mergeCell ref="AN660:AP660"/>
    <mergeCell ref="AX660:AZ660"/>
    <mergeCell ref="BH660:BJ660"/>
    <mergeCell ref="E660:G660"/>
    <mergeCell ref="H660:J660"/>
    <mergeCell ref="K660:M660"/>
    <mergeCell ref="N660:P660"/>
    <mergeCell ref="Q660:S660"/>
    <mergeCell ref="Y660:Z660"/>
    <mergeCell ref="AA659:AB659"/>
    <mergeCell ref="AC659:AD659"/>
    <mergeCell ref="AE659:AF659"/>
    <mergeCell ref="AN659:AP659"/>
    <mergeCell ref="AX659:AZ659"/>
    <mergeCell ref="BH659:BJ659"/>
    <mergeCell ref="E659:G659"/>
    <mergeCell ref="H659:J659"/>
    <mergeCell ref="K659:M659"/>
    <mergeCell ref="N659:P659"/>
    <mergeCell ref="Q659:S659"/>
    <mergeCell ref="Y659:Z659"/>
    <mergeCell ref="AA662:AB662"/>
    <mergeCell ref="AC662:AD662"/>
    <mergeCell ref="AE662:AF662"/>
    <mergeCell ref="AN662:AP662"/>
    <mergeCell ref="AX662:AZ662"/>
    <mergeCell ref="BH662:BJ662"/>
    <mergeCell ref="E662:G662"/>
    <mergeCell ref="H662:J662"/>
    <mergeCell ref="K662:M662"/>
    <mergeCell ref="N662:P662"/>
    <mergeCell ref="Q662:S662"/>
    <mergeCell ref="Y662:Z662"/>
    <mergeCell ref="AA661:AB661"/>
    <mergeCell ref="AC661:AD661"/>
    <mergeCell ref="AE661:AF661"/>
    <mergeCell ref="AN661:AP661"/>
    <mergeCell ref="AX661:AZ661"/>
    <mergeCell ref="BH661:BJ661"/>
    <mergeCell ref="E661:G661"/>
    <mergeCell ref="H661:J661"/>
    <mergeCell ref="K661:M661"/>
    <mergeCell ref="N661:P661"/>
    <mergeCell ref="Q661:S661"/>
    <mergeCell ref="Y661:Z661"/>
    <mergeCell ref="AA664:AB664"/>
    <mergeCell ref="AC664:AD664"/>
    <mergeCell ref="AE664:AF664"/>
    <mergeCell ref="AN664:AP664"/>
    <mergeCell ref="AX664:AZ664"/>
    <mergeCell ref="BH664:BJ664"/>
    <mergeCell ref="E664:G664"/>
    <mergeCell ref="H664:J664"/>
    <mergeCell ref="K664:M664"/>
    <mergeCell ref="N664:P664"/>
    <mergeCell ref="Q664:S664"/>
    <mergeCell ref="Y664:Z664"/>
    <mergeCell ref="AA663:AB663"/>
    <mergeCell ref="AC663:AD663"/>
    <mergeCell ref="AE663:AF663"/>
    <mergeCell ref="AN663:AP663"/>
    <mergeCell ref="AX663:AZ663"/>
    <mergeCell ref="BH663:BJ663"/>
    <mergeCell ref="E663:G663"/>
    <mergeCell ref="H663:J663"/>
    <mergeCell ref="K663:M663"/>
    <mergeCell ref="N663:P663"/>
    <mergeCell ref="Q663:S663"/>
    <mergeCell ref="Y663:Z663"/>
    <mergeCell ref="AA666:AB666"/>
    <mergeCell ref="AC666:AD666"/>
    <mergeCell ref="AE666:AF666"/>
    <mergeCell ref="AN666:AP666"/>
    <mergeCell ref="AX666:AZ666"/>
    <mergeCell ref="BH666:BJ666"/>
    <mergeCell ref="E666:G666"/>
    <mergeCell ref="H666:J666"/>
    <mergeCell ref="K666:M666"/>
    <mergeCell ref="N666:P666"/>
    <mergeCell ref="Q666:S666"/>
    <mergeCell ref="Y666:Z666"/>
    <mergeCell ref="AA665:AB665"/>
    <mergeCell ref="AC665:AD665"/>
    <mergeCell ref="AE665:AF665"/>
    <mergeCell ref="AN665:AP665"/>
    <mergeCell ref="AX665:AZ665"/>
    <mergeCell ref="BH665:BJ665"/>
    <mergeCell ref="E665:G665"/>
    <mergeCell ref="H665:J665"/>
    <mergeCell ref="K665:M665"/>
    <mergeCell ref="N665:P665"/>
    <mergeCell ref="Q665:S665"/>
    <mergeCell ref="Y665:Z665"/>
    <mergeCell ref="AA668:AB668"/>
    <mergeCell ref="AC668:AD668"/>
    <mergeCell ref="AE668:AF668"/>
    <mergeCell ref="AN668:AP668"/>
    <mergeCell ref="AX668:AZ668"/>
    <mergeCell ref="BH668:BJ668"/>
    <mergeCell ref="E668:G668"/>
    <mergeCell ref="H668:J668"/>
    <mergeCell ref="K668:M668"/>
    <mergeCell ref="N668:P668"/>
    <mergeCell ref="Q668:S668"/>
    <mergeCell ref="Y668:Z668"/>
    <mergeCell ref="AA667:AB667"/>
    <mergeCell ref="AC667:AD667"/>
    <mergeCell ref="AE667:AF667"/>
    <mergeCell ref="AN667:AP667"/>
    <mergeCell ref="AX667:AZ667"/>
    <mergeCell ref="BH667:BJ667"/>
    <mergeCell ref="E667:G667"/>
    <mergeCell ref="H667:J667"/>
    <mergeCell ref="K667:M667"/>
    <mergeCell ref="N667:P667"/>
    <mergeCell ref="Q667:S667"/>
    <mergeCell ref="Y667:Z667"/>
    <mergeCell ref="AA670:AB670"/>
    <mergeCell ref="AC670:AD670"/>
    <mergeCell ref="AE670:AF670"/>
    <mergeCell ref="AN670:AP670"/>
    <mergeCell ref="AX670:AZ670"/>
    <mergeCell ref="BH670:BJ670"/>
    <mergeCell ref="E670:G670"/>
    <mergeCell ref="H670:J670"/>
    <mergeCell ref="K670:M670"/>
    <mergeCell ref="N670:P670"/>
    <mergeCell ref="Q670:S670"/>
    <mergeCell ref="Y670:Z670"/>
    <mergeCell ref="AA669:AB669"/>
    <mergeCell ref="AC669:AD669"/>
    <mergeCell ref="AE669:AF669"/>
    <mergeCell ref="AN669:AP669"/>
    <mergeCell ref="AX669:AZ669"/>
    <mergeCell ref="BH669:BJ669"/>
    <mergeCell ref="E669:G669"/>
    <mergeCell ref="H669:J669"/>
    <mergeCell ref="K669:M669"/>
    <mergeCell ref="N669:P669"/>
    <mergeCell ref="Q669:S669"/>
    <mergeCell ref="Y669:Z669"/>
    <mergeCell ref="A672:B672"/>
    <mergeCell ref="E672:G672"/>
    <mergeCell ref="H672:J672"/>
    <mergeCell ref="K672:M672"/>
    <mergeCell ref="N672:P672"/>
    <mergeCell ref="Q672:S672"/>
    <mergeCell ref="AA671:AB671"/>
    <mergeCell ref="AC671:AD671"/>
    <mergeCell ref="AE671:AF671"/>
    <mergeCell ref="AN671:AP671"/>
    <mergeCell ref="AX671:AZ671"/>
    <mergeCell ref="BH671:BJ671"/>
    <mergeCell ref="E671:G671"/>
    <mergeCell ref="H671:J671"/>
    <mergeCell ref="K671:M671"/>
    <mergeCell ref="N671:P671"/>
    <mergeCell ref="Q671:S671"/>
    <mergeCell ref="Y671:Z671"/>
    <mergeCell ref="AN673:AP673"/>
    <mergeCell ref="AX673:AZ673"/>
    <mergeCell ref="BH673:BJ673"/>
    <mergeCell ref="E674:G674"/>
    <mergeCell ref="H674:J674"/>
    <mergeCell ref="K674:M674"/>
    <mergeCell ref="N674:P674"/>
    <mergeCell ref="Q674:S674"/>
    <mergeCell ref="Y674:Z674"/>
    <mergeCell ref="AA674:AB674"/>
    <mergeCell ref="BH672:BJ672"/>
    <mergeCell ref="E673:G673"/>
    <mergeCell ref="H673:J673"/>
    <mergeCell ref="K673:M673"/>
    <mergeCell ref="N673:P673"/>
    <mergeCell ref="Q673:S673"/>
    <mergeCell ref="Y673:Z673"/>
    <mergeCell ref="AA673:AB673"/>
    <mergeCell ref="AC673:AD673"/>
    <mergeCell ref="AE673:AF673"/>
    <mergeCell ref="Y672:Z672"/>
    <mergeCell ref="AA672:AB672"/>
    <mergeCell ref="AC672:AD672"/>
    <mergeCell ref="AE672:AF672"/>
    <mergeCell ref="AN672:AP672"/>
    <mergeCell ref="AX672:AZ672"/>
    <mergeCell ref="BH675:BJ675"/>
    <mergeCell ref="E676:G676"/>
    <mergeCell ref="H676:J676"/>
    <mergeCell ref="K676:M676"/>
    <mergeCell ref="N676:P676"/>
    <mergeCell ref="Q676:S676"/>
    <mergeCell ref="Y676:Z676"/>
    <mergeCell ref="AA676:AB676"/>
    <mergeCell ref="AC676:AD676"/>
    <mergeCell ref="AE676:AF676"/>
    <mergeCell ref="Y675:Z675"/>
    <mergeCell ref="AA675:AB675"/>
    <mergeCell ref="AC675:AD675"/>
    <mergeCell ref="AE675:AF675"/>
    <mergeCell ref="AN675:AP675"/>
    <mergeCell ref="AX675:AZ675"/>
    <mergeCell ref="AC674:AD674"/>
    <mergeCell ref="AE674:AF674"/>
    <mergeCell ref="AN674:AP674"/>
    <mergeCell ref="AX674:AZ674"/>
    <mergeCell ref="BH674:BJ674"/>
    <mergeCell ref="E675:G675"/>
    <mergeCell ref="H675:J675"/>
    <mergeCell ref="K675:M675"/>
    <mergeCell ref="N675:P675"/>
    <mergeCell ref="Q675:S675"/>
    <mergeCell ref="AC677:AD677"/>
    <mergeCell ref="AE677:AF677"/>
    <mergeCell ref="AN677:AP677"/>
    <mergeCell ref="AX677:AZ677"/>
    <mergeCell ref="BH677:BJ677"/>
    <mergeCell ref="E678:G678"/>
    <mergeCell ref="H678:J678"/>
    <mergeCell ref="K678:M678"/>
    <mergeCell ref="N678:P678"/>
    <mergeCell ref="Q678:S678"/>
    <mergeCell ref="AN676:AP676"/>
    <mergeCell ref="AX676:AZ676"/>
    <mergeCell ref="BH676:BJ676"/>
    <mergeCell ref="E677:G677"/>
    <mergeCell ref="H677:J677"/>
    <mergeCell ref="K677:M677"/>
    <mergeCell ref="N677:P677"/>
    <mergeCell ref="Q677:S677"/>
    <mergeCell ref="Y677:Z677"/>
    <mergeCell ref="AA677:AB677"/>
    <mergeCell ref="AN679:AP679"/>
    <mergeCell ref="AX679:AZ679"/>
    <mergeCell ref="BH679:BJ679"/>
    <mergeCell ref="E680:G680"/>
    <mergeCell ref="H680:J680"/>
    <mergeCell ref="K680:M680"/>
    <mergeCell ref="N680:P680"/>
    <mergeCell ref="Q680:S680"/>
    <mergeCell ref="Y680:Z680"/>
    <mergeCell ref="AA680:AB680"/>
    <mergeCell ref="BH678:BJ678"/>
    <mergeCell ref="E679:G679"/>
    <mergeCell ref="H679:J679"/>
    <mergeCell ref="K679:M679"/>
    <mergeCell ref="N679:P679"/>
    <mergeCell ref="Q679:S679"/>
    <mergeCell ref="Y679:Z679"/>
    <mergeCell ref="AA679:AB679"/>
    <mergeCell ref="AC679:AD679"/>
    <mergeCell ref="AE679:AF679"/>
    <mergeCell ref="Y678:Z678"/>
    <mergeCell ref="AA678:AB678"/>
    <mergeCell ref="AC678:AD678"/>
    <mergeCell ref="AE678:AF678"/>
    <mergeCell ref="AN678:AP678"/>
    <mergeCell ref="AX678:AZ678"/>
    <mergeCell ref="BH681:BJ681"/>
    <mergeCell ref="E682:G682"/>
    <mergeCell ref="H682:J682"/>
    <mergeCell ref="K682:M682"/>
    <mergeCell ref="N682:P682"/>
    <mergeCell ref="Q682:S682"/>
    <mergeCell ref="Y682:Z682"/>
    <mergeCell ref="AA682:AB682"/>
    <mergeCell ref="AC682:AD682"/>
    <mergeCell ref="AE682:AF682"/>
    <mergeCell ref="Y681:Z681"/>
    <mergeCell ref="AA681:AB681"/>
    <mergeCell ref="AC681:AD681"/>
    <mergeCell ref="AE681:AF681"/>
    <mergeCell ref="AN681:AP681"/>
    <mergeCell ref="AX681:AZ681"/>
    <mergeCell ref="AC680:AD680"/>
    <mergeCell ref="AE680:AF680"/>
    <mergeCell ref="AN680:AP680"/>
    <mergeCell ref="AX680:AZ680"/>
    <mergeCell ref="BH680:BJ680"/>
    <mergeCell ref="E681:G681"/>
    <mergeCell ref="H681:J681"/>
    <mergeCell ref="K681:M681"/>
    <mergeCell ref="N681:P681"/>
    <mergeCell ref="Q681:S681"/>
    <mergeCell ref="AC683:AD683"/>
    <mergeCell ref="AE683:AF683"/>
    <mergeCell ref="AN683:AP683"/>
    <mergeCell ref="AX683:AZ683"/>
    <mergeCell ref="BH683:BJ683"/>
    <mergeCell ref="E684:G684"/>
    <mergeCell ref="H684:J684"/>
    <mergeCell ref="K684:M684"/>
    <mergeCell ref="N684:P684"/>
    <mergeCell ref="Q684:S684"/>
    <mergeCell ref="AN682:AP682"/>
    <mergeCell ref="AX682:AZ682"/>
    <mergeCell ref="BH682:BJ682"/>
    <mergeCell ref="E683:G683"/>
    <mergeCell ref="H683:J683"/>
    <mergeCell ref="K683:M683"/>
    <mergeCell ref="N683:P683"/>
    <mergeCell ref="Q683:S683"/>
    <mergeCell ref="Y683:Z683"/>
    <mergeCell ref="AA683:AB683"/>
    <mergeCell ref="AN685:AP685"/>
    <mergeCell ref="AX685:AZ685"/>
    <mergeCell ref="BH685:BJ685"/>
    <mergeCell ref="E686:G686"/>
    <mergeCell ref="H686:J686"/>
    <mergeCell ref="K686:M686"/>
    <mergeCell ref="N686:P686"/>
    <mergeCell ref="Q686:S686"/>
    <mergeCell ref="Y686:Z686"/>
    <mergeCell ref="AA686:AB686"/>
    <mergeCell ref="BH684:BJ684"/>
    <mergeCell ref="E685:G685"/>
    <mergeCell ref="H685:J685"/>
    <mergeCell ref="K685:M685"/>
    <mergeCell ref="N685:P685"/>
    <mergeCell ref="Q685:S685"/>
    <mergeCell ref="Y685:Z685"/>
    <mergeCell ref="AA685:AB685"/>
    <mergeCell ref="AC685:AD685"/>
    <mergeCell ref="AE685:AF685"/>
    <mergeCell ref="Y684:Z684"/>
    <mergeCell ref="AA684:AB684"/>
    <mergeCell ref="AC684:AD684"/>
    <mergeCell ref="AE684:AF684"/>
    <mergeCell ref="AN684:AP684"/>
    <mergeCell ref="AX684:AZ684"/>
    <mergeCell ref="BH687:BJ687"/>
    <mergeCell ref="E688:G688"/>
    <mergeCell ref="H688:J688"/>
    <mergeCell ref="K688:M688"/>
    <mergeCell ref="N688:P688"/>
    <mergeCell ref="Q688:S688"/>
    <mergeCell ref="Y688:Z688"/>
    <mergeCell ref="AA688:AB688"/>
    <mergeCell ref="AC688:AD688"/>
    <mergeCell ref="AE688:AF688"/>
    <mergeCell ref="Y687:Z687"/>
    <mergeCell ref="AA687:AB687"/>
    <mergeCell ref="AC687:AD687"/>
    <mergeCell ref="AE687:AF687"/>
    <mergeCell ref="AN687:AP687"/>
    <mergeCell ref="AX687:AZ687"/>
    <mergeCell ref="AC686:AD686"/>
    <mergeCell ref="AE686:AF686"/>
    <mergeCell ref="AN686:AP686"/>
    <mergeCell ref="AX686:AZ686"/>
    <mergeCell ref="BH686:BJ686"/>
    <mergeCell ref="E687:G687"/>
    <mergeCell ref="H687:J687"/>
    <mergeCell ref="K687:M687"/>
    <mergeCell ref="N687:P687"/>
    <mergeCell ref="Q687:S687"/>
    <mergeCell ref="AC689:AD689"/>
    <mergeCell ref="AE689:AF689"/>
    <mergeCell ref="AN689:AP689"/>
    <mergeCell ref="AX689:AZ689"/>
    <mergeCell ref="BH689:BJ689"/>
    <mergeCell ref="E690:G690"/>
    <mergeCell ref="H690:J690"/>
    <mergeCell ref="K690:M690"/>
    <mergeCell ref="N690:P690"/>
    <mergeCell ref="Q690:S690"/>
    <mergeCell ref="AN688:AP688"/>
    <mergeCell ref="AX688:AZ688"/>
    <mergeCell ref="BH688:BJ688"/>
    <mergeCell ref="E689:G689"/>
    <mergeCell ref="H689:J689"/>
    <mergeCell ref="K689:M689"/>
    <mergeCell ref="N689:P689"/>
    <mergeCell ref="Q689:S689"/>
    <mergeCell ref="Y689:Z689"/>
    <mergeCell ref="AA689:AB689"/>
    <mergeCell ref="AN691:AP691"/>
    <mergeCell ref="AX691:AZ691"/>
    <mergeCell ref="BH691:BJ691"/>
    <mergeCell ref="E692:G692"/>
    <mergeCell ref="H692:J692"/>
    <mergeCell ref="K692:M692"/>
    <mergeCell ref="N692:P692"/>
    <mergeCell ref="Q692:S692"/>
    <mergeCell ref="Y692:Z692"/>
    <mergeCell ref="AA692:AB692"/>
    <mergeCell ref="BH690:BJ690"/>
    <mergeCell ref="E691:G691"/>
    <mergeCell ref="H691:J691"/>
    <mergeCell ref="K691:M691"/>
    <mergeCell ref="N691:P691"/>
    <mergeCell ref="Q691:S691"/>
    <mergeCell ref="Y691:Z691"/>
    <mergeCell ref="AA691:AB691"/>
    <mergeCell ref="AC691:AD691"/>
    <mergeCell ref="AE691:AF691"/>
    <mergeCell ref="Y690:Z690"/>
    <mergeCell ref="AA690:AB690"/>
    <mergeCell ref="AC690:AD690"/>
    <mergeCell ref="AE690:AF690"/>
    <mergeCell ref="AN690:AP690"/>
    <mergeCell ref="AX690:AZ690"/>
    <mergeCell ref="BH693:BJ693"/>
    <mergeCell ref="E694:G694"/>
    <mergeCell ref="H694:J694"/>
    <mergeCell ref="K694:M694"/>
    <mergeCell ref="N694:P694"/>
    <mergeCell ref="Q694:S694"/>
    <mergeCell ref="Y694:Z694"/>
    <mergeCell ref="AA694:AB694"/>
    <mergeCell ref="AC694:AD694"/>
    <mergeCell ref="AE694:AF694"/>
    <mergeCell ref="Y693:Z693"/>
    <mergeCell ref="AA693:AB693"/>
    <mergeCell ref="AC693:AD693"/>
    <mergeCell ref="AE693:AF693"/>
    <mergeCell ref="AN693:AP693"/>
    <mergeCell ref="AX693:AZ693"/>
    <mergeCell ref="AC692:AD692"/>
    <mergeCell ref="AE692:AF692"/>
    <mergeCell ref="AN692:AP692"/>
    <mergeCell ref="AX692:AZ692"/>
    <mergeCell ref="BH692:BJ692"/>
    <mergeCell ref="E693:G693"/>
    <mergeCell ref="H693:J693"/>
    <mergeCell ref="K693:M693"/>
    <mergeCell ref="N693:P693"/>
    <mergeCell ref="Q693:S693"/>
    <mergeCell ref="AC695:AD695"/>
    <mergeCell ref="AE695:AF695"/>
    <mergeCell ref="AN695:AP695"/>
    <mergeCell ref="AX695:AZ695"/>
    <mergeCell ref="BH695:BJ695"/>
    <mergeCell ref="E696:G696"/>
    <mergeCell ref="H696:J696"/>
    <mergeCell ref="K696:M696"/>
    <mergeCell ref="N696:P696"/>
    <mergeCell ref="Q696:S696"/>
    <mergeCell ref="AN694:AP694"/>
    <mergeCell ref="AX694:AZ694"/>
    <mergeCell ref="BH694:BJ694"/>
    <mergeCell ref="E695:G695"/>
    <mergeCell ref="H695:J695"/>
    <mergeCell ref="K695:M695"/>
    <mergeCell ref="N695:P695"/>
    <mergeCell ref="Q695:S695"/>
    <mergeCell ref="Y695:Z695"/>
    <mergeCell ref="AA695:AB695"/>
    <mergeCell ref="AN697:AP697"/>
    <mergeCell ref="AX697:AZ697"/>
    <mergeCell ref="BH697:BJ697"/>
    <mergeCell ref="E698:G698"/>
    <mergeCell ref="H698:J698"/>
    <mergeCell ref="K698:M698"/>
    <mergeCell ref="N698:P698"/>
    <mergeCell ref="Q698:S698"/>
    <mergeCell ref="Y698:Z698"/>
    <mergeCell ref="AA698:AB698"/>
    <mergeCell ref="BH696:BJ696"/>
    <mergeCell ref="E697:G697"/>
    <mergeCell ref="H697:J697"/>
    <mergeCell ref="K697:M697"/>
    <mergeCell ref="N697:P697"/>
    <mergeCell ref="Q697:S697"/>
    <mergeCell ref="Y697:Z697"/>
    <mergeCell ref="AA697:AB697"/>
    <mergeCell ref="AC697:AD697"/>
    <mergeCell ref="AE697:AF697"/>
    <mergeCell ref="Y696:Z696"/>
    <mergeCell ref="AA696:AB696"/>
    <mergeCell ref="AC696:AD696"/>
    <mergeCell ref="AE696:AF696"/>
    <mergeCell ref="AN696:AP696"/>
    <mergeCell ref="AX696:AZ696"/>
    <mergeCell ref="BH699:BJ699"/>
    <mergeCell ref="E700:G700"/>
    <mergeCell ref="H700:J700"/>
    <mergeCell ref="K700:M700"/>
    <mergeCell ref="N700:P700"/>
    <mergeCell ref="Q700:S700"/>
    <mergeCell ref="Y700:Z700"/>
    <mergeCell ref="AA700:AB700"/>
    <mergeCell ref="AC700:AD700"/>
    <mergeCell ref="AE700:AF700"/>
    <mergeCell ref="Y699:Z699"/>
    <mergeCell ref="AA699:AB699"/>
    <mergeCell ref="AC699:AD699"/>
    <mergeCell ref="AE699:AF699"/>
    <mergeCell ref="AN699:AP699"/>
    <mergeCell ref="AX699:AZ699"/>
    <mergeCell ref="AC698:AD698"/>
    <mergeCell ref="AE698:AF698"/>
    <mergeCell ref="AN698:AP698"/>
    <mergeCell ref="AX698:AZ698"/>
    <mergeCell ref="BH698:BJ698"/>
    <mergeCell ref="E699:G699"/>
    <mergeCell ref="H699:J699"/>
    <mergeCell ref="K699:M699"/>
    <mergeCell ref="N699:P699"/>
    <mergeCell ref="Q699:S699"/>
    <mergeCell ref="AC701:AD701"/>
    <mergeCell ref="AE701:AF701"/>
    <mergeCell ref="AN701:AP701"/>
    <mergeCell ref="AX701:AZ701"/>
    <mergeCell ref="BH701:BJ701"/>
    <mergeCell ref="E702:G702"/>
    <mergeCell ref="H702:J702"/>
    <mergeCell ref="K702:M702"/>
    <mergeCell ref="N702:P702"/>
    <mergeCell ref="Q702:S702"/>
    <mergeCell ref="AN700:AP700"/>
    <mergeCell ref="AX700:AZ700"/>
    <mergeCell ref="BH700:BJ700"/>
    <mergeCell ref="E701:G701"/>
    <mergeCell ref="H701:J701"/>
    <mergeCell ref="K701:M701"/>
    <mergeCell ref="N701:P701"/>
    <mergeCell ref="Q701:S701"/>
    <mergeCell ref="Y701:Z701"/>
    <mergeCell ref="AA701:AB701"/>
    <mergeCell ref="AN703:AP703"/>
    <mergeCell ref="AX703:AZ703"/>
    <mergeCell ref="BH703:BJ703"/>
    <mergeCell ref="E704:G704"/>
    <mergeCell ref="H704:J704"/>
    <mergeCell ref="K704:M704"/>
    <mergeCell ref="N704:P704"/>
    <mergeCell ref="Q704:S704"/>
    <mergeCell ref="Y704:Z704"/>
    <mergeCell ref="AA704:AB704"/>
    <mergeCell ref="BH702:BJ702"/>
    <mergeCell ref="E703:G703"/>
    <mergeCell ref="H703:J703"/>
    <mergeCell ref="K703:M703"/>
    <mergeCell ref="N703:P703"/>
    <mergeCell ref="Q703:S703"/>
    <mergeCell ref="Y703:Z703"/>
    <mergeCell ref="AA703:AB703"/>
    <mergeCell ref="AC703:AD703"/>
    <mergeCell ref="AE703:AF703"/>
    <mergeCell ref="Y702:Z702"/>
    <mergeCell ref="AA702:AB702"/>
    <mergeCell ref="AC702:AD702"/>
    <mergeCell ref="AE702:AF702"/>
    <mergeCell ref="AN702:AP702"/>
    <mergeCell ref="AX702:AZ702"/>
    <mergeCell ref="BH705:BJ705"/>
    <mergeCell ref="E706:G706"/>
    <mergeCell ref="H706:J706"/>
    <mergeCell ref="K706:M706"/>
    <mergeCell ref="N706:P706"/>
    <mergeCell ref="Q706:S706"/>
    <mergeCell ref="Y706:Z706"/>
    <mergeCell ref="AA706:AB706"/>
    <mergeCell ref="AC706:AD706"/>
    <mergeCell ref="AE706:AF706"/>
    <mergeCell ref="Y705:Z705"/>
    <mergeCell ref="AA705:AB705"/>
    <mergeCell ref="AC705:AD705"/>
    <mergeCell ref="AE705:AF705"/>
    <mergeCell ref="AN705:AP705"/>
    <mergeCell ref="AX705:AZ705"/>
    <mergeCell ref="AC704:AD704"/>
    <mergeCell ref="AE704:AF704"/>
    <mergeCell ref="AN704:AP704"/>
    <mergeCell ref="AX704:AZ704"/>
    <mergeCell ref="BH704:BJ704"/>
    <mergeCell ref="E705:G705"/>
    <mergeCell ref="H705:J705"/>
    <mergeCell ref="K705:M705"/>
    <mergeCell ref="N705:P705"/>
    <mergeCell ref="Q705:S705"/>
    <mergeCell ref="AC707:AD707"/>
    <mergeCell ref="AE707:AF707"/>
    <mergeCell ref="AN707:AP707"/>
    <mergeCell ref="AX707:AZ707"/>
    <mergeCell ref="BH707:BJ707"/>
    <mergeCell ref="E708:G708"/>
    <mergeCell ref="H708:J708"/>
    <mergeCell ref="K708:M708"/>
    <mergeCell ref="N708:P708"/>
    <mergeCell ref="Q708:S708"/>
    <mergeCell ref="AN706:AP706"/>
    <mergeCell ref="AX706:AZ706"/>
    <mergeCell ref="BH706:BJ706"/>
    <mergeCell ref="E707:G707"/>
    <mergeCell ref="H707:J707"/>
    <mergeCell ref="K707:M707"/>
    <mergeCell ref="N707:P707"/>
    <mergeCell ref="Q707:S707"/>
    <mergeCell ref="Y707:Z707"/>
    <mergeCell ref="AA707:AB707"/>
    <mergeCell ref="AN709:AP709"/>
    <mergeCell ref="AX709:AZ709"/>
    <mergeCell ref="BH709:BJ709"/>
    <mergeCell ref="E710:G710"/>
    <mergeCell ref="H710:J710"/>
    <mergeCell ref="K710:M710"/>
    <mergeCell ref="N710:P710"/>
    <mergeCell ref="Q710:S710"/>
    <mergeCell ref="Y710:Z710"/>
    <mergeCell ref="AA710:AB710"/>
    <mergeCell ref="BH708:BJ708"/>
    <mergeCell ref="E709:G709"/>
    <mergeCell ref="H709:J709"/>
    <mergeCell ref="K709:M709"/>
    <mergeCell ref="N709:P709"/>
    <mergeCell ref="Q709:S709"/>
    <mergeCell ref="Y709:Z709"/>
    <mergeCell ref="AA709:AB709"/>
    <mergeCell ref="AC709:AD709"/>
    <mergeCell ref="AE709:AF709"/>
    <mergeCell ref="Y708:Z708"/>
    <mergeCell ref="AA708:AB708"/>
    <mergeCell ref="AC708:AD708"/>
    <mergeCell ref="AE708:AF708"/>
    <mergeCell ref="AN708:AP708"/>
    <mergeCell ref="AX708:AZ708"/>
    <mergeCell ref="BH711:BJ711"/>
    <mergeCell ref="E712:G712"/>
    <mergeCell ref="H712:J712"/>
    <mergeCell ref="K712:M712"/>
    <mergeCell ref="N712:P712"/>
    <mergeCell ref="Q712:S712"/>
    <mergeCell ref="Y712:Z712"/>
    <mergeCell ref="AA712:AB712"/>
    <mergeCell ref="AC712:AD712"/>
    <mergeCell ref="AE712:AF712"/>
    <mergeCell ref="Y711:Z711"/>
    <mergeCell ref="AA711:AB711"/>
    <mergeCell ref="AC711:AD711"/>
    <mergeCell ref="AE711:AF711"/>
    <mergeCell ref="AN711:AP711"/>
    <mergeCell ref="AX711:AZ711"/>
    <mergeCell ref="AC710:AD710"/>
    <mergeCell ref="AE710:AF710"/>
    <mergeCell ref="AN710:AP710"/>
    <mergeCell ref="AX710:AZ710"/>
    <mergeCell ref="BH710:BJ710"/>
    <mergeCell ref="E711:G711"/>
    <mergeCell ref="H711:J711"/>
    <mergeCell ref="K711:M711"/>
    <mergeCell ref="N711:P711"/>
    <mergeCell ref="Q711:S711"/>
    <mergeCell ref="AC713:AD713"/>
    <mergeCell ref="AE713:AF713"/>
    <mergeCell ref="AN713:AP713"/>
    <mergeCell ref="AX713:AZ713"/>
    <mergeCell ref="BH713:BJ713"/>
    <mergeCell ref="E714:G714"/>
    <mergeCell ref="H714:J714"/>
    <mergeCell ref="K714:M714"/>
    <mergeCell ref="N714:P714"/>
    <mergeCell ref="Q714:S714"/>
    <mergeCell ref="AN712:AP712"/>
    <mergeCell ref="AX712:AZ712"/>
    <mergeCell ref="BH712:BJ712"/>
    <mergeCell ref="E713:G713"/>
    <mergeCell ref="H713:J713"/>
    <mergeCell ref="K713:M713"/>
    <mergeCell ref="N713:P713"/>
    <mergeCell ref="Q713:S713"/>
    <mergeCell ref="Y713:Z713"/>
    <mergeCell ref="AA713:AB713"/>
    <mergeCell ref="AN715:AP715"/>
    <mergeCell ref="AX715:AZ715"/>
    <mergeCell ref="BH715:BJ715"/>
    <mergeCell ref="E716:G716"/>
    <mergeCell ref="H716:J716"/>
    <mergeCell ref="K716:M716"/>
    <mergeCell ref="N716:P716"/>
    <mergeCell ref="Q716:S716"/>
    <mergeCell ref="Y716:Z716"/>
    <mergeCell ref="AA716:AB716"/>
    <mergeCell ref="BH714:BJ714"/>
    <mergeCell ref="E715:G715"/>
    <mergeCell ref="H715:J715"/>
    <mergeCell ref="K715:M715"/>
    <mergeCell ref="N715:P715"/>
    <mergeCell ref="Q715:S715"/>
    <mergeCell ref="Y715:Z715"/>
    <mergeCell ref="AA715:AB715"/>
    <mergeCell ref="AC715:AD715"/>
    <mergeCell ref="AE715:AF715"/>
    <mergeCell ref="Y714:Z714"/>
    <mergeCell ref="AA714:AB714"/>
    <mergeCell ref="AC714:AD714"/>
    <mergeCell ref="AE714:AF714"/>
    <mergeCell ref="AN714:AP714"/>
    <mergeCell ref="AX714:AZ714"/>
    <mergeCell ref="BH717:BJ717"/>
    <mergeCell ref="E718:G718"/>
    <mergeCell ref="H718:J718"/>
    <mergeCell ref="K718:M718"/>
    <mergeCell ref="N718:P718"/>
    <mergeCell ref="Q718:S718"/>
    <mergeCell ref="Y718:Z718"/>
    <mergeCell ref="AA718:AB718"/>
    <mergeCell ref="AC718:AD718"/>
    <mergeCell ref="AE718:AF718"/>
    <mergeCell ref="Y717:Z717"/>
    <mergeCell ref="AA717:AB717"/>
    <mergeCell ref="AC717:AD717"/>
    <mergeCell ref="AE717:AF717"/>
    <mergeCell ref="AN717:AP717"/>
    <mergeCell ref="AX717:AZ717"/>
    <mergeCell ref="AC716:AD716"/>
    <mergeCell ref="AE716:AF716"/>
    <mergeCell ref="AN716:AP716"/>
    <mergeCell ref="AX716:AZ716"/>
    <mergeCell ref="BH716:BJ716"/>
    <mergeCell ref="E717:G717"/>
    <mergeCell ref="H717:J717"/>
    <mergeCell ref="K717:M717"/>
    <mergeCell ref="N717:P717"/>
    <mergeCell ref="Q717:S717"/>
    <mergeCell ref="AC719:AD719"/>
    <mergeCell ref="AE719:AF719"/>
    <mergeCell ref="AN719:AP719"/>
    <mergeCell ref="AX719:AZ719"/>
    <mergeCell ref="BH719:BJ719"/>
    <mergeCell ref="E720:G720"/>
    <mergeCell ref="H720:J720"/>
    <mergeCell ref="K720:M720"/>
    <mergeCell ref="N720:P720"/>
    <mergeCell ref="Q720:S720"/>
    <mergeCell ref="AN718:AP718"/>
    <mergeCell ref="AX718:AZ718"/>
    <mergeCell ref="BH718:BJ718"/>
    <mergeCell ref="E719:G719"/>
    <mergeCell ref="H719:J719"/>
    <mergeCell ref="K719:M719"/>
    <mergeCell ref="N719:P719"/>
    <mergeCell ref="Q719:S719"/>
    <mergeCell ref="Y719:Z719"/>
    <mergeCell ref="AA719:AB719"/>
    <mergeCell ref="AA722:AB722"/>
    <mergeCell ref="AC722:AD722"/>
    <mergeCell ref="AE722:AF722"/>
    <mergeCell ref="AN722:AP722"/>
    <mergeCell ref="AX722:AZ722"/>
    <mergeCell ref="BH722:BJ722"/>
    <mergeCell ref="AN721:AP721"/>
    <mergeCell ref="AX721:AZ721"/>
    <mergeCell ref="BH721:BJ721"/>
    <mergeCell ref="A722:B722"/>
    <mergeCell ref="E722:G722"/>
    <mergeCell ref="H722:J722"/>
    <mergeCell ref="K722:M722"/>
    <mergeCell ref="N722:P722"/>
    <mergeCell ref="Q722:S722"/>
    <mergeCell ref="Y722:Z722"/>
    <mergeCell ref="BH720:BJ720"/>
    <mergeCell ref="E721:G721"/>
    <mergeCell ref="H721:J721"/>
    <mergeCell ref="K721:M721"/>
    <mergeCell ref="N721:P721"/>
    <mergeCell ref="Q721:S721"/>
    <mergeCell ref="Y721:Z721"/>
    <mergeCell ref="AA721:AB721"/>
    <mergeCell ref="AC721:AD721"/>
    <mergeCell ref="AE721:AF721"/>
    <mergeCell ref="Y720:Z720"/>
    <mergeCell ref="AA720:AB720"/>
    <mergeCell ref="AC720:AD720"/>
    <mergeCell ref="AE720:AF720"/>
    <mergeCell ref="AN720:AP720"/>
    <mergeCell ref="AX720:AZ720"/>
    <mergeCell ref="AA724:AB724"/>
    <mergeCell ref="AC724:AD724"/>
    <mergeCell ref="AE724:AF724"/>
    <mergeCell ref="AN724:AP724"/>
    <mergeCell ref="AX724:AZ724"/>
    <mergeCell ref="BH724:BJ724"/>
    <mergeCell ref="E724:G724"/>
    <mergeCell ref="H724:J724"/>
    <mergeCell ref="K724:M724"/>
    <mergeCell ref="N724:P724"/>
    <mergeCell ref="Q724:S724"/>
    <mergeCell ref="Y724:Z724"/>
    <mergeCell ref="AA723:AB723"/>
    <mergeCell ref="AC723:AD723"/>
    <mergeCell ref="AE723:AF723"/>
    <mergeCell ref="AN723:AP723"/>
    <mergeCell ref="AX723:AZ723"/>
    <mergeCell ref="BH723:BJ723"/>
    <mergeCell ref="E723:G723"/>
    <mergeCell ref="H723:J723"/>
    <mergeCell ref="K723:M723"/>
    <mergeCell ref="N723:P723"/>
    <mergeCell ref="Q723:S723"/>
    <mergeCell ref="Y723:Z723"/>
    <mergeCell ref="AA726:AB726"/>
    <mergeCell ref="AC726:AD726"/>
    <mergeCell ref="AE726:AF726"/>
    <mergeCell ref="AN726:AP726"/>
    <mergeCell ref="AX726:AZ726"/>
    <mergeCell ref="BH726:BJ726"/>
    <mergeCell ref="E726:G726"/>
    <mergeCell ref="H726:J726"/>
    <mergeCell ref="K726:M726"/>
    <mergeCell ref="N726:P726"/>
    <mergeCell ref="Q726:S726"/>
    <mergeCell ref="Y726:Z726"/>
    <mergeCell ref="AA725:AB725"/>
    <mergeCell ref="AC725:AD725"/>
    <mergeCell ref="AE725:AF725"/>
    <mergeCell ref="AN725:AP725"/>
    <mergeCell ref="AX725:AZ725"/>
    <mergeCell ref="BH725:BJ725"/>
    <mergeCell ref="E725:G725"/>
    <mergeCell ref="H725:J725"/>
    <mergeCell ref="K725:M725"/>
    <mergeCell ref="N725:P725"/>
    <mergeCell ref="Q725:S725"/>
    <mergeCell ref="Y725:Z725"/>
    <mergeCell ref="AA728:AB728"/>
    <mergeCell ref="AC728:AD728"/>
    <mergeCell ref="AE728:AF728"/>
    <mergeCell ref="AN728:AP728"/>
    <mergeCell ref="AX728:AZ728"/>
    <mergeCell ref="BH728:BJ728"/>
    <mergeCell ref="E728:G728"/>
    <mergeCell ref="H728:J728"/>
    <mergeCell ref="K728:M728"/>
    <mergeCell ref="N728:P728"/>
    <mergeCell ref="Q728:S728"/>
    <mergeCell ref="Y728:Z728"/>
    <mergeCell ref="AA727:AB727"/>
    <mergeCell ref="AC727:AD727"/>
    <mergeCell ref="AE727:AF727"/>
    <mergeCell ref="AN727:AP727"/>
    <mergeCell ref="AX727:AZ727"/>
    <mergeCell ref="BH727:BJ727"/>
    <mergeCell ref="E727:G727"/>
    <mergeCell ref="H727:J727"/>
    <mergeCell ref="K727:M727"/>
    <mergeCell ref="N727:P727"/>
    <mergeCell ref="Q727:S727"/>
    <mergeCell ref="Y727:Z727"/>
    <mergeCell ref="AA730:AB730"/>
    <mergeCell ref="AC730:AD730"/>
    <mergeCell ref="AE730:AF730"/>
    <mergeCell ref="AN730:AP730"/>
    <mergeCell ref="AX730:AZ730"/>
    <mergeCell ref="BH730:BJ730"/>
    <mergeCell ref="E730:G730"/>
    <mergeCell ref="H730:J730"/>
    <mergeCell ref="K730:M730"/>
    <mergeCell ref="N730:P730"/>
    <mergeCell ref="Q730:S730"/>
    <mergeCell ref="Y730:Z730"/>
    <mergeCell ref="AA729:AB729"/>
    <mergeCell ref="AC729:AD729"/>
    <mergeCell ref="AE729:AF729"/>
    <mergeCell ref="AN729:AP729"/>
    <mergeCell ref="AX729:AZ729"/>
    <mergeCell ref="BH729:BJ729"/>
    <mergeCell ref="E729:G729"/>
    <mergeCell ref="H729:J729"/>
    <mergeCell ref="K729:M729"/>
    <mergeCell ref="N729:P729"/>
    <mergeCell ref="Q729:S729"/>
    <mergeCell ref="Y729:Z729"/>
    <mergeCell ref="AA732:AB732"/>
    <mergeCell ref="AC732:AD732"/>
    <mergeCell ref="AE732:AF732"/>
    <mergeCell ref="AN732:AP732"/>
    <mergeCell ref="AX732:AZ732"/>
    <mergeCell ref="BH732:BJ732"/>
    <mergeCell ref="E732:G732"/>
    <mergeCell ref="H732:J732"/>
    <mergeCell ref="K732:M732"/>
    <mergeCell ref="N732:P732"/>
    <mergeCell ref="Q732:S732"/>
    <mergeCell ref="Y732:Z732"/>
    <mergeCell ref="AA731:AB731"/>
    <mergeCell ref="AC731:AD731"/>
    <mergeCell ref="AE731:AF731"/>
    <mergeCell ref="AN731:AP731"/>
    <mergeCell ref="AX731:AZ731"/>
    <mergeCell ref="BH731:BJ731"/>
    <mergeCell ref="E731:G731"/>
    <mergeCell ref="H731:J731"/>
    <mergeCell ref="K731:M731"/>
    <mergeCell ref="N731:P731"/>
    <mergeCell ref="Q731:S731"/>
    <mergeCell ref="Y731:Z731"/>
    <mergeCell ref="AA734:AB734"/>
    <mergeCell ref="AC734:AD734"/>
    <mergeCell ref="AE734:AF734"/>
    <mergeCell ref="AN734:AP734"/>
    <mergeCell ref="AX734:AZ734"/>
    <mergeCell ref="BH734:BJ734"/>
    <mergeCell ref="E734:G734"/>
    <mergeCell ref="H734:J734"/>
    <mergeCell ref="K734:M734"/>
    <mergeCell ref="N734:P734"/>
    <mergeCell ref="Q734:S734"/>
    <mergeCell ref="Y734:Z734"/>
    <mergeCell ref="AA733:AB733"/>
    <mergeCell ref="AC733:AD733"/>
    <mergeCell ref="AE733:AF733"/>
    <mergeCell ref="AN733:AP733"/>
    <mergeCell ref="AX733:AZ733"/>
    <mergeCell ref="BH733:BJ733"/>
    <mergeCell ref="E733:G733"/>
    <mergeCell ref="H733:J733"/>
    <mergeCell ref="K733:M733"/>
    <mergeCell ref="N733:P733"/>
    <mergeCell ref="Q733:S733"/>
    <mergeCell ref="Y733:Z733"/>
    <mergeCell ref="AA736:AB736"/>
    <mergeCell ref="AC736:AD736"/>
    <mergeCell ref="AE736:AF736"/>
    <mergeCell ref="AN736:AP736"/>
    <mergeCell ref="AX736:AZ736"/>
    <mergeCell ref="BH736:BJ736"/>
    <mergeCell ref="E736:G736"/>
    <mergeCell ref="H736:J736"/>
    <mergeCell ref="K736:M736"/>
    <mergeCell ref="N736:P736"/>
    <mergeCell ref="Q736:S736"/>
    <mergeCell ref="Y736:Z736"/>
    <mergeCell ref="AA735:AB735"/>
    <mergeCell ref="AC735:AD735"/>
    <mergeCell ref="AE735:AF735"/>
    <mergeCell ref="AN735:AP735"/>
    <mergeCell ref="AX735:AZ735"/>
    <mergeCell ref="BH735:BJ735"/>
    <mergeCell ref="E735:G735"/>
    <mergeCell ref="H735:J735"/>
    <mergeCell ref="K735:M735"/>
    <mergeCell ref="N735:P735"/>
    <mergeCell ref="Q735:S735"/>
    <mergeCell ref="Y735:Z735"/>
    <mergeCell ref="AA738:AB738"/>
    <mergeCell ref="AC738:AD738"/>
    <mergeCell ref="AE738:AF738"/>
    <mergeCell ref="AN738:AP738"/>
    <mergeCell ref="AX738:AZ738"/>
    <mergeCell ref="BH738:BJ738"/>
    <mergeCell ref="E738:G738"/>
    <mergeCell ref="H738:J738"/>
    <mergeCell ref="K738:M738"/>
    <mergeCell ref="N738:P738"/>
    <mergeCell ref="Q738:S738"/>
    <mergeCell ref="Y738:Z738"/>
    <mergeCell ref="AA737:AB737"/>
    <mergeCell ref="AC737:AD737"/>
    <mergeCell ref="AE737:AF737"/>
    <mergeCell ref="AN737:AP737"/>
    <mergeCell ref="AX737:AZ737"/>
    <mergeCell ref="BH737:BJ737"/>
    <mergeCell ref="E737:G737"/>
    <mergeCell ref="H737:J737"/>
    <mergeCell ref="K737:M737"/>
    <mergeCell ref="N737:P737"/>
    <mergeCell ref="Q737:S737"/>
    <mergeCell ref="Y737:Z737"/>
    <mergeCell ref="AA740:AB740"/>
    <mergeCell ref="AC740:AD740"/>
    <mergeCell ref="AE740:AF740"/>
    <mergeCell ref="AN740:AP740"/>
    <mergeCell ref="AX740:AZ740"/>
    <mergeCell ref="BH740:BJ740"/>
    <mergeCell ref="E740:G740"/>
    <mergeCell ref="H740:J740"/>
    <mergeCell ref="K740:M740"/>
    <mergeCell ref="N740:P740"/>
    <mergeCell ref="Q740:S740"/>
    <mergeCell ref="Y740:Z740"/>
    <mergeCell ref="AA739:AB739"/>
    <mergeCell ref="AC739:AD739"/>
    <mergeCell ref="AE739:AF739"/>
    <mergeCell ref="AN739:AP739"/>
    <mergeCell ref="AX739:AZ739"/>
    <mergeCell ref="BH739:BJ739"/>
    <mergeCell ref="E739:G739"/>
    <mergeCell ref="H739:J739"/>
    <mergeCell ref="K739:M739"/>
    <mergeCell ref="N739:P739"/>
    <mergeCell ref="Q739:S739"/>
    <mergeCell ref="Y739:Z739"/>
    <mergeCell ref="AA742:AB742"/>
    <mergeCell ref="AC742:AD742"/>
    <mergeCell ref="AE742:AF742"/>
    <mergeCell ref="AN742:AP742"/>
    <mergeCell ref="AX742:AZ742"/>
    <mergeCell ref="BH742:BJ742"/>
    <mergeCell ref="E742:G742"/>
    <mergeCell ref="H742:J742"/>
    <mergeCell ref="K742:M742"/>
    <mergeCell ref="N742:P742"/>
    <mergeCell ref="Q742:S742"/>
    <mergeCell ref="Y742:Z742"/>
    <mergeCell ref="AA741:AB741"/>
    <mergeCell ref="AC741:AD741"/>
    <mergeCell ref="AE741:AF741"/>
    <mergeCell ref="AN741:AP741"/>
    <mergeCell ref="AX741:AZ741"/>
    <mergeCell ref="BH741:BJ741"/>
    <mergeCell ref="E741:G741"/>
    <mergeCell ref="H741:J741"/>
    <mergeCell ref="K741:M741"/>
    <mergeCell ref="N741:P741"/>
    <mergeCell ref="Q741:S741"/>
    <mergeCell ref="Y741:Z741"/>
    <mergeCell ref="AA744:AB744"/>
    <mergeCell ref="AC744:AD744"/>
    <mergeCell ref="AE744:AF744"/>
    <mergeCell ref="AN744:AP744"/>
    <mergeCell ref="AX744:AZ744"/>
    <mergeCell ref="BH744:BJ744"/>
    <mergeCell ref="E744:G744"/>
    <mergeCell ref="H744:J744"/>
    <mergeCell ref="K744:M744"/>
    <mergeCell ref="N744:P744"/>
    <mergeCell ref="Q744:S744"/>
    <mergeCell ref="Y744:Z744"/>
    <mergeCell ref="AA743:AB743"/>
    <mergeCell ref="AC743:AD743"/>
    <mergeCell ref="AE743:AF743"/>
    <mergeCell ref="AN743:AP743"/>
    <mergeCell ref="AX743:AZ743"/>
    <mergeCell ref="BH743:BJ743"/>
    <mergeCell ref="E743:G743"/>
    <mergeCell ref="H743:J743"/>
    <mergeCell ref="K743:M743"/>
    <mergeCell ref="N743:P743"/>
    <mergeCell ref="Q743:S743"/>
    <mergeCell ref="Y743:Z743"/>
    <mergeCell ref="AA746:AB746"/>
    <mergeCell ref="AC746:AD746"/>
    <mergeCell ref="AE746:AF746"/>
    <mergeCell ref="AN746:AP746"/>
    <mergeCell ref="AX746:AZ746"/>
    <mergeCell ref="BH746:BJ746"/>
    <mergeCell ref="E746:G746"/>
    <mergeCell ref="H746:J746"/>
    <mergeCell ref="K746:M746"/>
    <mergeCell ref="N746:P746"/>
    <mergeCell ref="Q746:S746"/>
    <mergeCell ref="Y746:Z746"/>
    <mergeCell ref="AA745:AB745"/>
    <mergeCell ref="AC745:AD745"/>
    <mergeCell ref="AE745:AF745"/>
    <mergeCell ref="AN745:AP745"/>
    <mergeCell ref="AX745:AZ745"/>
    <mergeCell ref="BH745:BJ745"/>
    <mergeCell ref="E745:G745"/>
    <mergeCell ref="H745:J745"/>
    <mergeCell ref="K745:M745"/>
    <mergeCell ref="N745:P745"/>
    <mergeCell ref="Q745:S745"/>
    <mergeCell ref="Y745:Z745"/>
    <mergeCell ref="AA748:AB748"/>
    <mergeCell ref="AC748:AD748"/>
    <mergeCell ref="AE748:AF748"/>
    <mergeCell ref="AN748:AP748"/>
    <mergeCell ref="AX748:AZ748"/>
    <mergeCell ref="BH748:BJ748"/>
    <mergeCell ref="E748:G748"/>
    <mergeCell ref="H748:J748"/>
    <mergeCell ref="K748:M748"/>
    <mergeCell ref="N748:P748"/>
    <mergeCell ref="Q748:S748"/>
    <mergeCell ref="Y748:Z748"/>
    <mergeCell ref="AA747:AB747"/>
    <mergeCell ref="AC747:AD747"/>
    <mergeCell ref="AE747:AF747"/>
    <mergeCell ref="AN747:AP747"/>
    <mergeCell ref="AX747:AZ747"/>
    <mergeCell ref="BH747:BJ747"/>
    <mergeCell ref="E747:G747"/>
    <mergeCell ref="H747:J747"/>
    <mergeCell ref="K747:M747"/>
    <mergeCell ref="N747:P747"/>
    <mergeCell ref="Q747:S747"/>
    <mergeCell ref="Y747:Z747"/>
    <mergeCell ref="AA750:AB750"/>
    <mergeCell ref="AC750:AD750"/>
    <mergeCell ref="AE750:AF750"/>
    <mergeCell ref="AN750:AP750"/>
    <mergeCell ref="AX750:AZ750"/>
    <mergeCell ref="BH750:BJ750"/>
    <mergeCell ref="E750:G750"/>
    <mergeCell ref="H750:J750"/>
    <mergeCell ref="K750:M750"/>
    <mergeCell ref="N750:P750"/>
    <mergeCell ref="Q750:S750"/>
    <mergeCell ref="Y750:Z750"/>
    <mergeCell ref="AA749:AB749"/>
    <mergeCell ref="AC749:AD749"/>
    <mergeCell ref="AE749:AF749"/>
    <mergeCell ref="AN749:AP749"/>
    <mergeCell ref="AX749:AZ749"/>
    <mergeCell ref="BH749:BJ749"/>
    <mergeCell ref="E749:G749"/>
    <mergeCell ref="H749:J749"/>
    <mergeCell ref="K749:M749"/>
    <mergeCell ref="N749:P749"/>
    <mergeCell ref="Q749:S749"/>
    <mergeCell ref="Y749:Z749"/>
    <mergeCell ref="AA752:AB752"/>
    <mergeCell ref="AC752:AD752"/>
    <mergeCell ref="AE752:AF752"/>
    <mergeCell ref="AN752:AP752"/>
    <mergeCell ref="AX752:AZ752"/>
    <mergeCell ref="BH752:BJ752"/>
    <mergeCell ref="E752:G752"/>
    <mergeCell ref="H752:J752"/>
    <mergeCell ref="K752:M752"/>
    <mergeCell ref="N752:P752"/>
    <mergeCell ref="Q752:S752"/>
    <mergeCell ref="Y752:Z752"/>
    <mergeCell ref="AA751:AB751"/>
    <mergeCell ref="AC751:AD751"/>
    <mergeCell ref="AE751:AF751"/>
    <mergeCell ref="AN751:AP751"/>
    <mergeCell ref="AX751:AZ751"/>
    <mergeCell ref="BH751:BJ751"/>
    <mergeCell ref="E751:G751"/>
    <mergeCell ref="H751:J751"/>
    <mergeCell ref="K751:M751"/>
    <mergeCell ref="N751:P751"/>
    <mergeCell ref="Q751:S751"/>
    <mergeCell ref="Y751:Z751"/>
    <mergeCell ref="AA754:AB754"/>
    <mergeCell ref="AC754:AD754"/>
    <mergeCell ref="AE754:AF754"/>
    <mergeCell ref="AN754:AP754"/>
    <mergeCell ref="AX754:AZ754"/>
    <mergeCell ref="BH754:BJ754"/>
    <mergeCell ref="E754:G754"/>
    <mergeCell ref="H754:J754"/>
    <mergeCell ref="K754:M754"/>
    <mergeCell ref="N754:P754"/>
    <mergeCell ref="Q754:S754"/>
    <mergeCell ref="Y754:Z754"/>
    <mergeCell ref="AA753:AB753"/>
    <mergeCell ref="AC753:AD753"/>
    <mergeCell ref="AE753:AF753"/>
    <mergeCell ref="AN753:AP753"/>
    <mergeCell ref="AX753:AZ753"/>
    <mergeCell ref="BH753:BJ753"/>
    <mergeCell ref="E753:G753"/>
    <mergeCell ref="H753:J753"/>
    <mergeCell ref="K753:M753"/>
    <mergeCell ref="N753:P753"/>
    <mergeCell ref="Q753:S753"/>
    <mergeCell ref="Y753:Z753"/>
    <mergeCell ref="AA756:AB756"/>
    <mergeCell ref="AC756:AD756"/>
    <mergeCell ref="AE756:AF756"/>
    <mergeCell ref="AN756:AP756"/>
    <mergeCell ref="AX756:AZ756"/>
    <mergeCell ref="BH756:BJ756"/>
    <mergeCell ref="E756:G756"/>
    <mergeCell ref="H756:J756"/>
    <mergeCell ref="K756:M756"/>
    <mergeCell ref="N756:P756"/>
    <mergeCell ref="Q756:S756"/>
    <mergeCell ref="Y756:Z756"/>
    <mergeCell ref="AA755:AB755"/>
    <mergeCell ref="AC755:AD755"/>
    <mergeCell ref="AE755:AF755"/>
    <mergeCell ref="AN755:AP755"/>
    <mergeCell ref="AX755:AZ755"/>
    <mergeCell ref="BH755:BJ755"/>
    <mergeCell ref="E755:G755"/>
    <mergeCell ref="H755:J755"/>
    <mergeCell ref="K755:M755"/>
    <mergeCell ref="N755:P755"/>
    <mergeCell ref="Q755:S755"/>
    <mergeCell ref="Y755:Z755"/>
    <mergeCell ref="AA758:AB758"/>
    <mergeCell ref="AC758:AD758"/>
    <mergeCell ref="AE758:AF758"/>
    <mergeCell ref="AN758:AP758"/>
    <mergeCell ref="AX758:AZ758"/>
    <mergeCell ref="BH758:BJ758"/>
    <mergeCell ref="E758:G758"/>
    <mergeCell ref="H758:J758"/>
    <mergeCell ref="K758:M758"/>
    <mergeCell ref="N758:P758"/>
    <mergeCell ref="Q758:S758"/>
    <mergeCell ref="Y758:Z758"/>
    <mergeCell ref="AA757:AB757"/>
    <mergeCell ref="AC757:AD757"/>
    <mergeCell ref="AE757:AF757"/>
    <mergeCell ref="AN757:AP757"/>
    <mergeCell ref="AX757:AZ757"/>
    <mergeCell ref="BH757:BJ757"/>
    <mergeCell ref="E757:G757"/>
    <mergeCell ref="H757:J757"/>
    <mergeCell ref="K757:M757"/>
    <mergeCell ref="N757:P757"/>
    <mergeCell ref="Q757:S757"/>
    <mergeCell ref="Y757:Z757"/>
    <mergeCell ref="AA760:AB760"/>
    <mergeCell ref="AC760:AD760"/>
    <mergeCell ref="AE760:AF760"/>
    <mergeCell ref="AN760:AP760"/>
    <mergeCell ref="AX760:AZ760"/>
    <mergeCell ref="BH760:BJ760"/>
    <mergeCell ref="E760:G760"/>
    <mergeCell ref="H760:J760"/>
    <mergeCell ref="K760:M760"/>
    <mergeCell ref="N760:P760"/>
    <mergeCell ref="Q760:S760"/>
    <mergeCell ref="Y760:Z760"/>
    <mergeCell ref="AA759:AB759"/>
    <mergeCell ref="AC759:AD759"/>
    <mergeCell ref="AE759:AF759"/>
    <mergeCell ref="AN759:AP759"/>
    <mergeCell ref="AX759:AZ759"/>
    <mergeCell ref="BH759:BJ759"/>
    <mergeCell ref="E759:G759"/>
    <mergeCell ref="H759:J759"/>
    <mergeCell ref="K759:M759"/>
    <mergeCell ref="N759:P759"/>
    <mergeCell ref="Q759:S759"/>
    <mergeCell ref="Y759:Z759"/>
    <mergeCell ref="AA762:AB762"/>
    <mergeCell ref="AC762:AD762"/>
    <mergeCell ref="AE762:AF762"/>
    <mergeCell ref="AN762:AP762"/>
    <mergeCell ref="AX762:AZ762"/>
    <mergeCell ref="BH762:BJ762"/>
    <mergeCell ref="E762:G762"/>
    <mergeCell ref="H762:J762"/>
    <mergeCell ref="K762:M762"/>
    <mergeCell ref="N762:P762"/>
    <mergeCell ref="Q762:S762"/>
    <mergeCell ref="Y762:Z762"/>
    <mergeCell ref="AA761:AB761"/>
    <mergeCell ref="AC761:AD761"/>
    <mergeCell ref="AE761:AF761"/>
    <mergeCell ref="AN761:AP761"/>
    <mergeCell ref="AX761:AZ761"/>
    <mergeCell ref="BH761:BJ761"/>
    <mergeCell ref="E761:G761"/>
    <mergeCell ref="H761:J761"/>
    <mergeCell ref="K761:M761"/>
    <mergeCell ref="N761:P761"/>
    <mergeCell ref="Q761:S761"/>
    <mergeCell ref="Y761:Z761"/>
    <mergeCell ref="AA764:AB764"/>
    <mergeCell ref="AC764:AD764"/>
    <mergeCell ref="AE764:AF764"/>
    <mergeCell ref="AN764:AP764"/>
    <mergeCell ref="AX764:AZ764"/>
    <mergeCell ref="BH764:BJ764"/>
    <mergeCell ref="E764:G764"/>
    <mergeCell ref="H764:J764"/>
    <mergeCell ref="K764:M764"/>
    <mergeCell ref="N764:P764"/>
    <mergeCell ref="Q764:S764"/>
    <mergeCell ref="Y764:Z764"/>
    <mergeCell ref="AA763:AB763"/>
    <mergeCell ref="AC763:AD763"/>
    <mergeCell ref="AE763:AF763"/>
    <mergeCell ref="AN763:AP763"/>
    <mergeCell ref="AX763:AZ763"/>
    <mergeCell ref="BH763:BJ763"/>
    <mergeCell ref="E763:G763"/>
    <mergeCell ref="H763:J763"/>
    <mergeCell ref="K763:M763"/>
    <mergeCell ref="N763:P763"/>
    <mergeCell ref="Q763:S763"/>
    <mergeCell ref="Y763:Z763"/>
    <mergeCell ref="AA766:AB766"/>
    <mergeCell ref="AC766:AD766"/>
    <mergeCell ref="AE766:AF766"/>
    <mergeCell ref="AN766:AP766"/>
    <mergeCell ref="AX766:AZ766"/>
    <mergeCell ref="BH766:BJ766"/>
    <mergeCell ref="E766:G766"/>
    <mergeCell ref="H766:J766"/>
    <mergeCell ref="K766:M766"/>
    <mergeCell ref="N766:P766"/>
    <mergeCell ref="Q766:S766"/>
    <mergeCell ref="Y766:Z766"/>
    <mergeCell ref="AA765:AB765"/>
    <mergeCell ref="AC765:AD765"/>
    <mergeCell ref="AE765:AF765"/>
    <mergeCell ref="AN765:AP765"/>
    <mergeCell ref="AX765:AZ765"/>
    <mergeCell ref="BH765:BJ765"/>
    <mergeCell ref="E765:G765"/>
    <mergeCell ref="H765:J765"/>
    <mergeCell ref="K765:M765"/>
    <mergeCell ref="N765:P765"/>
    <mergeCell ref="Q765:S765"/>
    <mergeCell ref="Y765:Z765"/>
    <mergeCell ref="AA768:AB768"/>
    <mergeCell ref="AC768:AD768"/>
    <mergeCell ref="AE768:AF768"/>
    <mergeCell ref="AN768:AP768"/>
    <mergeCell ref="AX768:AZ768"/>
    <mergeCell ref="BH768:BJ768"/>
    <mergeCell ref="E768:G768"/>
    <mergeCell ref="H768:J768"/>
    <mergeCell ref="K768:M768"/>
    <mergeCell ref="N768:P768"/>
    <mergeCell ref="Q768:S768"/>
    <mergeCell ref="Y768:Z768"/>
    <mergeCell ref="AA767:AB767"/>
    <mergeCell ref="AC767:AD767"/>
    <mergeCell ref="AE767:AF767"/>
    <mergeCell ref="AN767:AP767"/>
    <mergeCell ref="AX767:AZ767"/>
    <mergeCell ref="BH767:BJ767"/>
    <mergeCell ref="E767:G767"/>
    <mergeCell ref="H767:J767"/>
    <mergeCell ref="K767:M767"/>
    <mergeCell ref="N767:P767"/>
    <mergeCell ref="Q767:S767"/>
    <mergeCell ref="Y767:Z767"/>
    <mergeCell ref="AA770:AB770"/>
    <mergeCell ref="AC770:AD770"/>
    <mergeCell ref="AE770:AF770"/>
    <mergeCell ref="AN770:AP770"/>
    <mergeCell ref="AX770:AZ770"/>
    <mergeCell ref="BH770:BJ770"/>
    <mergeCell ref="E770:G770"/>
    <mergeCell ref="H770:J770"/>
    <mergeCell ref="K770:M770"/>
    <mergeCell ref="N770:P770"/>
    <mergeCell ref="Q770:S770"/>
    <mergeCell ref="Y770:Z770"/>
    <mergeCell ref="AA769:AB769"/>
    <mergeCell ref="AC769:AD769"/>
    <mergeCell ref="AE769:AF769"/>
    <mergeCell ref="AN769:AP769"/>
    <mergeCell ref="AX769:AZ769"/>
    <mergeCell ref="BH769:BJ769"/>
    <mergeCell ref="E769:G769"/>
    <mergeCell ref="H769:J769"/>
    <mergeCell ref="K769:M769"/>
    <mergeCell ref="N769:P769"/>
    <mergeCell ref="Q769:S769"/>
    <mergeCell ref="Y769:Z769"/>
    <mergeCell ref="A772:B772"/>
    <mergeCell ref="E772:G772"/>
    <mergeCell ref="H772:J772"/>
    <mergeCell ref="K772:M772"/>
    <mergeCell ref="N772:P772"/>
    <mergeCell ref="Q772:S772"/>
    <mergeCell ref="AA771:AB771"/>
    <mergeCell ref="AC771:AD771"/>
    <mergeCell ref="AE771:AF771"/>
    <mergeCell ref="AN771:AP771"/>
    <mergeCell ref="AX771:AZ771"/>
    <mergeCell ref="BH771:BJ771"/>
    <mergeCell ref="E771:G771"/>
    <mergeCell ref="H771:J771"/>
    <mergeCell ref="K771:M771"/>
    <mergeCell ref="N771:P771"/>
    <mergeCell ref="Q771:S771"/>
    <mergeCell ref="Y771:Z771"/>
    <mergeCell ref="AN773:AP773"/>
    <mergeCell ref="AX773:AZ773"/>
    <mergeCell ref="BH773:BJ773"/>
    <mergeCell ref="E774:G774"/>
    <mergeCell ref="H774:J774"/>
    <mergeCell ref="K774:M774"/>
    <mergeCell ref="N774:P774"/>
    <mergeCell ref="Q774:S774"/>
    <mergeCell ref="Y774:Z774"/>
    <mergeCell ref="AA774:AB774"/>
    <mergeCell ref="BH772:BJ772"/>
    <mergeCell ref="E773:G773"/>
    <mergeCell ref="H773:J773"/>
    <mergeCell ref="K773:M773"/>
    <mergeCell ref="N773:P773"/>
    <mergeCell ref="Q773:S773"/>
    <mergeCell ref="Y773:Z773"/>
    <mergeCell ref="AA773:AB773"/>
    <mergeCell ref="AC773:AD773"/>
    <mergeCell ref="AE773:AF773"/>
    <mergeCell ref="Y772:Z772"/>
    <mergeCell ref="AA772:AB772"/>
    <mergeCell ref="AC772:AD772"/>
    <mergeCell ref="AE772:AF772"/>
    <mergeCell ref="AN772:AP772"/>
    <mergeCell ref="AX772:AZ772"/>
    <mergeCell ref="BH775:BJ775"/>
    <mergeCell ref="E776:G776"/>
    <mergeCell ref="H776:J776"/>
    <mergeCell ref="K776:M776"/>
    <mergeCell ref="N776:P776"/>
    <mergeCell ref="Q776:S776"/>
    <mergeCell ref="Y776:Z776"/>
    <mergeCell ref="AA776:AB776"/>
    <mergeCell ref="AC776:AD776"/>
    <mergeCell ref="AE776:AF776"/>
    <mergeCell ref="Y775:Z775"/>
    <mergeCell ref="AA775:AB775"/>
    <mergeCell ref="AC775:AD775"/>
    <mergeCell ref="AE775:AF775"/>
    <mergeCell ref="AN775:AP775"/>
    <mergeCell ref="AX775:AZ775"/>
    <mergeCell ref="AC774:AD774"/>
    <mergeCell ref="AE774:AF774"/>
    <mergeCell ref="AN774:AP774"/>
    <mergeCell ref="AX774:AZ774"/>
    <mergeCell ref="BH774:BJ774"/>
    <mergeCell ref="E775:G775"/>
    <mergeCell ref="H775:J775"/>
    <mergeCell ref="K775:M775"/>
    <mergeCell ref="N775:P775"/>
    <mergeCell ref="Q775:S775"/>
    <mergeCell ref="AC777:AD777"/>
    <mergeCell ref="AE777:AF777"/>
    <mergeCell ref="AN777:AP777"/>
    <mergeCell ref="AX777:AZ777"/>
    <mergeCell ref="BH777:BJ777"/>
    <mergeCell ref="E778:G778"/>
    <mergeCell ref="H778:J778"/>
    <mergeCell ref="K778:M778"/>
    <mergeCell ref="N778:P778"/>
    <mergeCell ref="Q778:S778"/>
    <mergeCell ref="AN776:AP776"/>
    <mergeCell ref="AX776:AZ776"/>
    <mergeCell ref="BH776:BJ776"/>
    <mergeCell ref="E777:G777"/>
    <mergeCell ref="H777:J777"/>
    <mergeCell ref="K777:M777"/>
    <mergeCell ref="N777:P777"/>
    <mergeCell ref="Q777:S777"/>
    <mergeCell ref="Y777:Z777"/>
    <mergeCell ref="AA777:AB777"/>
    <mergeCell ref="AN779:AP779"/>
    <mergeCell ref="AX779:AZ779"/>
    <mergeCell ref="BH779:BJ779"/>
    <mergeCell ref="E780:G780"/>
    <mergeCell ref="H780:J780"/>
    <mergeCell ref="K780:M780"/>
    <mergeCell ref="N780:P780"/>
    <mergeCell ref="Q780:S780"/>
    <mergeCell ref="Y780:Z780"/>
    <mergeCell ref="AA780:AB780"/>
    <mergeCell ref="BH778:BJ778"/>
    <mergeCell ref="E779:G779"/>
    <mergeCell ref="H779:J779"/>
    <mergeCell ref="K779:M779"/>
    <mergeCell ref="N779:P779"/>
    <mergeCell ref="Q779:S779"/>
    <mergeCell ref="Y779:Z779"/>
    <mergeCell ref="AA779:AB779"/>
    <mergeCell ref="AC779:AD779"/>
    <mergeCell ref="AE779:AF779"/>
    <mergeCell ref="Y778:Z778"/>
    <mergeCell ref="AA778:AB778"/>
    <mergeCell ref="AC778:AD778"/>
    <mergeCell ref="AE778:AF778"/>
    <mergeCell ref="AN778:AP778"/>
    <mergeCell ref="AX778:AZ778"/>
    <mergeCell ref="BH781:BJ781"/>
    <mergeCell ref="E782:G782"/>
    <mergeCell ref="H782:J782"/>
    <mergeCell ref="K782:M782"/>
    <mergeCell ref="N782:P782"/>
    <mergeCell ref="Q782:S782"/>
    <mergeCell ref="Y782:Z782"/>
    <mergeCell ref="AA782:AB782"/>
    <mergeCell ref="AC782:AD782"/>
    <mergeCell ref="AE782:AF782"/>
    <mergeCell ref="Y781:Z781"/>
    <mergeCell ref="AA781:AB781"/>
    <mergeCell ref="AC781:AD781"/>
    <mergeCell ref="AE781:AF781"/>
    <mergeCell ref="AN781:AP781"/>
    <mergeCell ref="AX781:AZ781"/>
    <mergeCell ref="AC780:AD780"/>
    <mergeCell ref="AE780:AF780"/>
    <mergeCell ref="AN780:AP780"/>
    <mergeCell ref="AX780:AZ780"/>
    <mergeCell ref="BH780:BJ780"/>
    <mergeCell ref="E781:G781"/>
    <mergeCell ref="H781:J781"/>
    <mergeCell ref="K781:M781"/>
    <mergeCell ref="N781:P781"/>
    <mergeCell ref="Q781:S781"/>
    <mergeCell ref="AC783:AD783"/>
    <mergeCell ref="AE783:AF783"/>
    <mergeCell ref="AN783:AP783"/>
    <mergeCell ref="AX783:AZ783"/>
    <mergeCell ref="BH783:BJ783"/>
    <mergeCell ref="E784:G784"/>
    <mergeCell ref="H784:J784"/>
    <mergeCell ref="K784:M784"/>
    <mergeCell ref="N784:P784"/>
    <mergeCell ref="Q784:S784"/>
    <mergeCell ref="AN782:AP782"/>
    <mergeCell ref="AX782:AZ782"/>
    <mergeCell ref="BH782:BJ782"/>
    <mergeCell ref="E783:G783"/>
    <mergeCell ref="H783:J783"/>
    <mergeCell ref="K783:M783"/>
    <mergeCell ref="N783:P783"/>
    <mergeCell ref="Q783:S783"/>
    <mergeCell ref="Y783:Z783"/>
    <mergeCell ref="AA783:AB783"/>
    <mergeCell ref="AN785:AP785"/>
    <mergeCell ref="AX785:AZ785"/>
    <mergeCell ref="BH785:BJ785"/>
    <mergeCell ref="E786:G786"/>
    <mergeCell ref="H786:J786"/>
    <mergeCell ref="K786:M786"/>
    <mergeCell ref="N786:P786"/>
    <mergeCell ref="Q786:S786"/>
    <mergeCell ref="Y786:Z786"/>
    <mergeCell ref="AA786:AB786"/>
    <mergeCell ref="BH784:BJ784"/>
    <mergeCell ref="E785:G785"/>
    <mergeCell ref="H785:J785"/>
    <mergeCell ref="K785:M785"/>
    <mergeCell ref="N785:P785"/>
    <mergeCell ref="Q785:S785"/>
    <mergeCell ref="Y785:Z785"/>
    <mergeCell ref="AA785:AB785"/>
    <mergeCell ref="AC785:AD785"/>
    <mergeCell ref="AE785:AF785"/>
    <mergeCell ref="Y784:Z784"/>
    <mergeCell ref="AA784:AB784"/>
    <mergeCell ref="AC784:AD784"/>
    <mergeCell ref="AE784:AF784"/>
    <mergeCell ref="AN784:AP784"/>
    <mergeCell ref="AX784:AZ784"/>
    <mergeCell ref="BH787:BJ787"/>
    <mergeCell ref="E788:G788"/>
    <mergeCell ref="H788:J788"/>
    <mergeCell ref="K788:M788"/>
    <mergeCell ref="N788:P788"/>
    <mergeCell ref="Q788:S788"/>
    <mergeCell ref="Y788:Z788"/>
    <mergeCell ref="AA788:AB788"/>
    <mergeCell ref="AC788:AD788"/>
    <mergeCell ref="AE788:AF788"/>
    <mergeCell ref="Y787:Z787"/>
    <mergeCell ref="AA787:AB787"/>
    <mergeCell ref="AC787:AD787"/>
    <mergeCell ref="AE787:AF787"/>
    <mergeCell ref="AN787:AP787"/>
    <mergeCell ref="AX787:AZ787"/>
    <mergeCell ref="AC786:AD786"/>
    <mergeCell ref="AE786:AF786"/>
    <mergeCell ref="AN786:AP786"/>
    <mergeCell ref="AX786:AZ786"/>
    <mergeCell ref="BH786:BJ786"/>
    <mergeCell ref="E787:G787"/>
    <mergeCell ref="H787:J787"/>
    <mergeCell ref="K787:M787"/>
    <mergeCell ref="N787:P787"/>
    <mergeCell ref="Q787:S787"/>
    <mergeCell ref="AC789:AD789"/>
    <mergeCell ref="AE789:AF789"/>
    <mergeCell ref="AN789:AP789"/>
    <mergeCell ref="AX789:AZ789"/>
    <mergeCell ref="BH789:BJ789"/>
    <mergeCell ref="E790:G790"/>
    <mergeCell ref="H790:J790"/>
    <mergeCell ref="K790:M790"/>
    <mergeCell ref="N790:P790"/>
    <mergeCell ref="Q790:S790"/>
    <mergeCell ref="AN788:AP788"/>
    <mergeCell ref="AX788:AZ788"/>
    <mergeCell ref="BH788:BJ788"/>
    <mergeCell ref="E789:G789"/>
    <mergeCell ref="H789:J789"/>
    <mergeCell ref="K789:M789"/>
    <mergeCell ref="N789:P789"/>
    <mergeCell ref="Q789:S789"/>
    <mergeCell ref="Y789:Z789"/>
    <mergeCell ref="AA789:AB789"/>
    <mergeCell ref="AN791:AP791"/>
    <mergeCell ref="AX791:AZ791"/>
    <mergeCell ref="BH791:BJ791"/>
    <mergeCell ref="E792:G792"/>
    <mergeCell ref="H792:J792"/>
    <mergeCell ref="K792:M792"/>
    <mergeCell ref="N792:P792"/>
    <mergeCell ref="Q792:S792"/>
    <mergeCell ref="Y792:Z792"/>
    <mergeCell ref="AA792:AB792"/>
    <mergeCell ref="BH790:BJ790"/>
    <mergeCell ref="E791:G791"/>
    <mergeCell ref="H791:J791"/>
    <mergeCell ref="K791:M791"/>
    <mergeCell ref="N791:P791"/>
    <mergeCell ref="Q791:S791"/>
    <mergeCell ref="Y791:Z791"/>
    <mergeCell ref="AA791:AB791"/>
    <mergeCell ref="AC791:AD791"/>
    <mergeCell ref="AE791:AF791"/>
    <mergeCell ref="Y790:Z790"/>
    <mergeCell ref="AA790:AB790"/>
    <mergeCell ref="AC790:AD790"/>
    <mergeCell ref="AE790:AF790"/>
    <mergeCell ref="AN790:AP790"/>
    <mergeCell ref="AX790:AZ790"/>
    <mergeCell ref="BH793:BJ793"/>
    <mergeCell ref="E794:G794"/>
    <mergeCell ref="H794:J794"/>
    <mergeCell ref="K794:M794"/>
    <mergeCell ref="N794:P794"/>
    <mergeCell ref="Q794:S794"/>
    <mergeCell ref="Y794:Z794"/>
    <mergeCell ref="AA794:AB794"/>
    <mergeCell ref="AC794:AD794"/>
    <mergeCell ref="AE794:AF794"/>
    <mergeCell ref="Y793:Z793"/>
    <mergeCell ref="AA793:AB793"/>
    <mergeCell ref="AC793:AD793"/>
    <mergeCell ref="AE793:AF793"/>
    <mergeCell ref="AN793:AP793"/>
    <mergeCell ref="AX793:AZ793"/>
    <mergeCell ref="AC792:AD792"/>
    <mergeCell ref="AE792:AF792"/>
    <mergeCell ref="AN792:AP792"/>
    <mergeCell ref="AX792:AZ792"/>
    <mergeCell ref="BH792:BJ792"/>
    <mergeCell ref="E793:G793"/>
    <mergeCell ref="H793:J793"/>
    <mergeCell ref="K793:M793"/>
    <mergeCell ref="N793:P793"/>
    <mergeCell ref="Q793:S793"/>
    <mergeCell ref="AC795:AD795"/>
    <mergeCell ref="AE795:AF795"/>
    <mergeCell ref="AN795:AP795"/>
    <mergeCell ref="AX795:AZ795"/>
    <mergeCell ref="BH795:BJ795"/>
    <mergeCell ref="E796:G796"/>
    <mergeCell ref="H796:J796"/>
    <mergeCell ref="K796:M796"/>
    <mergeCell ref="N796:P796"/>
    <mergeCell ref="Q796:S796"/>
    <mergeCell ref="AN794:AP794"/>
    <mergeCell ref="AX794:AZ794"/>
    <mergeCell ref="BH794:BJ794"/>
    <mergeCell ref="E795:G795"/>
    <mergeCell ref="H795:J795"/>
    <mergeCell ref="K795:M795"/>
    <mergeCell ref="N795:P795"/>
    <mergeCell ref="Q795:S795"/>
    <mergeCell ref="Y795:Z795"/>
    <mergeCell ref="AA795:AB795"/>
    <mergeCell ref="AN797:AP797"/>
    <mergeCell ref="AX797:AZ797"/>
    <mergeCell ref="BH797:BJ797"/>
    <mergeCell ref="E798:G798"/>
    <mergeCell ref="H798:J798"/>
    <mergeCell ref="K798:M798"/>
    <mergeCell ref="N798:P798"/>
    <mergeCell ref="Q798:S798"/>
    <mergeCell ref="Y798:Z798"/>
    <mergeCell ref="AA798:AB798"/>
    <mergeCell ref="BH796:BJ796"/>
    <mergeCell ref="E797:G797"/>
    <mergeCell ref="H797:J797"/>
    <mergeCell ref="K797:M797"/>
    <mergeCell ref="N797:P797"/>
    <mergeCell ref="Q797:S797"/>
    <mergeCell ref="Y797:Z797"/>
    <mergeCell ref="AA797:AB797"/>
    <mergeCell ref="AC797:AD797"/>
    <mergeCell ref="AE797:AF797"/>
    <mergeCell ref="Y796:Z796"/>
    <mergeCell ref="AA796:AB796"/>
    <mergeCell ref="AC796:AD796"/>
    <mergeCell ref="AE796:AF796"/>
    <mergeCell ref="AN796:AP796"/>
    <mergeCell ref="AX796:AZ796"/>
    <mergeCell ref="BH799:BJ799"/>
    <mergeCell ref="E800:G800"/>
    <mergeCell ref="H800:J800"/>
    <mergeCell ref="K800:M800"/>
    <mergeCell ref="N800:P800"/>
    <mergeCell ref="Q800:S800"/>
    <mergeCell ref="Y800:Z800"/>
    <mergeCell ref="AA800:AB800"/>
    <mergeCell ref="AC800:AD800"/>
    <mergeCell ref="AE800:AF800"/>
    <mergeCell ref="Y799:Z799"/>
    <mergeCell ref="AA799:AB799"/>
    <mergeCell ref="AC799:AD799"/>
    <mergeCell ref="AE799:AF799"/>
    <mergeCell ref="AN799:AP799"/>
    <mergeCell ref="AX799:AZ799"/>
    <mergeCell ref="AC798:AD798"/>
    <mergeCell ref="AE798:AF798"/>
    <mergeCell ref="AN798:AP798"/>
    <mergeCell ref="AX798:AZ798"/>
    <mergeCell ref="BH798:BJ798"/>
    <mergeCell ref="E799:G799"/>
    <mergeCell ref="H799:J799"/>
    <mergeCell ref="K799:M799"/>
    <mergeCell ref="N799:P799"/>
    <mergeCell ref="Q799:S799"/>
    <mergeCell ref="AC801:AD801"/>
    <mergeCell ref="AE801:AF801"/>
    <mergeCell ref="AN801:AP801"/>
    <mergeCell ref="AX801:AZ801"/>
    <mergeCell ref="BH801:BJ801"/>
    <mergeCell ref="E802:G802"/>
    <mergeCell ref="H802:J802"/>
    <mergeCell ref="K802:M802"/>
    <mergeCell ref="N802:P802"/>
    <mergeCell ref="Q802:S802"/>
    <mergeCell ref="AN800:AP800"/>
    <mergeCell ref="AX800:AZ800"/>
    <mergeCell ref="BH800:BJ800"/>
    <mergeCell ref="E801:G801"/>
    <mergeCell ref="H801:J801"/>
    <mergeCell ref="K801:M801"/>
    <mergeCell ref="N801:P801"/>
    <mergeCell ref="Q801:S801"/>
    <mergeCell ref="Y801:Z801"/>
    <mergeCell ref="AA801:AB801"/>
    <mergeCell ref="AN803:AP803"/>
    <mergeCell ref="AX803:AZ803"/>
    <mergeCell ref="BH803:BJ803"/>
    <mergeCell ref="E804:G804"/>
    <mergeCell ref="H804:J804"/>
    <mergeCell ref="K804:M804"/>
    <mergeCell ref="N804:P804"/>
    <mergeCell ref="Q804:S804"/>
    <mergeCell ref="Y804:Z804"/>
    <mergeCell ref="AA804:AB804"/>
    <mergeCell ref="BH802:BJ802"/>
    <mergeCell ref="E803:G803"/>
    <mergeCell ref="H803:J803"/>
    <mergeCell ref="K803:M803"/>
    <mergeCell ref="N803:P803"/>
    <mergeCell ref="Q803:S803"/>
    <mergeCell ref="Y803:Z803"/>
    <mergeCell ref="AA803:AB803"/>
    <mergeCell ref="AC803:AD803"/>
    <mergeCell ref="AE803:AF803"/>
    <mergeCell ref="Y802:Z802"/>
    <mergeCell ref="AA802:AB802"/>
    <mergeCell ref="AC802:AD802"/>
    <mergeCell ref="AE802:AF802"/>
    <mergeCell ref="AN802:AP802"/>
    <mergeCell ref="AX802:AZ802"/>
    <mergeCell ref="BH805:BJ805"/>
    <mergeCell ref="E806:G806"/>
    <mergeCell ref="H806:J806"/>
    <mergeCell ref="K806:M806"/>
    <mergeCell ref="N806:P806"/>
    <mergeCell ref="Q806:S806"/>
    <mergeCell ref="Y806:Z806"/>
    <mergeCell ref="AA806:AB806"/>
    <mergeCell ref="AC806:AD806"/>
    <mergeCell ref="AE806:AF806"/>
    <mergeCell ref="Y805:Z805"/>
    <mergeCell ref="AA805:AB805"/>
    <mergeCell ref="AC805:AD805"/>
    <mergeCell ref="AE805:AF805"/>
    <mergeCell ref="AN805:AP805"/>
    <mergeCell ref="AX805:AZ805"/>
    <mergeCell ref="AC804:AD804"/>
    <mergeCell ref="AE804:AF804"/>
    <mergeCell ref="AN804:AP804"/>
    <mergeCell ref="AX804:AZ804"/>
    <mergeCell ref="BH804:BJ804"/>
    <mergeCell ref="E805:G805"/>
    <mergeCell ref="H805:J805"/>
    <mergeCell ref="K805:M805"/>
    <mergeCell ref="N805:P805"/>
    <mergeCell ref="Q805:S805"/>
    <mergeCell ref="AC807:AD807"/>
    <mergeCell ref="AE807:AF807"/>
    <mergeCell ref="AN807:AP807"/>
    <mergeCell ref="AX807:AZ807"/>
    <mergeCell ref="BH807:BJ807"/>
    <mergeCell ref="E808:G808"/>
    <mergeCell ref="H808:J808"/>
    <mergeCell ref="K808:M808"/>
    <mergeCell ref="N808:P808"/>
    <mergeCell ref="Q808:S808"/>
    <mergeCell ref="AN806:AP806"/>
    <mergeCell ref="AX806:AZ806"/>
    <mergeCell ref="BH806:BJ806"/>
    <mergeCell ref="E807:G807"/>
    <mergeCell ref="H807:J807"/>
    <mergeCell ref="K807:M807"/>
    <mergeCell ref="N807:P807"/>
    <mergeCell ref="Q807:S807"/>
    <mergeCell ref="Y807:Z807"/>
    <mergeCell ref="AA807:AB807"/>
    <mergeCell ref="AN809:AP809"/>
    <mergeCell ref="AX809:AZ809"/>
    <mergeCell ref="BH809:BJ809"/>
    <mergeCell ref="E810:G810"/>
    <mergeCell ref="H810:J810"/>
    <mergeCell ref="K810:M810"/>
    <mergeCell ref="N810:P810"/>
    <mergeCell ref="Q810:S810"/>
    <mergeCell ref="Y810:Z810"/>
    <mergeCell ref="AA810:AB810"/>
    <mergeCell ref="BH808:BJ808"/>
    <mergeCell ref="E809:G809"/>
    <mergeCell ref="H809:J809"/>
    <mergeCell ref="K809:M809"/>
    <mergeCell ref="N809:P809"/>
    <mergeCell ref="Q809:S809"/>
    <mergeCell ref="Y809:Z809"/>
    <mergeCell ref="AA809:AB809"/>
    <mergeCell ref="AC809:AD809"/>
    <mergeCell ref="AE809:AF809"/>
    <mergeCell ref="Y808:Z808"/>
    <mergeCell ref="AA808:AB808"/>
    <mergeCell ref="AC808:AD808"/>
    <mergeCell ref="AE808:AF808"/>
    <mergeCell ref="AN808:AP808"/>
    <mergeCell ref="AX808:AZ808"/>
    <mergeCell ref="BH811:BJ811"/>
    <mergeCell ref="E812:G812"/>
    <mergeCell ref="H812:J812"/>
    <mergeCell ref="K812:M812"/>
    <mergeCell ref="N812:P812"/>
    <mergeCell ref="Q812:S812"/>
    <mergeCell ref="Y812:Z812"/>
    <mergeCell ref="AA812:AB812"/>
    <mergeCell ref="AC812:AD812"/>
    <mergeCell ref="AE812:AF812"/>
    <mergeCell ref="Y811:Z811"/>
    <mergeCell ref="AA811:AB811"/>
    <mergeCell ref="AC811:AD811"/>
    <mergeCell ref="AE811:AF811"/>
    <mergeCell ref="AN811:AP811"/>
    <mergeCell ref="AX811:AZ811"/>
    <mergeCell ref="AC810:AD810"/>
    <mergeCell ref="AE810:AF810"/>
    <mergeCell ref="AN810:AP810"/>
    <mergeCell ref="AX810:AZ810"/>
    <mergeCell ref="BH810:BJ810"/>
    <mergeCell ref="E811:G811"/>
    <mergeCell ref="H811:J811"/>
    <mergeCell ref="K811:M811"/>
    <mergeCell ref="N811:P811"/>
    <mergeCell ref="Q811:S811"/>
    <mergeCell ref="AC813:AD813"/>
    <mergeCell ref="AE813:AF813"/>
    <mergeCell ref="AN813:AP813"/>
    <mergeCell ref="AX813:AZ813"/>
    <mergeCell ref="BH813:BJ813"/>
    <mergeCell ref="E814:G814"/>
    <mergeCell ref="H814:J814"/>
    <mergeCell ref="K814:M814"/>
    <mergeCell ref="N814:P814"/>
    <mergeCell ref="Q814:S814"/>
    <mergeCell ref="AN812:AP812"/>
    <mergeCell ref="AX812:AZ812"/>
    <mergeCell ref="BH812:BJ812"/>
    <mergeCell ref="E813:G813"/>
    <mergeCell ref="H813:J813"/>
    <mergeCell ref="K813:M813"/>
    <mergeCell ref="N813:P813"/>
    <mergeCell ref="Q813:S813"/>
    <mergeCell ref="Y813:Z813"/>
    <mergeCell ref="AA813:AB813"/>
    <mergeCell ref="AN815:AP815"/>
    <mergeCell ref="AX815:AZ815"/>
    <mergeCell ref="BH815:BJ815"/>
    <mergeCell ref="E816:G816"/>
    <mergeCell ref="H816:J816"/>
    <mergeCell ref="K816:M816"/>
    <mergeCell ref="N816:P816"/>
    <mergeCell ref="Q816:S816"/>
    <mergeCell ref="Y816:Z816"/>
    <mergeCell ref="AA816:AB816"/>
    <mergeCell ref="BH814:BJ814"/>
    <mergeCell ref="E815:G815"/>
    <mergeCell ref="H815:J815"/>
    <mergeCell ref="K815:M815"/>
    <mergeCell ref="N815:P815"/>
    <mergeCell ref="Q815:S815"/>
    <mergeCell ref="Y815:Z815"/>
    <mergeCell ref="AA815:AB815"/>
    <mergeCell ref="AC815:AD815"/>
    <mergeCell ref="AE815:AF815"/>
    <mergeCell ref="Y814:Z814"/>
    <mergeCell ref="AA814:AB814"/>
    <mergeCell ref="AC814:AD814"/>
    <mergeCell ref="AE814:AF814"/>
    <mergeCell ref="AN814:AP814"/>
    <mergeCell ref="AX814:AZ814"/>
    <mergeCell ref="BH817:BJ817"/>
    <mergeCell ref="E818:G818"/>
    <mergeCell ref="H818:J818"/>
    <mergeCell ref="K818:M818"/>
    <mergeCell ref="N818:P818"/>
    <mergeCell ref="Q818:S818"/>
    <mergeCell ref="Y818:Z818"/>
    <mergeCell ref="AA818:AB818"/>
    <mergeCell ref="AC818:AD818"/>
    <mergeCell ref="AE818:AF818"/>
    <mergeCell ref="Y817:Z817"/>
    <mergeCell ref="AA817:AB817"/>
    <mergeCell ref="AC817:AD817"/>
    <mergeCell ref="AE817:AF817"/>
    <mergeCell ref="AN817:AP817"/>
    <mergeCell ref="AX817:AZ817"/>
    <mergeCell ref="AC816:AD816"/>
    <mergeCell ref="AE816:AF816"/>
    <mergeCell ref="AN816:AP816"/>
    <mergeCell ref="AX816:AZ816"/>
    <mergeCell ref="BH816:BJ816"/>
    <mergeCell ref="E817:G817"/>
    <mergeCell ref="H817:J817"/>
    <mergeCell ref="K817:M817"/>
    <mergeCell ref="N817:P817"/>
    <mergeCell ref="Q817:S817"/>
    <mergeCell ref="AC819:AD819"/>
    <mergeCell ref="AE819:AF819"/>
    <mergeCell ref="AN819:AP819"/>
    <mergeCell ref="AX819:AZ819"/>
    <mergeCell ref="BH819:BJ819"/>
    <mergeCell ref="E820:G820"/>
    <mergeCell ref="H820:J820"/>
    <mergeCell ref="K820:M820"/>
    <mergeCell ref="N820:P820"/>
    <mergeCell ref="Q820:S820"/>
    <mergeCell ref="AN818:AP818"/>
    <mergeCell ref="AX818:AZ818"/>
    <mergeCell ref="BH818:BJ818"/>
    <mergeCell ref="E819:G819"/>
    <mergeCell ref="H819:J819"/>
    <mergeCell ref="K819:M819"/>
    <mergeCell ref="N819:P819"/>
    <mergeCell ref="Q819:S819"/>
    <mergeCell ref="Y819:Z819"/>
    <mergeCell ref="AA819:AB819"/>
    <mergeCell ref="AA822:AB822"/>
    <mergeCell ref="AC822:AD822"/>
    <mergeCell ref="AE822:AF822"/>
    <mergeCell ref="AN822:AP822"/>
    <mergeCell ref="AX822:AZ822"/>
    <mergeCell ref="BH822:BJ822"/>
    <mergeCell ref="AN821:AP821"/>
    <mergeCell ref="AX821:AZ821"/>
    <mergeCell ref="BH821:BJ821"/>
    <mergeCell ref="A822:B822"/>
    <mergeCell ref="E822:G822"/>
    <mergeCell ref="H822:J822"/>
    <mergeCell ref="K822:M822"/>
    <mergeCell ref="N822:P822"/>
    <mergeCell ref="Q822:S822"/>
    <mergeCell ref="Y822:Z822"/>
    <mergeCell ref="BH820:BJ820"/>
    <mergeCell ref="E821:G821"/>
    <mergeCell ref="H821:J821"/>
    <mergeCell ref="K821:M821"/>
    <mergeCell ref="N821:P821"/>
    <mergeCell ref="Q821:S821"/>
    <mergeCell ref="Y821:Z821"/>
    <mergeCell ref="AA821:AB821"/>
    <mergeCell ref="AC821:AD821"/>
    <mergeCell ref="AE821:AF821"/>
    <mergeCell ref="Y820:Z820"/>
    <mergeCell ref="AA820:AB820"/>
    <mergeCell ref="AC820:AD820"/>
    <mergeCell ref="AE820:AF820"/>
    <mergeCell ref="AN820:AP820"/>
    <mergeCell ref="AX820:AZ820"/>
    <mergeCell ref="AA824:AB824"/>
    <mergeCell ref="AC824:AD824"/>
    <mergeCell ref="AE824:AF824"/>
    <mergeCell ref="AN824:AP824"/>
    <mergeCell ref="AX824:AZ824"/>
    <mergeCell ref="BH824:BJ824"/>
    <mergeCell ref="E824:G824"/>
    <mergeCell ref="H824:J824"/>
    <mergeCell ref="K824:M824"/>
    <mergeCell ref="N824:P824"/>
    <mergeCell ref="Q824:S824"/>
    <mergeCell ref="Y824:Z824"/>
    <mergeCell ref="AA823:AB823"/>
    <mergeCell ref="AC823:AD823"/>
    <mergeCell ref="AE823:AF823"/>
    <mergeCell ref="AN823:AP823"/>
    <mergeCell ref="AX823:AZ823"/>
    <mergeCell ref="BH823:BJ823"/>
    <mergeCell ref="E823:G823"/>
    <mergeCell ref="H823:J823"/>
    <mergeCell ref="K823:M823"/>
    <mergeCell ref="N823:P823"/>
    <mergeCell ref="Q823:S823"/>
    <mergeCell ref="Y823:Z823"/>
    <mergeCell ref="AA826:AB826"/>
    <mergeCell ref="AC826:AD826"/>
    <mergeCell ref="AE826:AF826"/>
    <mergeCell ref="AN826:AP826"/>
    <mergeCell ref="AX826:AZ826"/>
    <mergeCell ref="BH826:BJ826"/>
    <mergeCell ref="E826:G826"/>
    <mergeCell ref="H826:J826"/>
    <mergeCell ref="K826:M826"/>
    <mergeCell ref="N826:P826"/>
    <mergeCell ref="Q826:S826"/>
    <mergeCell ref="Y826:Z826"/>
    <mergeCell ref="AA825:AB825"/>
    <mergeCell ref="AC825:AD825"/>
    <mergeCell ref="AE825:AF825"/>
    <mergeCell ref="AN825:AP825"/>
    <mergeCell ref="AX825:AZ825"/>
    <mergeCell ref="BH825:BJ825"/>
    <mergeCell ref="E825:G825"/>
    <mergeCell ref="H825:J825"/>
    <mergeCell ref="K825:M825"/>
    <mergeCell ref="N825:P825"/>
    <mergeCell ref="Q825:S825"/>
    <mergeCell ref="Y825:Z825"/>
    <mergeCell ref="AA828:AB828"/>
    <mergeCell ref="AC828:AD828"/>
    <mergeCell ref="AE828:AF828"/>
    <mergeCell ref="AN828:AP828"/>
    <mergeCell ref="AX828:AZ828"/>
    <mergeCell ref="BH828:BJ828"/>
    <mergeCell ref="E828:G828"/>
    <mergeCell ref="H828:J828"/>
    <mergeCell ref="K828:M828"/>
    <mergeCell ref="N828:P828"/>
    <mergeCell ref="Q828:S828"/>
    <mergeCell ref="Y828:Z828"/>
    <mergeCell ref="AA827:AB827"/>
    <mergeCell ref="AC827:AD827"/>
    <mergeCell ref="AE827:AF827"/>
    <mergeCell ref="AN827:AP827"/>
    <mergeCell ref="AX827:AZ827"/>
    <mergeCell ref="BH827:BJ827"/>
    <mergeCell ref="E827:G827"/>
    <mergeCell ref="H827:J827"/>
    <mergeCell ref="K827:M827"/>
    <mergeCell ref="N827:P827"/>
    <mergeCell ref="Q827:S827"/>
    <mergeCell ref="Y827:Z827"/>
    <mergeCell ref="AA830:AB830"/>
    <mergeCell ref="AC830:AD830"/>
    <mergeCell ref="AE830:AF830"/>
    <mergeCell ref="AN830:AP830"/>
    <mergeCell ref="AX830:AZ830"/>
    <mergeCell ref="BH830:BJ830"/>
    <mergeCell ref="E830:G830"/>
    <mergeCell ref="H830:J830"/>
    <mergeCell ref="K830:M830"/>
    <mergeCell ref="N830:P830"/>
    <mergeCell ref="Q830:S830"/>
    <mergeCell ref="Y830:Z830"/>
    <mergeCell ref="AA829:AB829"/>
    <mergeCell ref="AC829:AD829"/>
    <mergeCell ref="AE829:AF829"/>
    <mergeCell ref="AN829:AP829"/>
    <mergeCell ref="AX829:AZ829"/>
    <mergeCell ref="BH829:BJ829"/>
    <mergeCell ref="E829:G829"/>
    <mergeCell ref="H829:J829"/>
    <mergeCell ref="K829:M829"/>
    <mergeCell ref="N829:P829"/>
    <mergeCell ref="Q829:S829"/>
    <mergeCell ref="Y829:Z829"/>
    <mergeCell ref="AA832:AB832"/>
    <mergeCell ref="AC832:AD832"/>
    <mergeCell ref="AE832:AF832"/>
    <mergeCell ref="AN832:AP832"/>
    <mergeCell ref="AX832:AZ832"/>
    <mergeCell ref="BH832:BJ832"/>
    <mergeCell ref="E832:G832"/>
    <mergeCell ref="H832:J832"/>
    <mergeCell ref="K832:M832"/>
    <mergeCell ref="N832:P832"/>
    <mergeCell ref="Q832:S832"/>
    <mergeCell ref="Y832:Z832"/>
    <mergeCell ref="AA831:AB831"/>
    <mergeCell ref="AC831:AD831"/>
    <mergeCell ref="AE831:AF831"/>
    <mergeCell ref="AN831:AP831"/>
    <mergeCell ref="AX831:AZ831"/>
    <mergeCell ref="BH831:BJ831"/>
    <mergeCell ref="E831:G831"/>
    <mergeCell ref="H831:J831"/>
    <mergeCell ref="K831:M831"/>
    <mergeCell ref="N831:P831"/>
    <mergeCell ref="Q831:S831"/>
    <mergeCell ref="Y831:Z831"/>
    <mergeCell ref="AA834:AB834"/>
    <mergeCell ref="AC834:AD834"/>
    <mergeCell ref="AE834:AF834"/>
    <mergeCell ref="AN834:AP834"/>
    <mergeCell ref="AX834:AZ834"/>
    <mergeCell ref="BH834:BJ834"/>
    <mergeCell ref="E834:G834"/>
    <mergeCell ref="H834:J834"/>
    <mergeCell ref="K834:M834"/>
    <mergeCell ref="N834:P834"/>
    <mergeCell ref="Q834:S834"/>
    <mergeCell ref="Y834:Z834"/>
    <mergeCell ref="AA833:AB833"/>
    <mergeCell ref="AC833:AD833"/>
    <mergeCell ref="AE833:AF833"/>
    <mergeCell ref="AN833:AP833"/>
    <mergeCell ref="AX833:AZ833"/>
    <mergeCell ref="BH833:BJ833"/>
    <mergeCell ref="E833:G833"/>
    <mergeCell ref="H833:J833"/>
    <mergeCell ref="K833:M833"/>
    <mergeCell ref="N833:P833"/>
    <mergeCell ref="Q833:S833"/>
    <mergeCell ref="Y833:Z833"/>
    <mergeCell ref="AA836:AB836"/>
    <mergeCell ref="AC836:AD836"/>
    <mergeCell ref="AE836:AF836"/>
    <mergeCell ref="AN836:AP836"/>
    <mergeCell ref="AX836:AZ836"/>
    <mergeCell ref="BH836:BJ836"/>
    <mergeCell ref="E836:G836"/>
    <mergeCell ref="H836:J836"/>
    <mergeCell ref="K836:M836"/>
    <mergeCell ref="N836:P836"/>
    <mergeCell ref="Q836:S836"/>
    <mergeCell ref="Y836:Z836"/>
    <mergeCell ref="AA835:AB835"/>
    <mergeCell ref="AC835:AD835"/>
    <mergeCell ref="AE835:AF835"/>
    <mergeCell ref="AN835:AP835"/>
    <mergeCell ref="AX835:AZ835"/>
    <mergeCell ref="BH835:BJ835"/>
    <mergeCell ref="E835:G835"/>
    <mergeCell ref="H835:J835"/>
    <mergeCell ref="K835:M835"/>
    <mergeCell ref="N835:P835"/>
    <mergeCell ref="Q835:S835"/>
    <mergeCell ref="Y835:Z835"/>
    <mergeCell ref="AA838:AB838"/>
    <mergeCell ref="AC838:AD838"/>
    <mergeCell ref="AE838:AF838"/>
    <mergeCell ref="AN838:AP838"/>
    <mergeCell ref="AX838:AZ838"/>
    <mergeCell ref="BH838:BJ838"/>
    <mergeCell ref="E838:G838"/>
    <mergeCell ref="H838:J838"/>
    <mergeCell ref="K838:M838"/>
    <mergeCell ref="N838:P838"/>
    <mergeCell ref="Q838:S838"/>
    <mergeCell ref="Y838:Z838"/>
    <mergeCell ref="AA837:AB837"/>
    <mergeCell ref="AC837:AD837"/>
    <mergeCell ref="AE837:AF837"/>
    <mergeCell ref="AN837:AP837"/>
    <mergeCell ref="AX837:AZ837"/>
    <mergeCell ref="BH837:BJ837"/>
    <mergeCell ref="E837:G837"/>
    <mergeCell ref="H837:J837"/>
    <mergeCell ref="K837:M837"/>
    <mergeCell ref="N837:P837"/>
    <mergeCell ref="Q837:S837"/>
    <mergeCell ref="Y837:Z837"/>
    <mergeCell ref="AA840:AB840"/>
    <mergeCell ref="AC840:AD840"/>
    <mergeCell ref="AE840:AF840"/>
    <mergeCell ref="AN840:AP840"/>
    <mergeCell ref="AX840:AZ840"/>
    <mergeCell ref="BH840:BJ840"/>
    <mergeCell ref="E840:G840"/>
    <mergeCell ref="H840:J840"/>
    <mergeCell ref="K840:M840"/>
    <mergeCell ref="N840:P840"/>
    <mergeCell ref="Q840:S840"/>
    <mergeCell ref="Y840:Z840"/>
    <mergeCell ref="AA839:AB839"/>
    <mergeCell ref="AC839:AD839"/>
    <mergeCell ref="AE839:AF839"/>
    <mergeCell ref="AN839:AP839"/>
    <mergeCell ref="AX839:AZ839"/>
    <mergeCell ref="BH839:BJ839"/>
    <mergeCell ref="E839:G839"/>
    <mergeCell ref="H839:J839"/>
    <mergeCell ref="K839:M839"/>
    <mergeCell ref="N839:P839"/>
    <mergeCell ref="Q839:S839"/>
    <mergeCell ref="Y839:Z839"/>
    <mergeCell ref="AA842:AB842"/>
    <mergeCell ref="AC842:AD842"/>
    <mergeCell ref="AE842:AF842"/>
    <mergeCell ref="AN842:AP842"/>
    <mergeCell ref="AX842:AZ842"/>
    <mergeCell ref="BH842:BJ842"/>
    <mergeCell ref="E842:G842"/>
    <mergeCell ref="H842:J842"/>
    <mergeCell ref="K842:M842"/>
    <mergeCell ref="N842:P842"/>
    <mergeCell ref="Q842:S842"/>
    <mergeCell ref="Y842:Z842"/>
    <mergeCell ref="AA841:AB841"/>
    <mergeCell ref="AC841:AD841"/>
    <mergeCell ref="AE841:AF841"/>
    <mergeCell ref="AN841:AP841"/>
    <mergeCell ref="AX841:AZ841"/>
    <mergeCell ref="BH841:BJ841"/>
    <mergeCell ref="E841:G841"/>
    <mergeCell ref="H841:J841"/>
    <mergeCell ref="K841:M841"/>
    <mergeCell ref="N841:P841"/>
    <mergeCell ref="Q841:S841"/>
    <mergeCell ref="Y841:Z841"/>
    <mergeCell ref="AA844:AB844"/>
    <mergeCell ref="AC844:AD844"/>
    <mergeCell ref="AE844:AF844"/>
    <mergeCell ref="AN844:AP844"/>
    <mergeCell ref="AX844:AZ844"/>
    <mergeCell ref="BH844:BJ844"/>
    <mergeCell ref="E844:G844"/>
    <mergeCell ref="H844:J844"/>
    <mergeCell ref="K844:M844"/>
    <mergeCell ref="N844:P844"/>
    <mergeCell ref="Q844:S844"/>
    <mergeCell ref="Y844:Z844"/>
    <mergeCell ref="AA843:AB843"/>
    <mergeCell ref="AC843:AD843"/>
    <mergeCell ref="AE843:AF843"/>
    <mergeCell ref="AN843:AP843"/>
    <mergeCell ref="AX843:AZ843"/>
    <mergeCell ref="BH843:BJ843"/>
    <mergeCell ref="E843:G843"/>
    <mergeCell ref="H843:J843"/>
    <mergeCell ref="K843:M843"/>
    <mergeCell ref="N843:P843"/>
    <mergeCell ref="Q843:S843"/>
    <mergeCell ref="Y843:Z843"/>
    <mergeCell ref="AA846:AB846"/>
    <mergeCell ref="AC846:AD846"/>
    <mergeCell ref="AE846:AF846"/>
    <mergeCell ref="AN846:AP846"/>
    <mergeCell ref="AX846:AZ846"/>
    <mergeCell ref="BH846:BJ846"/>
    <mergeCell ref="E846:G846"/>
    <mergeCell ref="H846:J846"/>
    <mergeCell ref="K846:M846"/>
    <mergeCell ref="N846:P846"/>
    <mergeCell ref="Q846:S846"/>
    <mergeCell ref="Y846:Z846"/>
    <mergeCell ref="AA845:AB845"/>
    <mergeCell ref="AC845:AD845"/>
    <mergeCell ref="AE845:AF845"/>
    <mergeCell ref="AN845:AP845"/>
    <mergeCell ref="AX845:AZ845"/>
    <mergeCell ref="BH845:BJ845"/>
    <mergeCell ref="E845:G845"/>
    <mergeCell ref="H845:J845"/>
    <mergeCell ref="K845:M845"/>
    <mergeCell ref="N845:P845"/>
    <mergeCell ref="Q845:S845"/>
    <mergeCell ref="Y845:Z845"/>
    <mergeCell ref="AA848:AB848"/>
    <mergeCell ref="AC848:AD848"/>
    <mergeCell ref="AE848:AF848"/>
    <mergeCell ref="AN848:AP848"/>
    <mergeCell ref="AX848:AZ848"/>
    <mergeCell ref="BH848:BJ848"/>
    <mergeCell ref="E848:G848"/>
    <mergeCell ref="H848:J848"/>
    <mergeCell ref="K848:M848"/>
    <mergeCell ref="N848:P848"/>
    <mergeCell ref="Q848:S848"/>
    <mergeCell ref="Y848:Z848"/>
    <mergeCell ref="AA847:AB847"/>
    <mergeCell ref="AC847:AD847"/>
    <mergeCell ref="AE847:AF847"/>
    <mergeCell ref="AN847:AP847"/>
    <mergeCell ref="AX847:AZ847"/>
    <mergeCell ref="BH847:BJ847"/>
    <mergeCell ref="E847:G847"/>
    <mergeCell ref="H847:J847"/>
    <mergeCell ref="K847:M847"/>
    <mergeCell ref="N847:P847"/>
    <mergeCell ref="Q847:S847"/>
    <mergeCell ref="Y847:Z847"/>
    <mergeCell ref="AA850:AB850"/>
    <mergeCell ref="AC850:AD850"/>
    <mergeCell ref="AE850:AF850"/>
    <mergeCell ref="AN850:AP850"/>
    <mergeCell ref="AX850:AZ850"/>
    <mergeCell ref="BH850:BJ850"/>
    <mergeCell ref="E850:G850"/>
    <mergeCell ref="H850:J850"/>
    <mergeCell ref="K850:M850"/>
    <mergeCell ref="N850:P850"/>
    <mergeCell ref="Q850:S850"/>
    <mergeCell ref="Y850:Z850"/>
    <mergeCell ref="AA849:AB849"/>
    <mergeCell ref="AC849:AD849"/>
    <mergeCell ref="AE849:AF849"/>
    <mergeCell ref="AN849:AP849"/>
    <mergeCell ref="AX849:AZ849"/>
    <mergeCell ref="BH849:BJ849"/>
    <mergeCell ref="E849:G849"/>
    <mergeCell ref="H849:J849"/>
    <mergeCell ref="K849:M849"/>
    <mergeCell ref="N849:P849"/>
    <mergeCell ref="Q849:S849"/>
    <mergeCell ref="Y849:Z849"/>
    <mergeCell ref="AA852:AB852"/>
    <mergeCell ref="AC852:AD852"/>
    <mergeCell ref="AE852:AF852"/>
    <mergeCell ref="AN852:AP852"/>
    <mergeCell ref="AX852:AZ852"/>
    <mergeCell ref="BH852:BJ852"/>
    <mergeCell ref="E852:G852"/>
    <mergeCell ref="H852:J852"/>
    <mergeCell ref="K852:M852"/>
    <mergeCell ref="N852:P852"/>
    <mergeCell ref="Q852:S852"/>
    <mergeCell ref="Y852:Z852"/>
    <mergeCell ref="AA851:AB851"/>
    <mergeCell ref="AC851:AD851"/>
    <mergeCell ref="AE851:AF851"/>
    <mergeCell ref="AN851:AP851"/>
    <mergeCell ref="AX851:AZ851"/>
    <mergeCell ref="BH851:BJ851"/>
    <mergeCell ref="E851:G851"/>
    <mergeCell ref="H851:J851"/>
    <mergeCell ref="K851:M851"/>
    <mergeCell ref="N851:P851"/>
    <mergeCell ref="Q851:S851"/>
    <mergeCell ref="Y851:Z851"/>
    <mergeCell ref="AA854:AB854"/>
    <mergeCell ref="AC854:AD854"/>
    <mergeCell ref="AE854:AF854"/>
    <mergeCell ref="AN854:AP854"/>
    <mergeCell ref="AX854:AZ854"/>
    <mergeCell ref="BH854:BJ854"/>
    <mergeCell ref="E854:G854"/>
    <mergeCell ref="H854:J854"/>
    <mergeCell ref="K854:M854"/>
    <mergeCell ref="N854:P854"/>
    <mergeCell ref="Q854:S854"/>
    <mergeCell ref="Y854:Z854"/>
    <mergeCell ref="AA853:AB853"/>
    <mergeCell ref="AC853:AD853"/>
    <mergeCell ref="AE853:AF853"/>
    <mergeCell ref="AN853:AP853"/>
    <mergeCell ref="AX853:AZ853"/>
    <mergeCell ref="BH853:BJ853"/>
    <mergeCell ref="E853:G853"/>
    <mergeCell ref="H853:J853"/>
    <mergeCell ref="K853:M853"/>
    <mergeCell ref="N853:P853"/>
    <mergeCell ref="Q853:S853"/>
    <mergeCell ref="Y853:Z853"/>
    <mergeCell ref="AA856:AB856"/>
    <mergeCell ref="AC856:AD856"/>
    <mergeCell ref="AE856:AF856"/>
    <mergeCell ref="AN856:AP856"/>
    <mergeCell ref="AX856:AZ856"/>
    <mergeCell ref="BH856:BJ856"/>
    <mergeCell ref="E856:G856"/>
    <mergeCell ref="H856:J856"/>
    <mergeCell ref="K856:M856"/>
    <mergeCell ref="N856:P856"/>
    <mergeCell ref="Q856:S856"/>
    <mergeCell ref="Y856:Z856"/>
    <mergeCell ref="AA855:AB855"/>
    <mergeCell ref="AC855:AD855"/>
    <mergeCell ref="AE855:AF855"/>
    <mergeCell ref="AN855:AP855"/>
    <mergeCell ref="AX855:AZ855"/>
    <mergeCell ref="BH855:BJ855"/>
    <mergeCell ref="E855:G855"/>
    <mergeCell ref="H855:J855"/>
    <mergeCell ref="K855:M855"/>
    <mergeCell ref="N855:P855"/>
    <mergeCell ref="Q855:S855"/>
    <mergeCell ref="Y855:Z855"/>
    <mergeCell ref="AA858:AB858"/>
    <mergeCell ref="AC858:AD858"/>
    <mergeCell ref="AE858:AF858"/>
    <mergeCell ref="AN858:AP858"/>
    <mergeCell ref="AX858:AZ858"/>
    <mergeCell ref="BH858:BJ858"/>
    <mergeCell ref="E858:G858"/>
    <mergeCell ref="H858:J858"/>
    <mergeCell ref="K858:M858"/>
    <mergeCell ref="N858:P858"/>
    <mergeCell ref="Q858:S858"/>
    <mergeCell ref="Y858:Z858"/>
    <mergeCell ref="AA857:AB857"/>
    <mergeCell ref="AC857:AD857"/>
    <mergeCell ref="AE857:AF857"/>
    <mergeCell ref="AN857:AP857"/>
    <mergeCell ref="AX857:AZ857"/>
    <mergeCell ref="BH857:BJ857"/>
    <mergeCell ref="E857:G857"/>
    <mergeCell ref="H857:J857"/>
    <mergeCell ref="K857:M857"/>
    <mergeCell ref="N857:P857"/>
    <mergeCell ref="Q857:S857"/>
    <mergeCell ref="Y857:Z857"/>
    <mergeCell ref="AA860:AB860"/>
    <mergeCell ref="AC860:AD860"/>
    <mergeCell ref="AE860:AF860"/>
    <mergeCell ref="AN860:AP860"/>
    <mergeCell ref="AX860:AZ860"/>
    <mergeCell ref="BH860:BJ860"/>
    <mergeCell ref="E860:G860"/>
    <mergeCell ref="H860:J860"/>
    <mergeCell ref="K860:M860"/>
    <mergeCell ref="N860:P860"/>
    <mergeCell ref="Q860:S860"/>
    <mergeCell ref="Y860:Z860"/>
    <mergeCell ref="AA859:AB859"/>
    <mergeCell ref="AC859:AD859"/>
    <mergeCell ref="AE859:AF859"/>
    <mergeCell ref="AN859:AP859"/>
    <mergeCell ref="AX859:AZ859"/>
    <mergeCell ref="BH859:BJ859"/>
    <mergeCell ref="E859:G859"/>
    <mergeCell ref="H859:J859"/>
    <mergeCell ref="K859:M859"/>
    <mergeCell ref="N859:P859"/>
    <mergeCell ref="Q859:S859"/>
    <mergeCell ref="Y859:Z859"/>
    <mergeCell ref="AA862:AB862"/>
    <mergeCell ref="AC862:AD862"/>
    <mergeCell ref="AE862:AF862"/>
    <mergeCell ref="AN862:AP862"/>
    <mergeCell ref="AX862:AZ862"/>
    <mergeCell ref="BH862:BJ862"/>
    <mergeCell ref="E862:G862"/>
    <mergeCell ref="H862:J862"/>
    <mergeCell ref="K862:M862"/>
    <mergeCell ref="N862:P862"/>
    <mergeCell ref="Q862:S862"/>
    <mergeCell ref="Y862:Z862"/>
    <mergeCell ref="AA861:AB861"/>
    <mergeCell ref="AC861:AD861"/>
    <mergeCell ref="AE861:AF861"/>
    <mergeCell ref="AN861:AP861"/>
    <mergeCell ref="AX861:AZ861"/>
    <mergeCell ref="BH861:BJ861"/>
    <mergeCell ref="E861:G861"/>
    <mergeCell ref="H861:J861"/>
    <mergeCell ref="K861:M861"/>
    <mergeCell ref="N861:P861"/>
    <mergeCell ref="Q861:S861"/>
    <mergeCell ref="Y861:Z861"/>
    <mergeCell ref="AA864:AB864"/>
    <mergeCell ref="AC864:AD864"/>
    <mergeCell ref="AE864:AF864"/>
    <mergeCell ref="AN864:AP864"/>
    <mergeCell ref="AX864:AZ864"/>
    <mergeCell ref="BH864:BJ864"/>
    <mergeCell ref="E864:G864"/>
    <mergeCell ref="H864:J864"/>
    <mergeCell ref="K864:M864"/>
    <mergeCell ref="N864:P864"/>
    <mergeCell ref="Q864:S864"/>
    <mergeCell ref="Y864:Z864"/>
    <mergeCell ref="AA863:AB863"/>
    <mergeCell ref="AC863:AD863"/>
    <mergeCell ref="AE863:AF863"/>
    <mergeCell ref="AN863:AP863"/>
    <mergeCell ref="AX863:AZ863"/>
    <mergeCell ref="BH863:BJ863"/>
    <mergeCell ref="E863:G863"/>
    <mergeCell ref="H863:J863"/>
    <mergeCell ref="K863:M863"/>
    <mergeCell ref="N863:P863"/>
    <mergeCell ref="Q863:S863"/>
    <mergeCell ref="Y863:Z863"/>
    <mergeCell ref="AA866:AB866"/>
    <mergeCell ref="AC866:AD866"/>
    <mergeCell ref="AE866:AF866"/>
    <mergeCell ref="AN866:AP866"/>
    <mergeCell ref="AX866:AZ866"/>
    <mergeCell ref="BH866:BJ866"/>
    <mergeCell ref="E866:G866"/>
    <mergeCell ref="H866:J866"/>
    <mergeCell ref="K866:M866"/>
    <mergeCell ref="N866:P866"/>
    <mergeCell ref="Q866:S866"/>
    <mergeCell ref="Y866:Z866"/>
    <mergeCell ref="AA865:AB865"/>
    <mergeCell ref="AC865:AD865"/>
    <mergeCell ref="AE865:AF865"/>
    <mergeCell ref="AN865:AP865"/>
    <mergeCell ref="AX865:AZ865"/>
    <mergeCell ref="BH865:BJ865"/>
    <mergeCell ref="E865:G865"/>
    <mergeCell ref="H865:J865"/>
    <mergeCell ref="K865:M865"/>
    <mergeCell ref="N865:P865"/>
    <mergeCell ref="Q865:S865"/>
    <mergeCell ref="Y865:Z865"/>
    <mergeCell ref="AA868:AB868"/>
    <mergeCell ref="AC868:AD868"/>
    <mergeCell ref="AE868:AF868"/>
    <mergeCell ref="AN868:AP868"/>
    <mergeCell ref="AX868:AZ868"/>
    <mergeCell ref="BH868:BJ868"/>
    <mergeCell ref="E868:G868"/>
    <mergeCell ref="H868:J868"/>
    <mergeCell ref="K868:M868"/>
    <mergeCell ref="N868:P868"/>
    <mergeCell ref="Q868:S868"/>
    <mergeCell ref="Y868:Z868"/>
    <mergeCell ref="AA867:AB867"/>
    <mergeCell ref="AC867:AD867"/>
    <mergeCell ref="AE867:AF867"/>
    <mergeCell ref="AN867:AP867"/>
    <mergeCell ref="AX867:AZ867"/>
    <mergeCell ref="BH867:BJ867"/>
    <mergeCell ref="E867:G867"/>
    <mergeCell ref="H867:J867"/>
    <mergeCell ref="K867:M867"/>
    <mergeCell ref="N867:P867"/>
    <mergeCell ref="Q867:S867"/>
    <mergeCell ref="Y867:Z867"/>
    <mergeCell ref="AA870:AB870"/>
    <mergeCell ref="AC870:AD870"/>
    <mergeCell ref="AE870:AF870"/>
    <mergeCell ref="AN870:AP870"/>
    <mergeCell ref="AX870:AZ870"/>
    <mergeCell ref="BH870:BJ870"/>
    <mergeCell ref="E870:G870"/>
    <mergeCell ref="H870:J870"/>
    <mergeCell ref="K870:M870"/>
    <mergeCell ref="N870:P870"/>
    <mergeCell ref="Q870:S870"/>
    <mergeCell ref="Y870:Z870"/>
    <mergeCell ref="AA869:AB869"/>
    <mergeCell ref="AC869:AD869"/>
    <mergeCell ref="AE869:AF869"/>
    <mergeCell ref="AN869:AP869"/>
    <mergeCell ref="AX869:AZ869"/>
    <mergeCell ref="BH869:BJ869"/>
    <mergeCell ref="E869:G869"/>
    <mergeCell ref="H869:J869"/>
    <mergeCell ref="K869:M869"/>
    <mergeCell ref="N869:P869"/>
    <mergeCell ref="Q869:S869"/>
    <mergeCell ref="Y869:Z869"/>
    <mergeCell ref="A872:B872"/>
    <mergeCell ref="E872:G872"/>
    <mergeCell ref="H872:J872"/>
    <mergeCell ref="K872:M872"/>
    <mergeCell ref="N872:P872"/>
    <mergeCell ref="Q872:S872"/>
    <mergeCell ref="AA871:AB871"/>
    <mergeCell ref="AC871:AD871"/>
    <mergeCell ref="AE871:AF871"/>
    <mergeCell ref="AN871:AP871"/>
    <mergeCell ref="AX871:AZ871"/>
    <mergeCell ref="BH871:BJ871"/>
    <mergeCell ref="E871:G871"/>
    <mergeCell ref="H871:J871"/>
    <mergeCell ref="K871:M871"/>
    <mergeCell ref="N871:P871"/>
    <mergeCell ref="Q871:S871"/>
    <mergeCell ref="Y871:Z871"/>
    <mergeCell ref="AN873:AP873"/>
    <mergeCell ref="AX873:AZ873"/>
    <mergeCell ref="BH873:BJ873"/>
    <mergeCell ref="E874:G874"/>
    <mergeCell ref="H874:J874"/>
    <mergeCell ref="K874:M874"/>
    <mergeCell ref="N874:P874"/>
    <mergeCell ref="Q874:S874"/>
    <mergeCell ref="Y874:Z874"/>
    <mergeCell ref="AA874:AB874"/>
    <mergeCell ref="BH872:BJ872"/>
    <mergeCell ref="E873:G873"/>
    <mergeCell ref="H873:J873"/>
    <mergeCell ref="K873:M873"/>
    <mergeCell ref="N873:P873"/>
    <mergeCell ref="Q873:S873"/>
    <mergeCell ref="Y873:Z873"/>
    <mergeCell ref="AA873:AB873"/>
    <mergeCell ref="AC873:AD873"/>
    <mergeCell ref="AE873:AF873"/>
    <mergeCell ref="Y872:Z872"/>
    <mergeCell ref="AA872:AB872"/>
    <mergeCell ref="AC872:AD872"/>
    <mergeCell ref="AE872:AF872"/>
    <mergeCell ref="AN872:AP872"/>
    <mergeCell ref="AX872:AZ872"/>
    <mergeCell ref="BH875:BJ875"/>
    <mergeCell ref="E876:G876"/>
    <mergeCell ref="H876:J876"/>
    <mergeCell ref="K876:M876"/>
    <mergeCell ref="N876:P876"/>
    <mergeCell ref="Q876:S876"/>
    <mergeCell ref="Y876:Z876"/>
    <mergeCell ref="AA876:AB876"/>
    <mergeCell ref="AC876:AD876"/>
    <mergeCell ref="AE876:AF876"/>
    <mergeCell ref="Y875:Z875"/>
    <mergeCell ref="AA875:AB875"/>
    <mergeCell ref="AC875:AD875"/>
    <mergeCell ref="AE875:AF875"/>
    <mergeCell ref="AN875:AP875"/>
    <mergeCell ref="AX875:AZ875"/>
    <mergeCell ref="AC874:AD874"/>
    <mergeCell ref="AE874:AF874"/>
    <mergeCell ref="AN874:AP874"/>
    <mergeCell ref="AX874:AZ874"/>
    <mergeCell ref="BH874:BJ874"/>
    <mergeCell ref="E875:G875"/>
    <mergeCell ref="H875:J875"/>
    <mergeCell ref="K875:M875"/>
    <mergeCell ref="N875:P875"/>
    <mergeCell ref="Q875:S875"/>
    <mergeCell ref="AC877:AD877"/>
    <mergeCell ref="AE877:AF877"/>
    <mergeCell ref="AN877:AP877"/>
    <mergeCell ref="AX877:AZ877"/>
    <mergeCell ref="BH877:BJ877"/>
    <mergeCell ref="E878:G878"/>
    <mergeCell ref="H878:J878"/>
    <mergeCell ref="K878:M878"/>
    <mergeCell ref="N878:P878"/>
    <mergeCell ref="Q878:S878"/>
    <mergeCell ref="AN876:AP876"/>
    <mergeCell ref="AX876:AZ876"/>
    <mergeCell ref="BH876:BJ876"/>
    <mergeCell ref="E877:G877"/>
    <mergeCell ref="H877:J877"/>
    <mergeCell ref="K877:M877"/>
    <mergeCell ref="N877:P877"/>
    <mergeCell ref="Q877:S877"/>
    <mergeCell ref="Y877:Z877"/>
    <mergeCell ref="AA877:AB877"/>
    <mergeCell ref="AN879:AP879"/>
    <mergeCell ref="AX879:AZ879"/>
    <mergeCell ref="BH879:BJ879"/>
    <mergeCell ref="E880:G880"/>
    <mergeCell ref="H880:J880"/>
    <mergeCell ref="K880:M880"/>
    <mergeCell ref="N880:P880"/>
    <mergeCell ref="Q880:S880"/>
    <mergeCell ref="Y880:Z880"/>
    <mergeCell ref="AA880:AB880"/>
    <mergeCell ref="BH878:BJ878"/>
    <mergeCell ref="E879:G879"/>
    <mergeCell ref="H879:J879"/>
    <mergeCell ref="K879:M879"/>
    <mergeCell ref="N879:P879"/>
    <mergeCell ref="Q879:S879"/>
    <mergeCell ref="Y879:Z879"/>
    <mergeCell ref="AA879:AB879"/>
    <mergeCell ref="AC879:AD879"/>
    <mergeCell ref="AE879:AF879"/>
    <mergeCell ref="Y878:Z878"/>
    <mergeCell ref="AA878:AB878"/>
    <mergeCell ref="AC878:AD878"/>
    <mergeCell ref="AE878:AF878"/>
    <mergeCell ref="AN878:AP878"/>
    <mergeCell ref="AX878:AZ878"/>
    <mergeCell ref="BH881:BJ881"/>
    <mergeCell ref="E882:G882"/>
    <mergeCell ref="H882:J882"/>
    <mergeCell ref="K882:M882"/>
    <mergeCell ref="N882:P882"/>
    <mergeCell ref="Q882:S882"/>
    <mergeCell ref="Y882:Z882"/>
    <mergeCell ref="AA882:AB882"/>
    <mergeCell ref="AC882:AD882"/>
    <mergeCell ref="AE882:AF882"/>
    <mergeCell ref="Y881:Z881"/>
    <mergeCell ref="AA881:AB881"/>
    <mergeCell ref="AC881:AD881"/>
    <mergeCell ref="AE881:AF881"/>
    <mergeCell ref="AN881:AP881"/>
    <mergeCell ref="AX881:AZ881"/>
    <mergeCell ref="AC880:AD880"/>
    <mergeCell ref="AE880:AF880"/>
    <mergeCell ref="AN880:AP880"/>
    <mergeCell ref="AX880:AZ880"/>
    <mergeCell ref="BH880:BJ880"/>
    <mergeCell ref="E881:G881"/>
    <mergeCell ref="H881:J881"/>
    <mergeCell ref="K881:M881"/>
    <mergeCell ref="N881:P881"/>
    <mergeCell ref="Q881:S881"/>
    <mergeCell ref="AC883:AD883"/>
    <mergeCell ref="AE883:AF883"/>
    <mergeCell ref="AN883:AP883"/>
    <mergeCell ref="AX883:AZ883"/>
    <mergeCell ref="BH883:BJ883"/>
    <mergeCell ref="E884:G884"/>
    <mergeCell ref="H884:J884"/>
    <mergeCell ref="K884:M884"/>
    <mergeCell ref="N884:P884"/>
    <mergeCell ref="Q884:S884"/>
    <mergeCell ref="AN882:AP882"/>
    <mergeCell ref="AX882:AZ882"/>
    <mergeCell ref="BH882:BJ882"/>
    <mergeCell ref="E883:G883"/>
    <mergeCell ref="H883:J883"/>
    <mergeCell ref="K883:M883"/>
    <mergeCell ref="N883:P883"/>
    <mergeCell ref="Q883:S883"/>
    <mergeCell ref="Y883:Z883"/>
    <mergeCell ref="AA883:AB883"/>
    <mergeCell ref="AN885:AP885"/>
    <mergeCell ref="AX885:AZ885"/>
    <mergeCell ref="BH885:BJ885"/>
    <mergeCell ref="E886:G886"/>
    <mergeCell ref="H886:J886"/>
    <mergeCell ref="K886:M886"/>
    <mergeCell ref="N886:P886"/>
    <mergeCell ref="Q886:S886"/>
    <mergeCell ref="Y886:Z886"/>
    <mergeCell ref="AA886:AB886"/>
    <mergeCell ref="BH884:BJ884"/>
    <mergeCell ref="E885:G885"/>
    <mergeCell ref="H885:J885"/>
    <mergeCell ref="K885:M885"/>
    <mergeCell ref="N885:P885"/>
    <mergeCell ref="Q885:S885"/>
    <mergeCell ref="Y885:Z885"/>
    <mergeCell ref="AA885:AB885"/>
    <mergeCell ref="AC885:AD885"/>
    <mergeCell ref="AE885:AF885"/>
    <mergeCell ref="Y884:Z884"/>
    <mergeCell ref="AA884:AB884"/>
    <mergeCell ref="AC884:AD884"/>
    <mergeCell ref="AE884:AF884"/>
    <mergeCell ref="AN884:AP884"/>
    <mergeCell ref="AX884:AZ884"/>
    <mergeCell ref="BH887:BJ887"/>
    <mergeCell ref="E888:G888"/>
    <mergeCell ref="H888:J888"/>
    <mergeCell ref="K888:M888"/>
    <mergeCell ref="N888:P888"/>
    <mergeCell ref="Q888:S888"/>
    <mergeCell ref="Y888:Z888"/>
    <mergeCell ref="AA888:AB888"/>
    <mergeCell ref="AC888:AD888"/>
    <mergeCell ref="AE888:AF888"/>
    <mergeCell ref="Y887:Z887"/>
    <mergeCell ref="AA887:AB887"/>
    <mergeCell ref="AC887:AD887"/>
    <mergeCell ref="AE887:AF887"/>
    <mergeCell ref="AN887:AP887"/>
    <mergeCell ref="AX887:AZ887"/>
    <mergeCell ref="AC886:AD886"/>
    <mergeCell ref="AE886:AF886"/>
    <mergeCell ref="AN886:AP886"/>
    <mergeCell ref="AX886:AZ886"/>
    <mergeCell ref="BH886:BJ886"/>
    <mergeCell ref="E887:G887"/>
    <mergeCell ref="H887:J887"/>
    <mergeCell ref="K887:M887"/>
    <mergeCell ref="N887:P887"/>
    <mergeCell ref="Q887:S887"/>
    <mergeCell ref="AC889:AD889"/>
    <mergeCell ref="AE889:AF889"/>
    <mergeCell ref="AN889:AP889"/>
    <mergeCell ref="AX889:AZ889"/>
    <mergeCell ref="BH889:BJ889"/>
    <mergeCell ref="E890:G890"/>
    <mergeCell ref="H890:J890"/>
    <mergeCell ref="K890:M890"/>
    <mergeCell ref="N890:P890"/>
    <mergeCell ref="Q890:S890"/>
    <mergeCell ref="AN888:AP888"/>
    <mergeCell ref="AX888:AZ888"/>
    <mergeCell ref="BH888:BJ888"/>
    <mergeCell ref="E889:G889"/>
    <mergeCell ref="H889:J889"/>
    <mergeCell ref="K889:M889"/>
    <mergeCell ref="N889:P889"/>
    <mergeCell ref="Q889:S889"/>
    <mergeCell ref="Y889:Z889"/>
    <mergeCell ref="AA889:AB889"/>
    <mergeCell ref="AN891:AP891"/>
    <mergeCell ref="AX891:AZ891"/>
    <mergeCell ref="BH891:BJ891"/>
    <mergeCell ref="E892:G892"/>
    <mergeCell ref="H892:J892"/>
    <mergeCell ref="K892:M892"/>
    <mergeCell ref="N892:P892"/>
    <mergeCell ref="Q892:S892"/>
    <mergeCell ref="Y892:Z892"/>
    <mergeCell ref="AA892:AB892"/>
    <mergeCell ref="BH890:BJ890"/>
    <mergeCell ref="E891:G891"/>
    <mergeCell ref="H891:J891"/>
    <mergeCell ref="K891:M891"/>
    <mergeCell ref="N891:P891"/>
    <mergeCell ref="Q891:S891"/>
    <mergeCell ref="Y891:Z891"/>
    <mergeCell ref="AA891:AB891"/>
    <mergeCell ref="AC891:AD891"/>
    <mergeCell ref="AE891:AF891"/>
    <mergeCell ref="Y890:Z890"/>
    <mergeCell ref="AA890:AB890"/>
    <mergeCell ref="AC890:AD890"/>
    <mergeCell ref="AE890:AF890"/>
    <mergeCell ref="AN890:AP890"/>
    <mergeCell ref="AX890:AZ890"/>
    <mergeCell ref="BH893:BJ893"/>
    <mergeCell ref="E894:G894"/>
    <mergeCell ref="H894:J894"/>
    <mergeCell ref="K894:M894"/>
    <mergeCell ref="N894:P894"/>
    <mergeCell ref="Q894:S894"/>
    <mergeCell ref="Y894:Z894"/>
    <mergeCell ref="AA894:AB894"/>
    <mergeCell ref="AC894:AD894"/>
    <mergeCell ref="AE894:AF894"/>
    <mergeCell ref="Y893:Z893"/>
    <mergeCell ref="AA893:AB893"/>
    <mergeCell ref="AC893:AD893"/>
    <mergeCell ref="AE893:AF893"/>
    <mergeCell ref="AN893:AP893"/>
    <mergeCell ref="AX893:AZ893"/>
    <mergeCell ref="AC892:AD892"/>
    <mergeCell ref="AE892:AF892"/>
    <mergeCell ref="AN892:AP892"/>
    <mergeCell ref="AX892:AZ892"/>
    <mergeCell ref="BH892:BJ892"/>
    <mergeCell ref="E893:G893"/>
    <mergeCell ref="H893:J893"/>
    <mergeCell ref="K893:M893"/>
    <mergeCell ref="N893:P893"/>
    <mergeCell ref="Q893:S893"/>
    <mergeCell ref="AC895:AD895"/>
    <mergeCell ref="AE895:AF895"/>
    <mergeCell ref="AN895:AP895"/>
    <mergeCell ref="AX895:AZ895"/>
    <mergeCell ref="BH895:BJ895"/>
    <mergeCell ref="E896:G896"/>
    <mergeCell ref="H896:J896"/>
    <mergeCell ref="K896:M896"/>
    <mergeCell ref="N896:P896"/>
    <mergeCell ref="Q896:S896"/>
    <mergeCell ref="AN894:AP894"/>
    <mergeCell ref="AX894:AZ894"/>
    <mergeCell ref="BH894:BJ894"/>
    <mergeCell ref="E895:G895"/>
    <mergeCell ref="H895:J895"/>
    <mergeCell ref="K895:M895"/>
    <mergeCell ref="N895:P895"/>
    <mergeCell ref="Q895:S895"/>
    <mergeCell ref="Y895:Z895"/>
    <mergeCell ref="AA895:AB895"/>
    <mergeCell ref="AN897:AP897"/>
    <mergeCell ref="AX897:AZ897"/>
    <mergeCell ref="BH897:BJ897"/>
    <mergeCell ref="E898:G898"/>
    <mergeCell ref="H898:J898"/>
    <mergeCell ref="K898:M898"/>
    <mergeCell ref="N898:P898"/>
    <mergeCell ref="Q898:S898"/>
    <mergeCell ref="Y898:Z898"/>
    <mergeCell ref="AA898:AB898"/>
    <mergeCell ref="BH896:BJ896"/>
    <mergeCell ref="E897:G897"/>
    <mergeCell ref="H897:J897"/>
    <mergeCell ref="K897:M897"/>
    <mergeCell ref="N897:P897"/>
    <mergeCell ref="Q897:S897"/>
    <mergeCell ref="Y897:Z897"/>
    <mergeCell ref="AA897:AB897"/>
    <mergeCell ref="AC897:AD897"/>
    <mergeCell ref="AE897:AF897"/>
    <mergeCell ref="Y896:Z896"/>
    <mergeCell ref="AA896:AB896"/>
    <mergeCell ref="AC896:AD896"/>
    <mergeCell ref="AE896:AF896"/>
    <mergeCell ref="AN896:AP896"/>
    <mergeCell ref="AX896:AZ896"/>
    <mergeCell ref="BH899:BJ899"/>
    <mergeCell ref="E900:G900"/>
    <mergeCell ref="H900:J900"/>
    <mergeCell ref="K900:M900"/>
    <mergeCell ref="N900:P900"/>
    <mergeCell ref="Q900:S900"/>
    <mergeCell ref="Y900:Z900"/>
    <mergeCell ref="AA900:AB900"/>
    <mergeCell ref="AC900:AD900"/>
    <mergeCell ref="AE900:AF900"/>
    <mergeCell ref="Y899:Z899"/>
    <mergeCell ref="AA899:AB899"/>
    <mergeCell ref="AC899:AD899"/>
    <mergeCell ref="AE899:AF899"/>
    <mergeCell ref="AN899:AP899"/>
    <mergeCell ref="AX899:AZ899"/>
    <mergeCell ref="AC898:AD898"/>
    <mergeCell ref="AE898:AF898"/>
    <mergeCell ref="AN898:AP898"/>
    <mergeCell ref="AX898:AZ898"/>
    <mergeCell ref="BH898:BJ898"/>
    <mergeCell ref="E899:G899"/>
    <mergeCell ref="H899:J899"/>
    <mergeCell ref="K899:M899"/>
    <mergeCell ref="N899:P899"/>
    <mergeCell ref="Q899:S899"/>
    <mergeCell ref="AC901:AD901"/>
    <mergeCell ref="AE901:AF901"/>
    <mergeCell ref="AN901:AP901"/>
    <mergeCell ref="AX901:AZ901"/>
    <mergeCell ref="BH901:BJ901"/>
    <mergeCell ref="E902:G902"/>
    <mergeCell ref="H902:J902"/>
    <mergeCell ref="K902:M902"/>
    <mergeCell ref="N902:P902"/>
    <mergeCell ref="Q902:S902"/>
    <mergeCell ref="AN900:AP900"/>
    <mergeCell ref="AX900:AZ900"/>
    <mergeCell ref="BH900:BJ900"/>
    <mergeCell ref="E901:G901"/>
    <mergeCell ref="H901:J901"/>
    <mergeCell ref="K901:M901"/>
    <mergeCell ref="N901:P901"/>
    <mergeCell ref="Q901:S901"/>
    <mergeCell ref="Y901:Z901"/>
    <mergeCell ref="AA901:AB901"/>
    <mergeCell ref="AN903:AP903"/>
    <mergeCell ref="AX903:AZ903"/>
    <mergeCell ref="BH903:BJ903"/>
    <mergeCell ref="E904:G904"/>
    <mergeCell ref="H904:J904"/>
    <mergeCell ref="K904:M904"/>
    <mergeCell ref="N904:P904"/>
    <mergeCell ref="Q904:S904"/>
    <mergeCell ref="Y904:Z904"/>
    <mergeCell ref="AA904:AB904"/>
    <mergeCell ref="BH902:BJ902"/>
    <mergeCell ref="E903:G903"/>
    <mergeCell ref="H903:J903"/>
    <mergeCell ref="K903:M903"/>
    <mergeCell ref="N903:P903"/>
    <mergeCell ref="Q903:S903"/>
    <mergeCell ref="Y903:Z903"/>
    <mergeCell ref="AA903:AB903"/>
    <mergeCell ref="AC903:AD903"/>
    <mergeCell ref="AE903:AF903"/>
    <mergeCell ref="Y902:Z902"/>
    <mergeCell ref="AA902:AB902"/>
    <mergeCell ref="AC902:AD902"/>
    <mergeCell ref="AE902:AF902"/>
    <mergeCell ref="AN902:AP902"/>
    <mergeCell ref="AX902:AZ902"/>
    <mergeCell ref="BH905:BJ905"/>
    <mergeCell ref="E906:G906"/>
    <mergeCell ref="H906:J906"/>
    <mergeCell ref="K906:M906"/>
    <mergeCell ref="N906:P906"/>
    <mergeCell ref="Q906:S906"/>
    <mergeCell ref="Y906:Z906"/>
    <mergeCell ref="AA906:AB906"/>
    <mergeCell ref="AC906:AD906"/>
    <mergeCell ref="AE906:AF906"/>
    <mergeCell ref="Y905:Z905"/>
    <mergeCell ref="AA905:AB905"/>
    <mergeCell ref="AC905:AD905"/>
    <mergeCell ref="AE905:AF905"/>
    <mergeCell ref="AN905:AP905"/>
    <mergeCell ref="AX905:AZ905"/>
    <mergeCell ref="AC904:AD904"/>
    <mergeCell ref="AE904:AF904"/>
    <mergeCell ref="AN904:AP904"/>
    <mergeCell ref="AX904:AZ904"/>
    <mergeCell ref="BH904:BJ904"/>
    <mergeCell ref="E905:G905"/>
    <mergeCell ref="H905:J905"/>
    <mergeCell ref="K905:M905"/>
    <mergeCell ref="N905:P905"/>
    <mergeCell ref="Q905:S905"/>
    <mergeCell ref="AC907:AD907"/>
    <mergeCell ref="AE907:AF907"/>
    <mergeCell ref="AN907:AP907"/>
    <mergeCell ref="AX907:AZ907"/>
    <mergeCell ref="BH907:BJ907"/>
    <mergeCell ref="E908:G908"/>
    <mergeCell ref="H908:J908"/>
    <mergeCell ref="K908:M908"/>
    <mergeCell ref="N908:P908"/>
    <mergeCell ref="Q908:S908"/>
    <mergeCell ref="AN906:AP906"/>
    <mergeCell ref="AX906:AZ906"/>
    <mergeCell ref="BH906:BJ906"/>
    <mergeCell ref="E907:G907"/>
    <mergeCell ref="H907:J907"/>
    <mergeCell ref="K907:M907"/>
    <mergeCell ref="N907:P907"/>
    <mergeCell ref="Q907:S907"/>
    <mergeCell ref="Y907:Z907"/>
    <mergeCell ref="AA907:AB907"/>
    <mergeCell ref="AN909:AP909"/>
    <mergeCell ref="AX909:AZ909"/>
    <mergeCell ref="BH909:BJ909"/>
    <mergeCell ref="E910:G910"/>
    <mergeCell ref="H910:J910"/>
    <mergeCell ref="K910:M910"/>
    <mergeCell ref="N910:P910"/>
    <mergeCell ref="Q910:S910"/>
    <mergeCell ref="Y910:Z910"/>
    <mergeCell ref="AA910:AB910"/>
    <mergeCell ref="BH908:BJ908"/>
    <mergeCell ref="E909:G909"/>
    <mergeCell ref="H909:J909"/>
    <mergeCell ref="K909:M909"/>
    <mergeCell ref="N909:P909"/>
    <mergeCell ref="Q909:S909"/>
    <mergeCell ref="Y909:Z909"/>
    <mergeCell ref="AA909:AB909"/>
    <mergeCell ref="AC909:AD909"/>
    <mergeCell ref="AE909:AF909"/>
    <mergeCell ref="Y908:Z908"/>
    <mergeCell ref="AA908:AB908"/>
    <mergeCell ref="AC908:AD908"/>
    <mergeCell ref="AE908:AF908"/>
    <mergeCell ref="AN908:AP908"/>
    <mergeCell ref="AX908:AZ908"/>
    <mergeCell ref="BH911:BJ911"/>
    <mergeCell ref="E912:G912"/>
    <mergeCell ref="H912:J912"/>
    <mergeCell ref="K912:M912"/>
    <mergeCell ref="N912:P912"/>
    <mergeCell ref="Q912:S912"/>
    <mergeCell ref="Y912:Z912"/>
    <mergeCell ref="AA912:AB912"/>
    <mergeCell ref="AC912:AD912"/>
    <mergeCell ref="AE912:AF912"/>
    <mergeCell ref="Y911:Z911"/>
    <mergeCell ref="AA911:AB911"/>
    <mergeCell ref="AC911:AD911"/>
    <mergeCell ref="AE911:AF911"/>
    <mergeCell ref="AN911:AP911"/>
    <mergeCell ref="AX911:AZ911"/>
    <mergeCell ref="AC910:AD910"/>
    <mergeCell ref="AE910:AF910"/>
    <mergeCell ref="AN910:AP910"/>
    <mergeCell ref="AX910:AZ910"/>
    <mergeCell ref="BH910:BJ910"/>
    <mergeCell ref="E911:G911"/>
    <mergeCell ref="H911:J911"/>
    <mergeCell ref="K911:M911"/>
    <mergeCell ref="N911:P911"/>
    <mergeCell ref="Q911:S911"/>
    <mergeCell ref="AC913:AD913"/>
    <mergeCell ref="AE913:AF913"/>
    <mergeCell ref="AN913:AP913"/>
    <mergeCell ref="AX913:AZ913"/>
    <mergeCell ref="BH913:BJ913"/>
    <mergeCell ref="E914:G914"/>
    <mergeCell ref="H914:J914"/>
    <mergeCell ref="K914:M914"/>
    <mergeCell ref="N914:P914"/>
    <mergeCell ref="Q914:S914"/>
    <mergeCell ref="AN912:AP912"/>
    <mergeCell ref="AX912:AZ912"/>
    <mergeCell ref="BH912:BJ912"/>
    <mergeCell ref="E913:G913"/>
    <mergeCell ref="H913:J913"/>
    <mergeCell ref="K913:M913"/>
    <mergeCell ref="N913:P913"/>
    <mergeCell ref="Q913:S913"/>
    <mergeCell ref="Y913:Z913"/>
    <mergeCell ref="AA913:AB913"/>
    <mergeCell ref="AN915:AP915"/>
    <mergeCell ref="AX915:AZ915"/>
    <mergeCell ref="BH915:BJ915"/>
    <mergeCell ref="E916:G916"/>
    <mergeCell ref="H916:J916"/>
    <mergeCell ref="K916:M916"/>
    <mergeCell ref="N916:P916"/>
    <mergeCell ref="Q916:S916"/>
    <mergeCell ref="Y916:Z916"/>
    <mergeCell ref="AA916:AB916"/>
    <mergeCell ref="BH914:BJ914"/>
    <mergeCell ref="E915:G915"/>
    <mergeCell ref="H915:J915"/>
    <mergeCell ref="K915:M915"/>
    <mergeCell ref="N915:P915"/>
    <mergeCell ref="Q915:S915"/>
    <mergeCell ref="Y915:Z915"/>
    <mergeCell ref="AA915:AB915"/>
    <mergeCell ref="AC915:AD915"/>
    <mergeCell ref="AE915:AF915"/>
    <mergeCell ref="Y914:Z914"/>
    <mergeCell ref="AA914:AB914"/>
    <mergeCell ref="AC914:AD914"/>
    <mergeCell ref="AE914:AF914"/>
    <mergeCell ref="AN914:AP914"/>
    <mergeCell ref="AX914:AZ914"/>
    <mergeCell ref="BH917:BJ917"/>
    <mergeCell ref="E918:G918"/>
    <mergeCell ref="H918:J918"/>
    <mergeCell ref="K918:M918"/>
    <mergeCell ref="N918:P918"/>
    <mergeCell ref="Q918:S918"/>
    <mergeCell ref="Y918:Z918"/>
    <mergeCell ref="AA918:AB918"/>
    <mergeCell ref="AC918:AD918"/>
    <mergeCell ref="AE918:AF918"/>
    <mergeCell ref="Y917:Z917"/>
    <mergeCell ref="AA917:AB917"/>
    <mergeCell ref="AC917:AD917"/>
    <mergeCell ref="AE917:AF917"/>
    <mergeCell ref="AN917:AP917"/>
    <mergeCell ref="AX917:AZ917"/>
    <mergeCell ref="AC916:AD916"/>
    <mergeCell ref="AE916:AF916"/>
    <mergeCell ref="AN916:AP916"/>
    <mergeCell ref="AX916:AZ916"/>
    <mergeCell ref="BH916:BJ916"/>
    <mergeCell ref="E917:G917"/>
    <mergeCell ref="H917:J917"/>
    <mergeCell ref="K917:M917"/>
    <mergeCell ref="N917:P917"/>
    <mergeCell ref="Q917:S917"/>
    <mergeCell ref="AC919:AD919"/>
    <mergeCell ref="AE919:AF919"/>
    <mergeCell ref="AN919:AP919"/>
    <mergeCell ref="AX919:AZ919"/>
    <mergeCell ref="BH919:BJ919"/>
    <mergeCell ref="E920:G920"/>
    <mergeCell ref="H920:J920"/>
    <mergeCell ref="K920:M920"/>
    <mergeCell ref="N920:P920"/>
    <mergeCell ref="Q920:S920"/>
    <mergeCell ref="AN918:AP918"/>
    <mergeCell ref="AX918:AZ918"/>
    <mergeCell ref="BH918:BJ918"/>
    <mergeCell ref="E919:G919"/>
    <mergeCell ref="H919:J919"/>
    <mergeCell ref="K919:M919"/>
    <mergeCell ref="N919:P919"/>
    <mergeCell ref="Q919:S919"/>
    <mergeCell ref="Y919:Z919"/>
    <mergeCell ref="AA919:AB919"/>
    <mergeCell ref="AN921:AP921"/>
    <mergeCell ref="AX921:AZ921"/>
    <mergeCell ref="BH921:BJ921"/>
    <mergeCell ref="A922:B922"/>
    <mergeCell ref="E922:G922"/>
    <mergeCell ref="H922:J922"/>
    <mergeCell ref="K922:M922"/>
    <mergeCell ref="N922:P922"/>
    <mergeCell ref="Q922:S922"/>
    <mergeCell ref="Y922:Z922"/>
    <mergeCell ref="BH920:BJ920"/>
    <mergeCell ref="E921:G921"/>
    <mergeCell ref="H921:J921"/>
    <mergeCell ref="K921:M921"/>
    <mergeCell ref="N921:P921"/>
    <mergeCell ref="Q921:S921"/>
    <mergeCell ref="Y921:Z921"/>
    <mergeCell ref="AA921:AB921"/>
    <mergeCell ref="AC921:AD921"/>
    <mergeCell ref="AE921:AF921"/>
    <mergeCell ref="Y920:Z920"/>
    <mergeCell ref="AA920:AB920"/>
    <mergeCell ref="AC920:AD920"/>
    <mergeCell ref="AE920:AF920"/>
    <mergeCell ref="AN920:AP920"/>
    <mergeCell ref="AX920:AZ920"/>
    <mergeCell ref="AA923:AB923"/>
    <mergeCell ref="AC923:AD923"/>
    <mergeCell ref="AE923:AF923"/>
    <mergeCell ref="AN923:AP923"/>
    <mergeCell ref="AX923:AZ923"/>
    <mergeCell ref="BH923:BJ923"/>
    <mergeCell ref="E923:G923"/>
    <mergeCell ref="H923:J923"/>
    <mergeCell ref="K923:M923"/>
    <mergeCell ref="N923:P923"/>
    <mergeCell ref="Q923:S923"/>
    <mergeCell ref="Y923:Z923"/>
    <mergeCell ref="AA922:AB922"/>
    <mergeCell ref="AC922:AD922"/>
    <mergeCell ref="AE922:AF922"/>
    <mergeCell ref="AN922:AP922"/>
    <mergeCell ref="AX922:AZ922"/>
    <mergeCell ref="BH922:BJ922"/>
    <mergeCell ref="AA925:AB925"/>
    <mergeCell ref="AC925:AD925"/>
    <mergeCell ref="AE925:AF925"/>
    <mergeCell ref="AN925:AP925"/>
    <mergeCell ref="AX925:AZ925"/>
    <mergeCell ref="BH925:BJ925"/>
    <mergeCell ref="E925:G925"/>
    <mergeCell ref="H925:J925"/>
    <mergeCell ref="K925:M925"/>
    <mergeCell ref="N925:P925"/>
    <mergeCell ref="Q925:S925"/>
    <mergeCell ref="Y925:Z925"/>
    <mergeCell ref="AA924:AB924"/>
    <mergeCell ref="AC924:AD924"/>
    <mergeCell ref="AE924:AF924"/>
    <mergeCell ref="AN924:AP924"/>
    <mergeCell ref="AX924:AZ924"/>
    <mergeCell ref="BH924:BJ924"/>
    <mergeCell ref="E924:G924"/>
    <mergeCell ref="H924:J924"/>
    <mergeCell ref="K924:M924"/>
    <mergeCell ref="N924:P924"/>
    <mergeCell ref="Q924:S924"/>
    <mergeCell ref="Y924:Z924"/>
    <mergeCell ref="AA927:AB927"/>
    <mergeCell ref="AC927:AD927"/>
    <mergeCell ref="AE927:AF927"/>
    <mergeCell ref="AN927:AP927"/>
    <mergeCell ref="AX927:AZ927"/>
    <mergeCell ref="BH927:BJ927"/>
    <mergeCell ref="E927:G927"/>
    <mergeCell ref="H927:J927"/>
    <mergeCell ref="K927:M927"/>
    <mergeCell ref="N927:P927"/>
    <mergeCell ref="Q927:S927"/>
    <mergeCell ref="Y927:Z927"/>
    <mergeCell ref="AA926:AB926"/>
    <mergeCell ref="AC926:AD926"/>
    <mergeCell ref="AE926:AF926"/>
    <mergeCell ref="AN926:AP926"/>
    <mergeCell ref="AX926:AZ926"/>
    <mergeCell ref="BH926:BJ926"/>
    <mergeCell ref="E926:G926"/>
    <mergeCell ref="H926:J926"/>
    <mergeCell ref="K926:M926"/>
    <mergeCell ref="N926:P926"/>
    <mergeCell ref="Q926:S926"/>
    <mergeCell ref="Y926:Z926"/>
    <mergeCell ref="AA929:AB929"/>
    <mergeCell ref="AC929:AD929"/>
    <mergeCell ref="AE929:AF929"/>
    <mergeCell ref="AN929:AP929"/>
    <mergeCell ref="AX929:AZ929"/>
    <mergeCell ref="BH929:BJ929"/>
    <mergeCell ref="E929:G929"/>
    <mergeCell ref="H929:J929"/>
    <mergeCell ref="K929:M929"/>
    <mergeCell ref="N929:P929"/>
    <mergeCell ref="Q929:S929"/>
    <mergeCell ref="Y929:Z929"/>
    <mergeCell ref="AA928:AB928"/>
    <mergeCell ref="AC928:AD928"/>
    <mergeCell ref="AE928:AF928"/>
    <mergeCell ref="AN928:AP928"/>
    <mergeCell ref="AX928:AZ928"/>
    <mergeCell ref="BH928:BJ928"/>
    <mergeCell ref="E928:G928"/>
    <mergeCell ref="H928:J928"/>
    <mergeCell ref="K928:M928"/>
    <mergeCell ref="N928:P928"/>
    <mergeCell ref="Q928:S928"/>
    <mergeCell ref="Y928:Z928"/>
    <mergeCell ref="AA931:AB931"/>
    <mergeCell ref="AC931:AD931"/>
    <mergeCell ref="AE931:AF931"/>
    <mergeCell ref="AN931:AP931"/>
    <mergeCell ref="AX931:AZ931"/>
    <mergeCell ref="BH931:BJ931"/>
    <mergeCell ref="E931:G931"/>
    <mergeCell ref="H931:J931"/>
    <mergeCell ref="K931:M931"/>
    <mergeCell ref="N931:P931"/>
    <mergeCell ref="Q931:S931"/>
    <mergeCell ref="Y931:Z931"/>
    <mergeCell ref="AA930:AB930"/>
    <mergeCell ref="AC930:AD930"/>
    <mergeCell ref="AE930:AF930"/>
    <mergeCell ref="AN930:AP930"/>
    <mergeCell ref="AX930:AZ930"/>
    <mergeCell ref="BH930:BJ930"/>
    <mergeCell ref="E930:G930"/>
    <mergeCell ref="H930:J930"/>
    <mergeCell ref="K930:M930"/>
    <mergeCell ref="N930:P930"/>
    <mergeCell ref="Q930:S930"/>
    <mergeCell ref="Y930:Z930"/>
    <mergeCell ref="AA933:AB933"/>
    <mergeCell ref="AC933:AD933"/>
    <mergeCell ref="AE933:AF933"/>
    <mergeCell ref="AN933:AP933"/>
    <mergeCell ref="AX933:AZ933"/>
    <mergeCell ref="BH933:BJ933"/>
    <mergeCell ref="E933:G933"/>
    <mergeCell ref="H933:J933"/>
    <mergeCell ref="K933:M933"/>
    <mergeCell ref="N933:P933"/>
    <mergeCell ref="Q933:S933"/>
    <mergeCell ref="Y933:Z933"/>
    <mergeCell ref="AA932:AB932"/>
    <mergeCell ref="AC932:AD932"/>
    <mergeCell ref="AE932:AF932"/>
    <mergeCell ref="AN932:AP932"/>
    <mergeCell ref="AX932:AZ932"/>
    <mergeCell ref="BH932:BJ932"/>
    <mergeCell ref="E932:G932"/>
    <mergeCell ref="H932:J932"/>
    <mergeCell ref="K932:M932"/>
    <mergeCell ref="N932:P932"/>
    <mergeCell ref="Q932:S932"/>
    <mergeCell ref="Y932:Z932"/>
    <mergeCell ref="AA935:AB935"/>
    <mergeCell ref="AC935:AD935"/>
    <mergeCell ref="AE935:AF935"/>
    <mergeCell ref="AN935:AP935"/>
    <mergeCell ref="AX935:AZ935"/>
    <mergeCell ref="BH935:BJ935"/>
    <mergeCell ref="E935:G935"/>
    <mergeCell ref="H935:J935"/>
    <mergeCell ref="K935:M935"/>
    <mergeCell ref="N935:P935"/>
    <mergeCell ref="Q935:S935"/>
    <mergeCell ref="Y935:Z935"/>
    <mergeCell ref="AA934:AB934"/>
    <mergeCell ref="AC934:AD934"/>
    <mergeCell ref="AE934:AF934"/>
    <mergeCell ref="AN934:AP934"/>
    <mergeCell ref="AX934:AZ934"/>
    <mergeCell ref="BH934:BJ934"/>
    <mergeCell ref="E934:G934"/>
    <mergeCell ref="H934:J934"/>
    <mergeCell ref="K934:M934"/>
    <mergeCell ref="N934:P934"/>
    <mergeCell ref="Q934:S934"/>
    <mergeCell ref="Y934:Z934"/>
    <mergeCell ref="AA937:AB937"/>
    <mergeCell ref="AC937:AD937"/>
    <mergeCell ref="AE937:AF937"/>
    <mergeCell ref="AN937:AP937"/>
    <mergeCell ref="AX937:AZ937"/>
    <mergeCell ref="BH937:BJ937"/>
    <mergeCell ref="E937:G937"/>
    <mergeCell ref="H937:J937"/>
    <mergeCell ref="K937:M937"/>
    <mergeCell ref="N937:P937"/>
    <mergeCell ref="Q937:S937"/>
    <mergeCell ref="Y937:Z937"/>
    <mergeCell ref="AA936:AB936"/>
    <mergeCell ref="AC936:AD936"/>
    <mergeCell ref="AE936:AF936"/>
    <mergeCell ref="AN936:AP936"/>
    <mergeCell ref="AX936:AZ936"/>
    <mergeCell ref="BH936:BJ936"/>
    <mergeCell ref="E936:G936"/>
    <mergeCell ref="H936:J936"/>
    <mergeCell ref="K936:M936"/>
    <mergeCell ref="N936:P936"/>
    <mergeCell ref="Q936:S936"/>
    <mergeCell ref="Y936:Z936"/>
    <mergeCell ref="AA939:AB939"/>
    <mergeCell ref="AC939:AD939"/>
    <mergeCell ref="AE939:AF939"/>
    <mergeCell ref="AN939:AP939"/>
    <mergeCell ref="AX939:AZ939"/>
    <mergeCell ref="BH939:BJ939"/>
    <mergeCell ref="E939:G939"/>
    <mergeCell ref="H939:J939"/>
    <mergeCell ref="K939:M939"/>
    <mergeCell ref="N939:P939"/>
    <mergeCell ref="Q939:S939"/>
    <mergeCell ref="Y939:Z939"/>
    <mergeCell ref="AA938:AB938"/>
    <mergeCell ref="AC938:AD938"/>
    <mergeCell ref="AE938:AF938"/>
    <mergeCell ref="AN938:AP938"/>
    <mergeCell ref="AX938:AZ938"/>
    <mergeCell ref="BH938:BJ938"/>
    <mergeCell ref="E938:G938"/>
    <mergeCell ref="H938:J938"/>
    <mergeCell ref="K938:M938"/>
    <mergeCell ref="N938:P938"/>
    <mergeCell ref="Q938:S938"/>
    <mergeCell ref="Y938:Z938"/>
    <mergeCell ref="AA941:AB941"/>
    <mergeCell ref="AC941:AD941"/>
    <mergeCell ref="AE941:AF941"/>
    <mergeCell ref="AN941:AP941"/>
    <mergeCell ref="AX941:AZ941"/>
    <mergeCell ref="BH941:BJ941"/>
    <mergeCell ref="E941:G941"/>
    <mergeCell ref="H941:J941"/>
    <mergeCell ref="K941:M941"/>
    <mergeCell ref="N941:P941"/>
    <mergeCell ref="Q941:S941"/>
    <mergeCell ref="Y941:Z941"/>
    <mergeCell ref="AA940:AB940"/>
    <mergeCell ref="AC940:AD940"/>
    <mergeCell ref="AE940:AF940"/>
    <mergeCell ref="AN940:AP940"/>
    <mergeCell ref="AX940:AZ940"/>
    <mergeCell ref="BH940:BJ940"/>
    <mergeCell ref="E940:G940"/>
    <mergeCell ref="H940:J940"/>
    <mergeCell ref="K940:M940"/>
    <mergeCell ref="N940:P940"/>
    <mergeCell ref="Q940:S940"/>
    <mergeCell ref="Y940:Z940"/>
    <mergeCell ref="AA943:AB943"/>
    <mergeCell ref="AC943:AD943"/>
    <mergeCell ref="AE943:AF943"/>
    <mergeCell ref="AN943:AP943"/>
    <mergeCell ref="AX943:AZ943"/>
    <mergeCell ref="BH943:BJ943"/>
    <mergeCell ref="E943:G943"/>
    <mergeCell ref="H943:J943"/>
    <mergeCell ref="K943:M943"/>
    <mergeCell ref="N943:P943"/>
    <mergeCell ref="Q943:S943"/>
    <mergeCell ref="Y943:Z943"/>
    <mergeCell ref="AA942:AB942"/>
    <mergeCell ref="AC942:AD942"/>
    <mergeCell ref="AE942:AF942"/>
    <mergeCell ref="AN942:AP942"/>
    <mergeCell ref="AX942:AZ942"/>
    <mergeCell ref="BH942:BJ942"/>
    <mergeCell ref="E942:G942"/>
    <mergeCell ref="H942:J942"/>
    <mergeCell ref="K942:M942"/>
    <mergeCell ref="N942:P942"/>
    <mergeCell ref="Q942:S942"/>
    <mergeCell ref="Y942:Z942"/>
    <mergeCell ref="AA945:AB945"/>
    <mergeCell ref="AC945:AD945"/>
    <mergeCell ref="AE945:AF945"/>
    <mergeCell ref="AN945:AP945"/>
    <mergeCell ref="AX945:AZ945"/>
    <mergeCell ref="BH945:BJ945"/>
    <mergeCell ref="E945:G945"/>
    <mergeCell ref="H945:J945"/>
    <mergeCell ref="K945:M945"/>
    <mergeCell ref="N945:P945"/>
    <mergeCell ref="Q945:S945"/>
    <mergeCell ref="Y945:Z945"/>
    <mergeCell ref="AA944:AB944"/>
    <mergeCell ref="AC944:AD944"/>
    <mergeCell ref="AE944:AF944"/>
    <mergeCell ref="AN944:AP944"/>
    <mergeCell ref="AX944:AZ944"/>
    <mergeCell ref="BH944:BJ944"/>
    <mergeCell ref="E944:G944"/>
    <mergeCell ref="H944:J944"/>
    <mergeCell ref="K944:M944"/>
    <mergeCell ref="N944:P944"/>
    <mergeCell ref="Q944:S944"/>
    <mergeCell ref="Y944:Z944"/>
    <mergeCell ref="AA947:AB947"/>
    <mergeCell ref="AC947:AD947"/>
    <mergeCell ref="AE947:AF947"/>
    <mergeCell ref="AN947:AP947"/>
    <mergeCell ref="AX947:AZ947"/>
    <mergeCell ref="BH947:BJ947"/>
    <mergeCell ref="E947:G947"/>
    <mergeCell ref="H947:J947"/>
    <mergeCell ref="K947:M947"/>
    <mergeCell ref="N947:P947"/>
    <mergeCell ref="Q947:S947"/>
    <mergeCell ref="Y947:Z947"/>
    <mergeCell ref="AA946:AB946"/>
    <mergeCell ref="AC946:AD946"/>
    <mergeCell ref="AE946:AF946"/>
    <mergeCell ref="AN946:AP946"/>
    <mergeCell ref="AX946:AZ946"/>
    <mergeCell ref="BH946:BJ946"/>
    <mergeCell ref="E946:G946"/>
    <mergeCell ref="H946:J946"/>
    <mergeCell ref="K946:M946"/>
    <mergeCell ref="N946:P946"/>
    <mergeCell ref="Q946:S946"/>
    <mergeCell ref="Y946:Z946"/>
    <mergeCell ref="AA949:AB949"/>
    <mergeCell ref="AC949:AD949"/>
    <mergeCell ref="AE949:AF949"/>
    <mergeCell ref="AN949:AP949"/>
    <mergeCell ref="AX949:AZ949"/>
    <mergeCell ref="BH949:BJ949"/>
    <mergeCell ref="E949:G949"/>
    <mergeCell ref="H949:J949"/>
    <mergeCell ref="K949:M949"/>
    <mergeCell ref="N949:P949"/>
    <mergeCell ref="Q949:S949"/>
    <mergeCell ref="Y949:Z949"/>
    <mergeCell ref="AA948:AB948"/>
    <mergeCell ref="AC948:AD948"/>
    <mergeCell ref="AE948:AF948"/>
    <mergeCell ref="AN948:AP948"/>
    <mergeCell ref="AX948:AZ948"/>
    <mergeCell ref="BH948:BJ948"/>
    <mergeCell ref="E948:G948"/>
    <mergeCell ref="H948:J948"/>
    <mergeCell ref="K948:M948"/>
    <mergeCell ref="N948:P948"/>
    <mergeCell ref="Q948:S948"/>
    <mergeCell ref="Y948:Z948"/>
    <mergeCell ref="AA951:AB951"/>
    <mergeCell ref="AC951:AD951"/>
    <mergeCell ref="AE951:AF951"/>
    <mergeCell ref="AN951:AP951"/>
    <mergeCell ref="AX951:AZ951"/>
    <mergeCell ref="BH951:BJ951"/>
    <mergeCell ref="E951:G951"/>
    <mergeCell ref="H951:J951"/>
    <mergeCell ref="K951:M951"/>
    <mergeCell ref="N951:P951"/>
    <mergeCell ref="Q951:S951"/>
    <mergeCell ref="Y951:Z951"/>
    <mergeCell ref="AA950:AB950"/>
    <mergeCell ref="AC950:AD950"/>
    <mergeCell ref="AE950:AF950"/>
    <mergeCell ref="AN950:AP950"/>
    <mergeCell ref="AX950:AZ950"/>
    <mergeCell ref="BH950:BJ950"/>
    <mergeCell ref="E950:G950"/>
    <mergeCell ref="H950:J950"/>
    <mergeCell ref="K950:M950"/>
    <mergeCell ref="N950:P950"/>
    <mergeCell ref="Q950:S950"/>
    <mergeCell ref="Y950:Z950"/>
    <mergeCell ref="AA953:AB953"/>
    <mergeCell ref="AC953:AD953"/>
    <mergeCell ref="AE953:AF953"/>
    <mergeCell ref="AN953:AP953"/>
    <mergeCell ref="AX953:AZ953"/>
    <mergeCell ref="BH953:BJ953"/>
    <mergeCell ref="E953:G953"/>
    <mergeCell ref="H953:J953"/>
    <mergeCell ref="K953:M953"/>
    <mergeCell ref="N953:P953"/>
    <mergeCell ref="Q953:S953"/>
    <mergeCell ref="Y953:Z953"/>
    <mergeCell ref="AA952:AB952"/>
    <mergeCell ref="AC952:AD952"/>
    <mergeCell ref="AE952:AF952"/>
    <mergeCell ref="AN952:AP952"/>
    <mergeCell ref="AX952:AZ952"/>
    <mergeCell ref="BH952:BJ952"/>
    <mergeCell ref="E952:G952"/>
    <mergeCell ref="H952:J952"/>
    <mergeCell ref="K952:M952"/>
    <mergeCell ref="N952:P952"/>
    <mergeCell ref="Q952:S952"/>
    <mergeCell ref="Y952:Z952"/>
    <mergeCell ref="AA955:AB955"/>
    <mergeCell ref="AC955:AD955"/>
    <mergeCell ref="AE955:AF955"/>
    <mergeCell ref="AN955:AP955"/>
    <mergeCell ref="AX955:AZ955"/>
    <mergeCell ref="BH955:BJ955"/>
    <mergeCell ref="E955:G955"/>
    <mergeCell ref="H955:J955"/>
    <mergeCell ref="K955:M955"/>
    <mergeCell ref="N955:P955"/>
    <mergeCell ref="Q955:S955"/>
    <mergeCell ref="Y955:Z955"/>
    <mergeCell ref="AA954:AB954"/>
    <mergeCell ref="AC954:AD954"/>
    <mergeCell ref="AE954:AF954"/>
    <mergeCell ref="AN954:AP954"/>
    <mergeCell ref="AX954:AZ954"/>
    <mergeCell ref="BH954:BJ954"/>
    <mergeCell ref="E954:G954"/>
    <mergeCell ref="H954:J954"/>
    <mergeCell ref="K954:M954"/>
    <mergeCell ref="N954:P954"/>
    <mergeCell ref="Q954:S954"/>
    <mergeCell ref="Y954:Z954"/>
    <mergeCell ref="AA957:AB957"/>
    <mergeCell ref="AC957:AD957"/>
    <mergeCell ref="AE957:AF957"/>
    <mergeCell ref="AN957:AP957"/>
    <mergeCell ref="AX957:AZ957"/>
    <mergeCell ref="BH957:BJ957"/>
    <mergeCell ref="E957:G957"/>
    <mergeCell ref="H957:J957"/>
    <mergeCell ref="K957:M957"/>
    <mergeCell ref="N957:P957"/>
    <mergeCell ref="Q957:S957"/>
    <mergeCell ref="Y957:Z957"/>
    <mergeCell ref="AA956:AB956"/>
    <mergeCell ref="AC956:AD956"/>
    <mergeCell ref="AE956:AF956"/>
    <mergeCell ref="AN956:AP956"/>
    <mergeCell ref="AX956:AZ956"/>
    <mergeCell ref="BH956:BJ956"/>
    <mergeCell ref="E956:G956"/>
    <mergeCell ref="H956:J956"/>
    <mergeCell ref="K956:M956"/>
    <mergeCell ref="N956:P956"/>
    <mergeCell ref="Q956:S956"/>
    <mergeCell ref="Y956:Z956"/>
    <mergeCell ref="AA959:AB959"/>
    <mergeCell ref="AC959:AD959"/>
    <mergeCell ref="AE959:AF959"/>
    <mergeCell ref="AN959:AP959"/>
    <mergeCell ref="AX959:AZ959"/>
    <mergeCell ref="BH959:BJ959"/>
    <mergeCell ref="E959:G959"/>
    <mergeCell ref="H959:J959"/>
    <mergeCell ref="K959:M959"/>
    <mergeCell ref="N959:P959"/>
    <mergeCell ref="Q959:S959"/>
    <mergeCell ref="Y959:Z959"/>
    <mergeCell ref="AA958:AB958"/>
    <mergeCell ref="AC958:AD958"/>
    <mergeCell ref="AE958:AF958"/>
    <mergeCell ref="AN958:AP958"/>
    <mergeCell ref="AX958:AZ958"/>
    <mergeCell ref="BH958:BJ958"/>
    <mergeCell ref="E958:G958"/>
    <mergeCell ref="H958:J958"/>
    <mergeCell ref="K958:M958"/>
    <mergeCell ref="N958:P958"/>
    <mergeCell ref="Q958:S958"/>
    <mergeCell ref="Y958:Z958"/>
    <mergeCell ref="AA961:AB961"/>
    <mergeCell ref="AC961:AD961"/>
    <mergeCell ref="AE961:AF961"/>
    <mergeCell ref="AN961:AP961"/>
    <mergeCell ref="AX961:AZ961"/>
    <mergeCell ref="BH961:BJ961"/>
    <mergeCell ref="E961:G961"/>
    <mergeCell ref="H961:J961"/>
    <mergeCell ref="K961:M961"/>
    <mergeCell ref="N961:P961"/>
    <mergeCell ref="Q961:S961"/>
    <mergeCell ref="Y961:Z961"/>
    <mergeCell ref="AA960:AB960"/>
    <mergeCell ref="AC960:AD960"/>
    <mergeCell ref="AE960:AF960"/>
    <mergeCell ref="AN960:AP960"/>
    <mergeCell ref="AX960:AZ960"/>
    <mergeCell ref="BH960:BJ960"/>
    <mergeCell ref="E960:G960"/>
    <mergeCell ref="H960:J960"/>
    <mergeCell ref="K960:M960"/>
    <mergeCell ref="N960:P960"/>
    <mergeCell ref="Q960:S960"/>
    <mergeCell ref="Y960:Z960"/>
    <mergeCell ref="AA963:AB963"/>
    <mergeCell ref="AC963:AD963"/>
    <mergeCell ref="AE963:AF963"/>
    <mergeCell ref="AN963:AP963"/>
    <mergeCell ref="AX963:AZ963"/>
    <mergeCell ref="BH963:BJ963"/>
    <mergeCell ref="E963:G963"/>
    <mergeCell ref="H963:J963"/>
    <mergeCell ref="K963:M963"/>
    <mergeCell ref="N963:P963"/>
    <mergeCell ref="Q963:S963"/>
    <mergeCell ref="Y963:Z963"/>
    <mergeCell ref="AA962:AB962"/>
    <mergeCell ref="AC962:AD962"/>
    <mergeCell ref="AE962:AF962"/>
    <mergeCell ref="AN962:AP962"/>
    <mergeCell ref="AX962:AZ962"/>
    <mergeCell ref="BH962:BJ962"/>
    <mergeCell ref="E962:G962"/>
    <mergeCell ref="H962:J962"/>
    <mergeCell ref="K962:M962"/>
    <mergeCell ref="N962:P962"/>
    <mergeCell ref="Q962:S962"/>
    <mergeCell ref="Y962:Z962"/>
    <mergeCell ref="AA965:AB965"/>
    <mergeCell ref="AC965:AD965"/>
    <mergeCell ref="AE965:AF965"/>
    <mergeCell ref="AN965:AP965"/>
    <mergeCell ref="AX965:AZ965"/>
    <mergeCell ref="BH965:BJ965"/>
    <mergeCell ref="E965:G965"/>
    <mergeCell ref="H965:J965"/>
    <mergeCell ref="K965:M965"/>
    <mergeCell ref="N965:P965"/>
    <mergeCell ref="Q965:S965"/>
    <mergeCell ref="Y965:Z965"/>
    <mergeCell ref="AA964:AB964"/>
    <mergeCell ref="AC964:AD964"/>
    <mergeCell ref="AE964:AF964"/>
    <mergeCell ref="AN964:AP964"/>
    <mergeCell ref="AX964:AZ964"/>
    <mergeCell ref="BH964:BJ964"/>
    <mergeCell ref="E964:G964"/>
    <mergeCell ref="H964:J964"/>
    <mergeCell ref="K964:M964"/>
    <mergeCell ref="N964:P964"/>
    <mergeCell ref="Q964:S964"/>
    <mergeCell ref="Y964:Z964"/>
    <mergeCell ref="AA967:AB967"/>
    <mergeCell ref="AC967:AD967"/>
    <mergeCell ref="AE967:AF967"/>
    <mergeCell ref="AN967:AP967"/>
    <mergeCell ref="AX967:AZ967"/>
    <mergeCell ref="BH967:BJ967"/>
    <mergeCell ref="E967:G967"/>
    <mergeCell ref="H967:J967"/>
    <mergeCell ref="K967:M967"/>
    <mergeCell ref="N967:P967"/>
    <mergeCell ref="Q967:S967"/>
    <mergeCell ref="Y967:Z967"/>
    <mergeCell ref="AA966:AB966"/>
    <mergeCell ref="AC966:AD966"/>
    <mergeCell ref="AE966:AF966"/>
    <mergeCell ref="AN966:AP966"/>
    <mergeCell ref="AX966:AZ966"/>
    <mergeCell ref="BH966:BJ966"/>
    <mergeCell ref="E966:G966"/>
    <mergeCell ref="H966:J966"/>
    <mergeCell ref="K966:M966"/>
    <mergeCell ref="N966:P966"/>
    <mergeCell ref="Q966:S966"/>
    <mergeCell ref="Y966:Z966"/>
    <mergeCell ref="AA969:AB969"/>
    <mergeCell ref="AC969:AD969"/>
    <mergeCell ref="AE969:AF969"/>
    <mergeCell ref="AN969:AP969"/>
    <mergeCell ref="AX969:AZ969"/>
    <mergeCell ref="BH969:BJ969"/>
    <mergeCell ref="E969:G969"/>
    <mergeCell ref="H969:J969"/>
    <mergeCell ref="K969:M969"/>
    <mergeCell ref="N969:P969"/>
    <mergeCell ref="Q969:S969"/>
    <mergeCell ref="Y969:Z969"/>
    <mergeCell ref="AA968:AB968"/>
    <mergeCell ref="AC968:AD968"/>
    <mergeCell ref="AE968:AF968"/>
    <mergeCell ref="AN968:AP968"/>
    <mergeCell ref="AX968:AZ968"/>
    <mergeCell ref="BH968:BJ968"/>
    <mergeCell ref="E968:G968"/>
    <mergeCell ref="H968:J968"/>
    <mergeCell ref="K968:M968"/>
    <mergeCell ref="N968:P968"/>
    <mergeCell ref="Q968:S968"/>
    <mergeCell ref="Y968:Z968"/>
    <mergeCell ref="AX972:AZ972"/>
    <mergeCell ref="BH972:BJ972"/>
    <mergeCell ref="AN973:AP973"/>
    <mergeCell ref="AA971:AB971"/>
    <mergeCell ref="AC971:AD971"/>
    <mergeCell ref="AE971:AF971"/>
    <mergeCell ref="AN971:AP971"/>
    <mergeCell ref="AX971:AZ971"/>
    <mergeCell ref="BH971:BJ971"/>
    <mergeCell ref="E971:G971"/>
    <mergeCell ref="H971:J971"/>
    <mergeCell ref="K971:M971"/>
    <mergeCell ref="N971:P971"/>
    <mergeCell ref="Q971:S971"/>
    <mergeCell ref="Y971:Z971"/>
    <mergeCell ref="AA970:AB970"/>
    <mergeCell ref="AC970:AD970"/>
    <mergeCell ref="AE970:AF970"/>
    <mergeCell ref="AN970:AP970"/>
    <mergeCell ref="AX970:AZ970"/>
    <mergeCell ref="BH970:BJ970"/>
    <mergeCell ref="E970:G970"/>
    <mergeCell ref="H970:J970"/>
    <mergeCell ref="K970:M970"/>
    <mergeCell ref="N970:P970"/>
    <mergeCell ref="Q970:S970"/>
    <mergeCell ref="Y970:Z970"/>
  </mergeCells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6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'9'!AI8+15</f>
        <v>10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IF('9'!BC141&gt;1,"Check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IF('9'!BC143=2,"ERROR!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IF(D9="","",'9'!AC772)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IF(D10="","",'9'!AC773)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IF(D11="","",'9'!AC774)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IF(D12="","",'9'!AC775)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IF(D13="","",'9'!AC776)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IF(D14="","",'9'!AC777)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IF(D15="","",'9'!AC778)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IF(D16="","",'9'!AC779)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IF(D17="","",'9'!AC780)</f>
        <v/>
      </c>
      <c r="B17" s="220" t="str">
        <f>IF(C17="","","9")</f>
        <v/>
      </c>
      <c r="C17" s="256"/>
      <c r="D17" s="25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IF(D18="","",'9'!AC781)</f>
        <v/>
      </c>
      <c r="B18" s="220" t="str">
        <f>IF(C18="","","10")</f>
        <v/>
      </c>
      <c r="C18" s="258"/>
      <c r="D18" s="259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IF(D19="","",'9'!AC782)</f>
        <v/>
      </c>
      <c r="B19" s="220" t="str">
        <f>IF(C19="","","11")</f>
        <v/>
      </c>
      <c r="C19" s="256"/>
      <c r="D19" s="25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IF(D20="","",'9'!AC783)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IF(D21="","",'9'!AC784)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IF(D22="","",'9'!AC785)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IF(D23="","",'9'!AC786)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IF(D24="","",'9'!AC787)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IF(D25="","",'9'!AC788)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IF(D26="","",'9'!AC789)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IF(D27="","",'9'!AC790)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IF(D28="","",'9'!AC791)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IF(D29="","",'9'!AC792)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IF(D30="","",'9'!AC793)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IF(D31="","",'9'!AC794)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IF(D32="","",'9'!AC795)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IF(D33="","",'9'!AC796)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IF(D34="","",'9'!AC797)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IF(D35="","",'9'!AC798)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IF(D36="","",'9'!AC799)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IF(D37="","",'9'!AC800)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IF(D38="","",'9'!AC801)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IF(D39="","",'9'!AC802)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IF(D40="","",'9'!AC803)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IF(D41="","",'9'!AC804)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IF(D42="","",'9'!AC805)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IF(D43="","",'9'!AC806)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IF(D44="","",'9'!AC807)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IF(D45="","",'9'!AC808)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IF(D46="","",'9'!AC809)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IF(D47="","",'9'!AC810)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IF(D48="","",'9'!AC811)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IF(D49="","",'9'!AC812)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IF(D50="","",'9'!AC813)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IF(D51="","",'9'!AC814)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IF(D52="","",'9'!AC815)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IF(D53="","",'9'!AC816)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IF(D54="","",'9'!AC817)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IF(D55="","",'9'!AC818)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IF(D56="","",'9'!AC819)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IF(D57="","",'9'!AC820)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IF(D58="","",'9'!AC821)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27" priority="1" stopIfTrue="1">
      <formula>IF($G1="",FALSE,TRUE)</formula>
    </cfRule>
  </conditionalFormatting>
  <conditionalFormatting sqref="M9:M58">
    <cfRule type="expression" dxfId="26" priority="2" stopIfTrue="1">
      <formula>IF($L1="",FALSE,TRUE)</formula>
    </cfRule>
  </conditionalFormatting>
  <conditionalFormatting sqref="R9:R58">
    <cfRule type="expression" dxfId="25" priority="3" stopIfTrue="1">
      <formula>IF($Q1="",FALSE,TRUE)</formula>
    </cfRule>
  </conditionalFormatting>
  <conditionalFormatting sqref="W9:W58">
    <cfRule type="expression" dxfId="24" priority="4" stopIfTrue="1">
      <formula>IF($V1="",FALSE,TRUE)</formula>
    </cfRule>
  </conditionalFormatting>
  <conditionalFormatting sqref="AB9:AB58">
    <cfRule type="expression" dxfId="23" priority="5" stopIfTrue="1">
      <formula>IF($AA1="",FALSE,TRUE)</formula>
    </cfRule>
  </conditionalFormatting>
  <conditionalFormatting sqref="J9:J58 Y9:Y58">
    <cfRule type="cellIs" dxfId="22" priority="6" stopIfTrue="1" operator="equal">
      <formula>"END TIME cannot equal START TIME"</formula>
    </cfRule>
  </conditionalFormatting>
  <conditionalFormatting sqref="L3:M4">
    <cfRule type="cellIs" dxfId="21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0" r:id="rId3" name="Check Box 9">
              <controlPr defaultSize="0" autoFill="0" autoLine="0" autoPict="0">
                <anchor moveWithCells="1" sizeWithCells="1">
                  <from>
                    <xdr:col>7</xdr:col>
                    <xdr:colOff>209550</xdr:colOff>
                    <xdr:row>2</xdr:row>
                    <xdr:rowOff>9525</xdr:rowOff>
                  </from>
                  <to>
                    <xdr:col>10</xdr:col>
                    <xdr:colOff>57150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4" name="Check Box 10">
              <controlPr defaultSize="0" autoFill="0" autoLine="0" autoPict="0">
                <anchor moveWithCells="1" sizeWithCells="1">
                  <from>
                    <xdr:col>7</xdr:col>
                    <xdr:colOff>209550</xdr:colOff>
                    <xdr:row>0</xdr:row>
                    <xdr:rowOff>0</xdr:rowOff>
                  </from>
                  <to>
                    <xdr:col>11</xdr:col>
                    <xdr:colOff>28575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5" name="Check Box 11">
              <controlPr defaultSize="0" autoFill="0" autoLine="0" autoPict="0">
                <anchor moveWithCells="1" sizeWithCells="1">
                  <from>
                    <xdr:col>11</xdr:col>
                    <xdr:colOff>161925</xdr:colOff>
                    <xdr:row>0</xdr:row>
                    <xdr:rowOff>0</xdr:rowOff>
                  </from>
                  <to>
                    <xdr:col>12</xdr:col>
                    <xdr:colOff>495300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4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'9'!AI8+16</f>
        <v>11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IF('9'!BC150&gt;1,"Check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IF('9'!BC152=2,"ERROR!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IF(D9="","",'9'!AC822)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IF(D10="","",'9'!AC823)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IF(D11="","",'9'!AC824)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IF(D12="","",'9'!AC825)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IF(D13="","",'9'!AC826)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IF(D14="","",'9'!AC827)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IF(D15="","",'9'!AC828)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IF(D16="","",'9'!AC829)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IF(D17="","",'9'!AC830)</f>
        <v/>
      </c>
      <c r="B17" s="220" t="str">
        <f>IF(C17="","","9")</f>
        <v/>
      </c>
      <c r="C17" s="256"/>
      <c r="D17" s="25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IF(D18="","",'9'!AC831)</f>
        <v/>
      </c>
      <c r="B18" s="220" t="str">
        <f>IF(C18="","","10")</f>
        <v/>
      </c>
      <c r="C18" s="258"/>
      <c r="D18" s="259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IF(D19="","",'9'!AC832)</f>
        <v/>
      </c>
      <c r="B19" s="220" t="str">
        <f>IF(C19="","","11")</f>
        <v/>
      </c>
      <c r="C19" s="256"/>
      <c r="D19" s="25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IF(D20="","",'9'!AC833)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IF(D21="","",'9'!AC834)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IF(D22="","",'9'!AC835)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IF(D23="","",'9'!AC836)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IF(D24="","",'9'!AC837)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IF(D25="","",'9'!AC838)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IF(D26="","",'9'!AC839)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IF(D27="","",'9'!AC840)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IF(D28="","",'9'!AC841)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IF(D29="","",'9'!AC842)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IF(D30="","",'9'!AC843)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IF(D31="","",'9'!AC844)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IF(D32="","",'9'!AC845)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IF(D33="","",'9'!AC846)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IF(D34="","",'9'!AC847)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IF(D35="","",'9'!AC848)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IF(D36="","",'9'!AC849)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IF(D37="","",'9'!AC850)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IF(D38="","",'9'!AC851)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IF(D39="","",'9'!AC852)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IF(D40="","",'9'!AC853)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IF(D41="","",'9'!AC854)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IF(D42="","",'9'!AC855)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IF(D43="","",'9'!AC856)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IF(D44="","",'9'!AC857)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IF(D45="","",'9'!AC858)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IF(D46="","",'9'!AC859)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IF(D47="","",'9'!AC860)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IF(D48="","",'9'!AC861)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IF(D49="","",'9'!AC862)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IF(D50="","",'9'!AC863)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IF(D51="","",'9'!AC864)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IF(D52="","",'9'!AC865)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IF(D53="","",'9'!AC866)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IF(D54="","",'9'!AC867)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IF(D55="","",'9'!AC868)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IF(D56="","",'9'!AC869)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IF(D57="","",'9'!AC870)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IF(D58="","",'9'!AC871)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20" priority="1" stopIfTrue="1">
      <formula>IF($G1="",FALSE,TRUE)</formula>
    </cfRule>
  </conditionalFormatting>
  <conditionalFormatting sqref="M9:M58">
    <cfRule type="expression" dxfId="19" priority="2" stopIfTrue="1">
      <formula>IF($L1="",FALSE,TRUE)</formula>
    </cfRule>
  </conditionalFormatting>
  <conditionalFormatting sqref="R9:R58">
    <cfRule type="expression" dxfId="18" priority="3" stopIfTrue="1">
      <formula>IF($Q1="",FALSE,TRUE)</formula>
    </cfRule>
  </conditionalFormatting>
  <conditionalFormatting sqref="W9:W58">
    <cfRule type="expression" dxfId="17" priority="4" stopIfTrue="1">
      <formula>IF($V1="",FALSE,TRUE)</formula>
    </cfRule>
  </conditionalFormatting>
  <conditionalFormatting sqref="AB9:AB58">
    <cfRule type="expression" dxfId="16" priority="5" stopIfTrue="1">
      <formula>IF($AA1="",FALSE,TRUE)</formula>
    </cfRule>
  </conditionalFormatting>
  <conditionalFormatting sqref="J9:J58 Y9:Y58">
    <cfRule type="cellIs" dxfId="15" priority="6" stopIfTrue="1" operator="equal">
      <formula>"END TIME cannot equal START TIME"</formula>
    </cfRule>
  </conditionalFormatting>
  <conditionalFormatting sqref="L3:M4">
    <cfRule type="cellIs" dxfId="14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3" name="Check Box 9">
              <controlPr defaultSize="0" autoFill="0" autoLine="0" autoPict="0">
                <anchor moveWithCells="1" sizeWithCells="1">
                  <from>
                    <xdr:col>7</xdr:col>
                    <xdr:colOff>180975</xdr:colOff>
                    <xdr:row>2</xdr:row>
                    <xdr:rowOff>9525</xdr:rowOff>
                  </from>
                  <to>
                    <xdr:col>10</xdr:col>
                    <xdr:colOff>38100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r:id="rId4" name="Check Box 10">
              <controlPr defaultSize="0" autoFill="0" autoLine="0" autoPict="0">
                <anchor moveWithCells="1" sizeWithCells="1">
                  <from>
                    <xdr:col>7</xdr:col>
                    <xdr:colOff>180975</xdr:colOff>
                    <xdr:row>0</xdr:row>
                    <xdr:rowOff>0</xdr:rowOff>
                  </from>
                  <to>
                    <xdr:col>11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6" r:id="rId5" name="Check Box 11">
              <controlPr defaultSize="0" autoFill="0" autoLine="0" autoPict="0">
                <anchor moveWithCells="1" sizeWithCells="1">
                  <from>
                    <xdr:col>11</xdr:col>
                    <xdr:colOff>161925</xdr:colOff>
                    <xdr:row>0</xdr:row>
                    <xdr:rowOff>0</xdr:rowOff>
                  </from>
                  <to>
                    <xdr:col>12</xdr:col>
                    <xdr:colOff>495300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4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'9'!AI8+17</f>
        <v>12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IF('9'!BC159&gt;1,"Check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IF('9'!BC161=2,"ERROR!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IF(D9="","",'9'!AC872)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IF(D10="","",'9'!AC873)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IF(D11="","",'9'!AC874)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IF(D12="","",'9'!AC875)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IF(D13="","",'9'!AC876)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IF(D14="","",'9'!AC877)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IF(D15="","",'9'!AC878)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IF(D16="","",'9'!AC879)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IF(D17="","",'9'!AC880)</f>
        <v/>
      </c>
      <c r="B17" s="220" t="str">
        <f>IF(C17="","","9")</f>
        <v/>
      </c>
      <c r="C17" s="256"/>
      <c r="D17" s="25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IF(D18="","",'9'!AC881)</f>
        <v/>
      </c>
      <c r="B18" s="220" t="str">
        <f>IF(C18="","","10")</f>
        <v/>
      </c>
      <c r="C18" s="258"/>
      <c r="D18" s="259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IF(D19="","",'9'!AC882)</f>
        <v/>
      </c>
      <c r="B19" s="220" t="str">
        <f>IF(C19="","","11")</f>
        <v/>
      </c>
      <c r="C19" s="256"/>
      <c r="D19" s="25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IF(D20="","",'9'!AC883)</f>
        <v/>
      </c>
      <c r="B20" s="220" t="str">
        <f>IF(C20="","","12")</f>
        <v/>
      </c>
      <c r="C20" s="258"/>
      <c r="D20" s="259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IF(D21="","",'9'!AC884)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IF(D22="","",'9'!AC885)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IF(D23="","",'9'!AC886)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IF(D24="","",'9'!AC887)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IF(D25="","",'9'!AC888)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IF(D26="","",'9'!AC889)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IF(D27="","",'9'!AC890)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IF(D28="","",'9'!AC891)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IF(D29="","",'9'!AC892)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IF(D30="","",'9'!AC893)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IF(D31="","",'9'!AC894)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IF(D32="","",'9'!AC895)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IF(D33="","",'9'!AC896)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IF(D34="","",'9'!AC897)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IF(D35="","",'9'!AC898)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IF(D36="","",'9'!AC899)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IF(D37="","",'9'!AC900)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IF(D38="","",'9'!AC901)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IF(D39="","",'9'!AC902)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IF(D40="","",'9'!AC903)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IF(D41="","",'9'!AC904)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IF(D42="","",'9'!AC905)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IF(D43="","",'9'!AC906)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IF(D44="","",'9'!AC907)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IF(D45="","",'9'!AC908)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IF(D46="","",'9'!AC909)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IF(D47="","",'9'!AC910)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IF(D48="","",'9'!AC911)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IF(D49="","",'9'!AC912)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IF(D50="","",'9'!AC913)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IF(D51="","",'9'!AC914)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IF(D52="","",'9'!AC915)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IF(D53="","",'9'!AC916)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IF(D54="","",'9'!AC917)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IF(D55="","",'9'!AC918)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IF(D56="","",'9'!AC919)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IF(D57="","",'9'!AC920)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IF(D58="","",'9'!AC921)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13" priority="1" stopIfTrue="1">
      <formula>IF($G1="",FALSE,TRUE)</formula>
    </cfRule>
  </conditionalFormatting>
  <conditionalFormatting sqref="M9:M58">
    <cfRule type="expression" dxfId="12" priority="2" stopIfTrue="1">
      <formula>IF($L1="",FALSE,TRUE)</formula>
    </cfRule>
  </conditionalFormatting>
  <conditionalFormatting sqref="R9:R58">
    <cfRule type="expression" dxfId="11" priority="3" stopIfTrue="1">
      <formula>IF($Q1="",FALSE,TRUE)</formula>
    </cfRule>
  </conditionalFormatting>
  <conditionalFormatting sqref="W9:W58">
    <cfRule type="expression" dxfId="10" priority="4" stopIfTrue="1">
      <formula>IF($V1="",FALSE,TRUE)</formula>
    </cfRule>
  </conditionalFormatting>
  <conditionalFormatting sqref="AB9:AB58">
    <cfRule type="expression" dxfId="9" priority="5" stopIfTrue="1">
      <formula>IF($AA1="",FALSE,TRUE)</formula>
    </cfRule>
  </conditionalFormatting>
  <conditionalFormatting sqref="J9:J58 Y9:Y58">
    <cfRule type="cellIs" dxfId="8" priority="6" stopIfTrue="1" operator="equal">
      <formula>"END TIME cannot equal START TIME"</formula>
    </cfRule>
  </conditionalFormatting>
  <conditionalFormatting sqref="L3:M4">
    <cfRule type="cellIs" dxfId="7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8" r:id="rId3" name="Check Box 9">
              <controlPr defaultSize="0" autoFill="0" autoLine="0" autoPict="0">
                <anchor moveWithCells="1" sizeWithCells="1">
                  <from>
                    <xdr:col>7</xdr:col>
                    <xdr:colOff>190500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4" name="Check Box 10">
              <controlPr defaultSize="0" autoFill="0" autoLine="0" autoPict="0">
                <anchor moveWithCells="1" sizeWithCells="1">
                  <from>
                    <xdr:col>7</xdr:col>
                    <xdr:colOff>200025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5" name="Check Box 11">
              <controlPr defaultSize="0" autoFill="0" autoLine="0" autoPict="0">
                <anchor moveWithCells="1" sizeWithCells="1">
                  <from>
                    <xdr:col>11</xdr:col>
                    <xdr:colOff>161925</xdr:colOff>
                    <xdr:row>0</xdr:row>
                    <xdr:rowOff>0</xdr:rowOff>
                  </from>
                  <to>
                    <xdr:col>12</xdr:col>
                    <xdr:colOff>495300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showRowColHeaders="0" workbookViewId="0">
      <pane ySplit="8" topLeftCell="A9" activePane="bottomLeft" state="frozen"/>
      <selection pane="bottomLeft" activeCell="AA9" sqref="AA9:AA11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266"/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74"/>
      <c r="M1" s="74"/>
      <c r="N1" s="71"/>
      <c r="O1" s="195"/>
      <c r="P1" s="196"/>
      <c r="Q1" s="682">
        <f>'9'!AI8+18</f>
        <v>13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96"/>
      <c r="F2" s="696"/>
      <c r="G2" s="696"/>
      <c r="H2" s="74"/>
      <c r="I2" s="74"/>
      <c r="J2" s="197"/>
      <c r="K2" s="197"/>
      <c r="L2" s="74"/>
      <c r="M2" s="7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97"/>
      <c r="F3" s="697"/>
      <c r="G3" s="697"/>
      <c r="H3" s="74"/>
      <c r="I3" s="74"/>
      <c r="J3" s="197"/>
      <c r="K3" s="197"/>
      <c r="L3" s="688" t="str">
        <f>IF('9'!BC168&gt;1,"Check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269"/>
      <c r="B4" s="270"/>
      <c r="C4" s="263"/>
      <c r="D4" s="263"/>
      <c r="E4" s="263"/>
      <c r="F4" s="263"/>
      <c r="G4" s="263"/>
      <c r="H4" s="263"/>
      <c r="I4" s="263"/>
      <c r="J4" s="271"/>
      <c r="K4" s="271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IF('9'!BC170=2,"ERROR!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8" t="s">
        <v>288</v>
      </c>
      <c r="C5" s="698"/>
      <c r="D5" s="698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8"/>
      <c r="C6" s="698"/>
      <c r="D6" s="698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IF(D9="","",'9'!AC922)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IF(D10="","",'9'!AC923)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IF(D11="","",'9'!AC924)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IF(D12="","",'9'!AC925)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IF(D13="","",'9'!AC926)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IF(D14="","",'9'!AC927)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19" t="str">
        <f>IF(D15="","",'9'!AC928)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19" t="str">
        <f>IF(D16="","",'9'!AC929)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19" t="str">
        <f>IF(D17="","",'9'!AC930)</f>
        <v/>
      </c>
      <c r="B17" s="220" t="str">
        <f>IF(C17="","","9")</f>
        <v/>
      </c>
      <c r="C17" s="246"/>
      <c r="D17" s="24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19" t="str">
        <f>IF(D18="","",'9'!AC931)</f>
        <v/>
      </c>
      <c r="B18" s="220" t="str">
        <f>IF(C18="","","10")</f>
        <v/>
      </c>
      <c r="C18" s="237"/>
      <c r="D18" s="238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19" t="str">
        <f>IF(D19="","",'9'!AC932)</f>
        <v/>
      </c>
      <c r="B19" s="220" t="str">
        <f>IF(C19="","","11")</f>
        <v/>
      </c>
      <c r="C19" s="246"/>
      <c r="D19" s="24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19" t="str">
        <f>IF(D20="","",'9'!AC933)</f>
        <v/>
      </c>
      <c r="B20" s="220" t="str">
        <f>IF(C20="","","12")</f>
        <v/>
      </c>
      <c r="C20" s="237"/>
      <c r="D20" s="238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19" t="str">
        <f>IF(D21="","",'9'!AC934)</f>
        <v/>
      </c>
      <c r="B21" s="220" t="str">
        <f>IF(C21="","","13")</f>
        <v/>
      </c>
      <c r="C21" s="256"/>
      <c r="D21" s="25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19" t="str">
        <f>IF(D22="","",'9'!AC935)</f>
        <v/>
      </c>
      <c r="B22" s="220" t="str">
        <f>IF(C22="","","14")</f>
        <v/>
      </c>
      <c r="C22" s="258"/>
      <c r="D22" s="259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19" t="str">
        <f>IF(D23="","",'9'!AC936)</f>
        <v/>
      </c>
      <c r="B23" s="220" t="str">
        <f>IF(C23="","","15")</f>
        <v/>
      </c>
      <c r="C23" s="256"/>
      <c r="D23" s="25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19" t="str">
        <f>IF(D24="","",'9'!AC937)</f>
        <v/>
      </c>
      <c r="B24" s="220" t="str">
        <f>IF(C24="","","16")</f>
        <v/>
      </c>
      <c r="C24" s="258"/>
      <c r="D24" s="259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19" t="str">
        <f>IF(D25="","",'9'!AC938)</f>
        <v/>
      </c>
      <c r="B25" s="220" t="str">
        <f>IF(C25="","","17")</f>
        <v/>
      </c>
      <c r="C25" s="256"/>
      <c r="D25" s="25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19" t="str">
        <f>IF(D26="","",'9'!AC939)</f>
        <v/>
      </c>
      <c r="B26" s="220" t="str">
        <f>IF(C26="","","18")</f>
        <v/>
      </c>
      <c r="C26" s="258"/>
      <c r="D26" s="259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19" t="str">
        <f>IF(D27="","",'9'!AC940)</f>
        <v/>
      </c>
      <c r="B27" s="220" t="str">
        <f>IF(C27="","","19")</f>
        <v/>
      </c>
      <c r="C27" s="256"/>
      <c r="D27" s="25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19" t="str">
        <f>IF(D28="","",'9'!AC941)</f>
        <v/>
      </c>
      <c r="B28" s="220" t="str">
        <f>IF(C28="","","20")</f>
        <v/>
      </c>
      <c r="C28" s="258"/>
      <c r="D28" s="259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19" t="str">
        <f>IF(D29="","",'9'!AC942)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19" t="str">
        <f>IF(D30="","",'9'!AC943)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19" t="str">
        <f>IF(D31="","",'9'!AC944)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19" t="str">
        <f>IF(D32="","",'9'!AC945)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19" t="str">
        <f>IF(D33="","",'9'!AC946)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19" t="str">
        <f>IF(D34="","",'9'!AC947)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19" t="str">
        <f>IF(D35="","",'9'!AC948)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19" t="str">
        <f>IF(D36="","",'9'!AC949)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19" t="str">
        <f>IF(D37="","",'9'!AC950)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19" t="str">
        <f>IF(D38="","",'9'!AC951)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19" t="str">
        <f>IF(D39="","",'9'!AC952)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19" t="str">
        <f>IF(D40="","",'9'!AC953)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19" t="str">
        <f>IF(D41="","",'9'!AC954)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19" t="str">
        <f>IF(D42="","",'9'!AC955)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19" t="str">
        <f>IF(D43="","",'9'!AC956)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19" t="str">
        <f>IF(D44="","",'9'!AC957)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19" t="str">
        <f>IF(D45="","",'9'!AC958)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19" t="str">
        <f>IF(D46="","",'9'!AC959)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19" t="str">
        <f>IF(D47="","",'9'!AC960)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19" t="str">
        <f>IF(D48="","",'9'!AC961)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19" t="str">
        <f>IF(D49="","",'9'!AC962)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19" t="str">
        <f>IF(D50="","",'9'!AC963)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19" t="str">
        <f>IF(D51="","",'9'!AC964)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19" t="str">
        <f>IF(D52="","",'9'!AC965)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19" t="str">
        <f>IF(D53="","",'9'!AC966)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19" t="str">
        <f>IF(D54="","",'9'!AC967)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19" t="str">
        <f>IF(D55="","",'9'!AC968)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19" t="str">
        <f>IF(D56="","",'9'!AC969)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19" t="str">
        <f>IF(D57="","",'9'!AC970)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19" t="str">
        <f>IF(D58="","",'9'!AC971)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6" priority="1" stopIfTrue="1">
      <formula>IF($G1="",FALSE,TRUE)</formula>
    </cfRule>
  </conditionalFormatting>
  <conditionalFormatting sqref="M9:M58">
    <cfRule type="expression" dxfId="5" priority="2" stopIfTrue="1">
      <formula>IF($L1="",FALSE,TRUE)</formula>
    </cfRule>
  </conditionalFormatting>
  <conditionalFormatting sqref="R9:R58">
    <cfRule type="expression" dxfId="4" priority="3" stopIfTrue="1">
      <formula>IF($Q1="",FALSE,TRUE)</formula>
    </cfRule>
  </conditionalFormatting>
  <conditionalFormatting sqref="W9:W58">
    <cfRule type="expression" dxfId="3" priority="4" stopIfTrue="1">
      <formula>IF($V1="",FALSE,TRUE)</formula>
    </cfRule>
  </conditionalFormatting>
  <conditionalFormatting sqref="AB9:AB58">
    <cfRule type="expression" dxfId="2" priority="5" stopIfTrue="1">
      <formula>IF($AA1="",FALSE,TRUE)</formula>
    </cfRule>
  </conditionalFormatting>
  <conditionalFormatting sqref="J9:J58 Y9:Y58">
    <cfRule type="cellIs" dxfId="1" priority="6" stopIfTrue="1" operator="equal">
      <formula>"END TIME cannot equal START TIME"</formula>
    </cfRule>
  </conditionalFormatting>
  <conditionalFormatting sqref="L3:M4">
    <cfRule type="cellIs" dxfId="0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2" r:id="rId4" name="Check Box 9">
              <controlPr defaultSize="0" autoFill="0" autoLine="0" autoPict="0">
                <anchor moveWithCells="1" sizeWithCells="1">
                  <from>
                    <xdr:col>7</xdr:col>
                    <xdr:colOff>219075</xdr:colOff>
                    <xdr:row>2</xdr:row>
                    <xdr:rowOff>19050</xdr:rowOff>
                  </from>
                  <to>
                    <xdr:col>10</xdr:col>
                    <xdr:colOff>66675</xdr:colOff>
                    <xdr:row>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3" r:id="rId5" name="Check Box 10">
              <controlPr defaultSize="0" autoFill="0" autoLine="0" autoPict="0">
                <anchor moveWithCells="1" sizeWithCells="1">
                  <from>
                    <xdr:col>7</xdr:col>
                    <xdr:colOff>219075</xdr:colOff>
                    <xdr:row>0</xdr:row>
                    <xdr:rowOff>0</xdr:rowOff>
                  </from>
                  <to>
                    <xdr:col>11</xdr:col>
                    <xdr:colOff>38100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4" r:id="rId6" name="Check Box 11">
              <controlPr defaultSize="0" autoFill="0" autoLine="0" autoPict="0">
                <anchor moveWithCells="1" sizeWithCells="1">
                  <from>
                    <xdr:col>11</xdr:col>
                    <xdr:colOff>171450</xdr:colOff>
                    <xdr:row>0</xdr:row>
                    <xdr:rowOff>0</xdr:rowOff>
                  </from>
                  <to>
                    <xdr:col>12</xdr:col>
                    <xdr:colOff>504825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1"/>
  <sheetViews>
    <sheetView showRowColHeaders="0" workbookViewId="0">
      <selection activeCell="BM1" sqref="BM1"/>
    </sheetView>
  </sheetViews>
  <sheetFormatPr defaultColWidth="9.140625" defaultRowHeight="12.75" x14ac:dyDescent="0.2"/>
  <cols>
    <col min="1" max="1" width="9.140625" style="47"/>
    <col min="2" max="29" width="2.85546875" style="48" customWidth="1"/>
    <col min="30" max="30" width="4.140625" style="48" customWidth="1"/>
    <col min="31" max="183" width="2.85546875" style="48" customWidth="1"/>
    <col min="184" max="16384" width="9.140625" style="48"/>
  </cols>
  <sheetData>
    <row r="1" spans="1:48" x14ac:dyDescent="0.2">
      <c r="A1" s="614" t="str">
        <f>StudentInfo!E8&amp;" "&amp;StudentInfo!G8</f>
        <v xml:space="preserve"> 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AO1" s="278" t="s">
        <v>316</v>
      </c>
    </row>
    <row r="2" spans="1:48" x14ac:dyDescent="0.2">
      <c r="A2" s="614"/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</row>
    <row r="3" spans="1:48" x14ac:dyDescent="0.2">
      <c r="A3" s="615" t="str">
        <f>IF(C3="","","Grade:")</f>
        <v/>
      </c>
      <c r="B3" s="615"/>
      <c r="C3" s="616" t="str">
        <f>IF(StudentInfo!L8="","",StudentInfo!L8)</f>
        <v/>
      </c>
      <c r="D3" s="616"/>
      <c r="E3" s="49" t="str">
        <f>IF(StudentInfo!E10="","",StudentInfo!E10)</f>
        <v/>
      </c>
      <c r="F3" s="49"/>
      <c r="G3" s="49"/>
      <c r="H3" s="49"/>
      <c r="I3" s="49"/>
      <c r="J3" s="49"/>
      <c r="K3" s="49"/>
    </row>
    <row r="5" spans="1:48" ht="12.75" customHeight="1" x14ac:dyDescent="0.2">
      <c r="C5" s="50"/>
      <c r="D5" s="51"/>
      <c r="E5" s="51"/>
      <c r="F5" s="617" t="s">
        <v>204</v>
      </c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51"/>
      <c r="U5" s="51"/>
      <c r="V5" s="51"/>
      <c r="W5" s="51"/>
      <c r="X5" s="51"/>
      <c r="Y5" s="51"/>
      <c r="Z5" s="51"/>
      <c r="AA5" s="51"/>
      <c r="AB5" s="51"/>
      <c r="AC5" s="51"/>
      <c r="AD5" s="52"/>
    </row>
    <row r="6" spans="1:48" x14ac:dyDescent="0.2">
      <c r="C6" s="53"/>
      <c r="D6" s="53"/>
      <c r="E6" s="54"/>
      <c r="F6" s="617"/>
      <c r="G6" s="617"/>
      <c r="H6" s="617"/>
      <c r="I6" s="617"/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55"/>
      <c r="U6" s="55"/>
      <c r="V6" s="55"/>
      <c r="W6" s="55"/>
      <c r="X6" s="55"/>
      <c r="Y6" s="55"/>
      <c r="Z6" s="55"/>
      <c r="AA6" s="55"/>
      <c r="AB6" s="55"/>
      <c r="AC6" s="55"/>
      <c r="AD6" s="56"/>
    </row>
    <row r="7" spans="1:48" x14ac:dyDescent="0.2">
      <c r="C7" s="53"/>
      <c r="D7" s="53"/>
      <c r="E7" s="54"/>
      <c r="F7" s="617"/>
      <c r="G7" s="617"/>
      <c r="H7" s="617"/>
      <c r="I7" s="617"/>
      <c r="J7" s="617"/>
      <c r="K7" s="617"/>
      <c r="L7" s="617"/>
      <c r="M7" s="617"/>
      <c r="N7" s="617"/>
      <c r="O7" s="617"/>
      <c r="P7" s="617"/>
      <c r="Q7" s="617"/>
      <c r="R7" s="617"/>
      <c r="S7" s="617"/>
      <c r="T7" s="55"/>
      <c r="U7" s="55"/>
      <c r="V7" s="55"/>
      <c r="W7" s="55"/>
      <c r="X7" s="55"/>
      <c r="Y7" s="55"/>
      <c r="Z7" s="55"/>
      <c r="AA7" s="55"/>
      <c r="AB7" s="55"/>
      <c r="AC7" s="55"/>
      <c r="AD7" s="56"/>
    </row>
    <row r="8" spans="1:48" ht="15.75" customHeight="1" x14ac:dyDescent="0.2">
      <c r="C8" s="57"/>
      <c r="D8" s="58"/>
      <c r="E8" s="58"/>
      <c r="F8" s="617"/>
      <c r="G8" s="617"/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617"/>
      <c r="S8" s="617"/>
      <c r="T8" s="58"/>
      <c r="U8" s="58"/>
      <c r="V8" s="58"/>
      <c r="W8" s="58"/>
      <c r="X8" s="58"/>
      <c r="Y8" s="58"/>
      <c r="Z8" s="58"/>
      <c r="AA8" s="58"/>
      <c r="AB8" s="58"/>
      <c r="AC8" s="58"/>
      <c r="AD8" s="59"/>
    </row>
    <row r="10" spans="1:48" ht="12.75" customHeight="1" x14ac:dyDescent="0.2">
      <c r="C10" s="50"/>
      <c r="D10" s="51"/>
      <c r="E10" s="51"/>
      <c r="F10" s="613" t="s">
        <v>205</v>
      </c>
      <c r="G10" s="613"/>
      <c r="H10" s="613"/>
      <c r="I10" s="613"/>
      <c r="J10" s="613"/>
      <c r="K10" s="613"/>
      <c r="L10" s="613"/>
      <c r="M10" s="613"/>
      <c r="N10" s="613"/>
      <c r="O10" s="613"/>
      <c r="P10" s="613"/>
      <c r="Q10" s="613"/>
      <c r="R10" s="613"/>
      <c r="S10" s="613"/>
      <c r="T10" s="51"/>
      <c r="U10" s="51"/>
      <c r="V10" s="51"/>
      <c r="W10" s="51"/>
      <c r="X10" s="51"/>
      <c r="Y10" s="52"/>
    </row>
    <row r="11" spans="1:48" x14ac:dyDescent="0.2">
      <c r="C11" s="54"/>
      <c r="D11" s="54"/>
      <c r="E11" s="54"/>
      <c r="F11" s="613"/>
      <c r="G11" s="613"/>
      <c r="H11" s="613"/>
      <c r="I11" s="613"/>
      <c r="J11" s="613"/>
      <c r="K11" s="613"/>
      <c r="L11" s="613"/>
      <c r="M11" s="613"/>
      <c r="N11" s="613"/>
      <c r="O11" s="613"/>
      <c r="P11" s="613"/>
      <c r="Q11" s="613"/>
      <c r="R11" s="613"/>
      <c r="S11" s="613"/>
      <c r="T11" s="55"/>
      <c r="U11" s="55"/>
      <c r="V11" s="55"/>
      <c r="W11" s="55"/>
      <c r="X11" s="55"/>
      <c r="Y11" s="56"/>
    </row>
    <row r="12" spans="1:48" x14ac:dyDescent="0.2">
      <c r="C12" s="54"/>
      <c r="D12" s="54"/>
      <c r="E12" s="54"/>
      <c r="F12" s="613"/>
      <c r="G12" s="613"/>
      <c r="H12" s="613"/>
      <c r="I12" s="613"/>
      <c r="J12" s="613"/>
      <c r="K12" s="613"/>
      <c r="L12" s="613"/>
      <c r="M12" s="613"/>
      <c r="N12" s="613"/>
      <c r="O12" s="613"/>
      <c r="P12" s="613"/>
      <c r="Q12" s="613"/>
      <c r="R12" s="613"/>
      <c r="S12" s="613"/>
      <c r="T12" s="55"/>
      <c r="U12" s="55"/>
      <c r="V12" s="55"/>
      <c r="W12" s="55"/>
      <c r="X12" s="55"/>
      <c r="Y12" s="56"/>
    </row>
    <row r="13" spans="1:48" x14ac:dyDescent="0.2">
      <c r="C13" s="57"/>
      <c r="D13" s="58"/>
      <c r="E13" s="58"/>
      <c r="F13" s="613"/>
      <c r="G13" s="613"/>
      <c r="H13" s="613"/>
      <c r="I13" s="613"/>
      <c r="J13" s="613"/>
      <c r="K13" s="613"/>
      <c r="L13" s="613"/>
      <c r="M13" s="613"/>
      <c r="N13" s="613"/>
      <c r="O13" s="613"/>
      <c r="P13" s="613"/>
      <c r="Q13" s="613"/>
      <c r="R13" s="613"/>
      <c r="S13" s="613"/>
      <c r="T13" s="58"/>
      <c r="U13" s="58"/>
      <c r="V13" s="58"/>
      <c r="W13" s="58"/>
      <c r="X13" s="58"/>
      <c r="Y13" s="59"/>
    </row>
    <row r="15" spans="1:48" ht="12.75" customHeight="1" x14ac:dyDescent="0.2">
      <c r="C15" s="50"/>
      <c r="D15" s="51"/>
      <c r="E15" s="51"/>
      <c r="F15" s="613" t="s">
        <v>206</v>
      </c>
      <c r="G15" s="613"/>
      <c r="H15" s="613"/>
      <c r="I15" s="613"/>
      <c r="J15" s="613"/>
      <c r="K15" s="613"/>
      <c r="L15" s="613"/>
      <c r="M15" s="613"/>
      <c r="N15" s="613"/>
      <c r="O15" s="613"/>
      <c r="P15" s="613"/>
      <c r="Q15" s="613"/>
      <c r="R15" s="613"/>
      <c r="S15" s="613"/>
      <c r="T15" s="51"/>
      <c r="U15" s="51"/>
      <c r="V15" s="51"/>
      <c r="W15" s="51"/>
      <c r="X15" s="51"/>
      <c r="Y15" s="52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</row>
    <row r="16" spans="1:48" ht="12.75" customHeight="1" x14ac:dyDescent="0.2">
      <c r="C16" s="54"/>
      <c r="D16" s="54"/>
      <c r="E16" s="54"/>
      <c r="F16" s="613"/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55"/>
      <c r="U16" s="55"/>
      <c r="V16" s="55"/>
      <c r="W16" s="55"/>
      <c r="X16" s="55"/>
      <c r="Y16" s="56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</row>
    <row r="17" spans="3:48" ht="12.75" customHeight="1" x14ac:dyDescent="0.2">
      <c r="C17" s="54"/>
      <c r="D17" s="54"/>
      <c r="E17" s="54"/>
      <c r="F17" s="613"/>
      <c r="G17" s="613"/>
      <c r="H17" s="613"/>
      <c r="I17" s="613"/>
      <c r="J17" s="613"/>
      <c r="K17" s="613"/>
      <c r="L17" s="613"/>
      <c r="M17" s="613"/>
      <c r="N17" s="613"/>
      <c r="O17" s="613"/>
      <c r="P17" s="613"/>
      <c r="Q17" s="613"/>
      <c r="R17" s="613"/>
      <c r="S17" s="613"/>
      <c r="T17" s="55"/>
      <c r="U17" s="55"/>
      <c r="V17" s="55"/>
      <c r="W17" s="55"/>
      <c r="X17" s="55"/>
      <c r="Y17" s="56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</row>
    <row r="18" spans="3:48" ht="13.5" customHeight="1" x14ac:dyDescent="0.2">
      <c r="C18" s="57"/>
      <c r="D18" s="58"/>
      <c r="E18" s="58"/>
      <c r="F18" s="613"/>
      <c r="G18" s="613"/>
      <c r="H18" s="613"/>
      <c r="I18" s="613"/>
      <c r="J18" s="613"/>
      <c r="K18" s="613"/>
      <c r="L18" s="613"/>
      <c r="M18" s="613"/>
      <c r="N18" s="613"/>
      <c r="O18" s="613"/>
      <c r="P18" s="613"/>
      <c r="Q18" s="613"/>
      <c r="R18" s="613"/>
      <c r="S18" s="613"/>
      <c r="T18" s="58"/>
      <c r="U18" s="58"/>
      <c r="V18" s="58"/>
      <c r="W18" s="58"/>
      <c r="X18" s="58"/>
      <c r="Y18" s="59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</row>
    <row r="20" spans="3:48" ht="12.75" customHeight="1" x14ac:dyDescent="0.2">
      <c r="C20" s="50"/>
      <c r="D20" s="51"/>
      <c r="E20" s="51"/>
      <c r="F20" s="613" t="s">
        <v>207</v>
      </c>
      <c r="G20" s="613"/>
      <c r="H20" s="613"/>
      <c r="I20" s="613"/>
      <c r="J20" s="613"/>
      <c r="K20" s="613"/>
      <c r="L20" s="613"/>
      <c r="M20" s="613"/>
      <c r="N20" s="613"/>
      <c r="O20" s="613"/>
      <c r="P20" s="613"/>
      <c r="Q20" s="613"/>
      <c r="R20" s="613"/>
      <c r="S20" s="613"/>
      <c r="T20" s="51"/>
      <c r="U20" s="51"/>
      <c r="V20" s="51"/>
      <c r="W20" s="51"/>
      <c r="X20" s="51"/>
      <c r="Y20" s="52"/>
    </row>
    <row r="21" spans="3:48" x14ac:dyDescent="0.2">
      <c r="C21" s="61"/>
      <c r="D21" s="55"/>
      <c r="E21" s="55"/>
      <c r="F21" s="613"/>
      <c r="G21" s="613"/>
      <c r="H21" s="613"/>
      <c r="I21" s="613"/>
      <c r="J21" s="613"/>
      <c r="K21" s="613"/>
      <c r="L21" s="613"/>
      <c r="M21" s="613"/>
      <c r="N21" s="613"/>
      <c r="O21" s="613"/>
      <c r="P21" s="613"/>
      <c r="Q21" s="613"/>
      <c r="R21" s="613"/>
      <c r="S21" s="613"/>
      <c r="T21" s="55"/>
      <c r="U21" s="55"/>
      <c r="V21" s="55"/>
      <c r="W21" s="55"/>
      <c r="X21" s="55"/>
      <c r="Y21" s="56"/>
    </row>
    <row r="22" spans="3:48" x14ac:dyDescent="0.2">
      <c r="C22" s="61"/>
      <c r="D22" s="55"/>
      <c r="E22" s="55"/>
      <c r="F22" s="613"/>
      <c r="G22" s="613"/>
      <c r="H22" s="613"/>
      <c r="I22" s="613"/>
      <c r="J22" s="613"/>
      <c r="K22" s="613"/>
      <c r="L22" s="613"/>
      <c r="M22" s="613"/>
      <c r="N22" s="613"/>
      <c r="O22" s="613"/>
      <c r="P22" s="613"/>
      <c r="Q22" s="613"/>
      <c r="R22" s="613"/>
      <c r="S22" s="613"/>
      <c r="T22" s="55"/>
      <c r="U22" s="55"/>
      <c r="V22" s="55"/>
      <c r="W22" s="55"/>
      <c r="X22" s="55"/>
      <c r="Y22" s="56"/>
    </row>
    <row r="23" spans="3:48" x14ac:dyDescent="0.2">
      <c r="C23" s="57"/>
      <c r="D23" s="58"/>
      <c r="E23" s="58"/>
      <c r="F23" s="613"/>
      <c r="G23" s="613"/>
      <c r="H23" s="613"/>
      <c r="I23" s="613"/>
      <c r="J23" s="613"/>
      <c r="K23" s="613"/>
      <c r="L23" s="613"/>
      <c r="M23" s="613"/>
      <c r="N23" s="613"/>
      <c r="O23" s="613"/>
      <c r="P23" s="613"/>
      <c r="Q23" s="613"/>
      <c r="R23" s="613"/>
      <c r="S23" s="613"/>
      <c r="T23" s="58"/>
      <c r="U23" s="58"/>
      <c r="V23" s="58"/>
      <c r="W23" s="58"/>
      <c r="X23" s="58"/>
      <c r="Y23" s="59"/>
    </row>
    <row r="25" spans="3:48" ht="12.75" customHeight="1" x14ac:dyDescent="0.2">
      <c r="C25" s="50"/>
      <c r="D25" s="51"/>
      <c r="E25" s="51"/>
      <c r="F25" s="613" t="s">
        <v>208</v>
      </c>
      <c r="G25" s="613"/>
      <c r="H25" s="613"/>
      <c r="I25" s="613"/>
      <c r="J25" s="613"/>
      <c r="K25" s="613"/>
      <c r="L25" s="613"/>
      <c r="M25" s="613"/>
      <c r="N25" s="613"/>
      <c r="O25" s="613"/>
      <c r="P25" s="613"/>
      <c r="Q25" s="613"/>
      <c r="R25" s="613"/>
      <c r="S25" s="613"/>
      <c r="T25" s="51"/>
      <c r="U25" s="51"/>
      <c r="V25" s="51"/>
      <c r="W25" s="51"/>
      <c r="X25" s="51"/>
      <c r="Y25" s="52"/>
      <c r="AO25" s="60"/>
      <c r="AP25" s="60"/>
      <c r="AQ25" s="60"/>
      <c r="AR25" s="60"/>
      <c r="AS25" s="60"/>
      <c r="AT25" s="60"/>
      <c r="AU25" s="60"/>
    </row>
    <row r="26" spans="3:48" ht="12.75" customHeight="1" x14ac:dyDescent="0.2">
      <c r="C26" s="61"/>
      <c r="D26" s="55"/>
      <c r="E26" s="55"/>
      <c r="F26" s="613"/>
      <c r="G26" s="613"/>
      <c r="H26" s="613"/>
      <c r="I26" s="613"/>
      <c r="J26" s="613"/>
      <c r="K26" s="613"/>
      <c r="L26" s="613"/>
      <c r="M26" s="613"/>
      <c r="N26" s="613"/>
      <c r="O26" s="613"/>
      <c r="P26" s="613"/>
      <c r="Q26" s="613"/>
      <c r="R26" s="613"/>
      <c r="S26" s="613"/>
      <c r="T26" s="55"/>
      <c r="U26" s="55"/>
      <c r="V26" s="55"/>
      <c r="W26" s="55"/>
      <c r="X26" s="55"/>
      <c r="Y26" s="56"/>
      <c r="AO26" s="60"/>
      <c r="AP26" s="60"/>
      <c r="AQ26" s="60"/>
      <c r="AR26" s="60"/>
      <c r="AS26" s="60"/>
      <c r="AT26" s="60"/>
      <c r="AU26" s="60"/>
    </row>
    <row r="27" spans="3:48" ht="12.75" customHeight="1" x14ac:dyDescent="0.2">
      <c r="C27" s="61"/>
      <c r="D27" s="55"/>
      <c r="E27" s="55"/>
      <c r="F27" s="613"/>
      <c r="G27" s="613"/>
      <c r="H27" s="613"/>
      <c r="I27" s="613"/>
      <c r="J27" s="613"/>
      <c r="K27" s="613"/>
      <c r="L27" s="613"/>
      <c r="M27" s="613"/>
      <c r="N27" s="613"/>
      <c r="O27" s="613"/>
      <c r="P27" s="613"/>
      <c r="Q27" s="613"/>
      <c r="R27" s="613"/>
      <c r="S27" s="613"/>
      <c r="T27" s="55"/>
      <c r="U27" s="55"/>
      <c r="V27" s="55"/>
      <c r="W27" s="55"/>
      <c r="X27" s="55"/>
      <c r="Y27" s="56"/>
      <c r="AO27" s="60"/>
      <c r="AP27" s="60"/>
      <c r="AQ27" s="60"/>
      <c r="AR27" s="60"/>
      <c r="AS27" s="60"/>
      <c r="AT27" s="60"/>
      <c r="AU27" s="60"/>
    </row>
    <row r="28" spans="3:48" ht="13.5" customHeight="1" x14ac:dyDescent="0.2">
      <c r="C28" s="57"/>
      <c r="D28" s="58"/>
      <c r="E28" s="58"/>
      <c r="F28" s="613"/>
      <c r="G28" s="613"/>
      <c r="H28" s="613"/>
      <c r="I28" s="613"/>
      <c r="J28" s="613"/>
      <c r="K28" s="613"/>
      <c r="L28" s="613"/>
      <c r="M28" s="613"/>
      <c r="N28" s="613"/>
      <c r="O28" s="613"/>
      <c r="P28" s="613"/>
      <c r="Q28" s="613"/>
      <c r="R28" s="613"/>
      <c r="S28" s="613"/>
      <c r="T28" s="58"/>
      <c r="U28" s="58"/>
      <c r="V28" s="58"/>
      <c r="W28" s="58"/>
      <c r="X28" s="58"/>
      <c r="Y28" s="59"/>
      <c r="AO28" s="60"/>
      <c r="AP28" s="60"/>
      <c r="AQ28" s="60"/>
      <c r="AR28" s="60"/>
      <c r="AS28" s="60"/>
      <c r="AT28" s="60"/>
      <c r="AU28" s="60"/>
    </row>
    <row r="30" spans="3:48" x14ac:dyDescent="0.2">
      <c r="D30" s="48" t="s">
        <v>209</v>
      </c>
      <c r="T30" s="48" t="s">
        <v>292</v>
      </c>
    </row>
    <row r="31" spans="3:48" x14ac:dyDescent="0.2">
      <c r="D31" s="48" t="s">
        <v>210</v>
      </c>
    </row>
  </sheetData>
  <sheetProtection password="C55E" sheet="1" objects="1" scenarios="1" selectLockedCells="1"/>
  <mergeCells count="8">
    <mergeCell ref="F20:S23"/>
    <mergeCell ref="F25:S28"/>
    <mergeCell ref="A1:O2"/>
    <mergeCell ref="A3:B3"/>
    <mergeCell ref="C3:D3"/>
    <mergeCell ref="F5:S8"/>
    <mergeCell ref="F10:S13"/>
    <mergeCell ref="F15:S18"/>
  </mergeCells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8"/>
  <sheetViews>
    <sheetView showRowColHeaders="0" tabSelected="1" workbookViewId="0">
      <selection activeCell="E8" sqref="E8:F8"/>
    </sheetView>
  </sheetViews>
  <sheetFormatPr defaultRowHeight="12.75" x14ac:dyDescent="0.2"/>
  <cols>
    <col min="1" max="11" width="9.140625" style="62"/>
    <col min="12" max="12" width="5.28515625" style="62" customWidth="1"/>
    <col min="13" max="16384" width="9.140625" style="62"/>
  </cols>
  <sheetData>
    <row r="2" spans="2:16" ht="12.75" customHeight="1" x14ac:dyDescent="0.2">
      <c r="F2" s="63"/>
      <c r="G2" s="63"/>
      <c r="H2" s="63"/>
      <c r="I2" s="63"/>
      <c r="J2" s="63"/>
      <c r="K2" s="63"/>
    </row>
    <row r="3" spans="2:16" ht="12.75" customHeight="1" x14ac:dyDescent="0.2">
      <c r="F3" s="63"/>
      <c r="G3" s="63"/>
      <c r="H3" s="63"/>
      <c r="I3" s="63"/>
      <c r="J3" s="63"/>
      <c r="K3" s="63"/>
    </row>
    <row r="5" spans="2:16" x14ac:dyDescent="0.2">
      <c r="B5" s="64" t="s">
        <v>211</v>
      </c>
      <c r="C5" s="65"/>
    </row>
    <row r="6" spans="2:16" x14ac:dyDescent="0.2">
      <c r="C6" s="66"/>
    </row>
    <row r="7" spans="2:16" x14ac:dyDescent="0.2">
      <c r="B7" s="67"/>
      <c r="C7" s="68"/>
      <c r="D7" s="68"/>
      <c r="E7" s="69"/>
      <c r="F7" s="69"/>
      <c r="G7" s="69"/>
      <c r="H7" s="69"/>
      <c r="I7" s="69"/>
      <c r="J7" s="69"/>
      <c r="K7" s="69"/>
      <c r="L7" s="69"/>
      <c r="M7" s="70"/>
      <c r="N7" s="71"/>
      <c r="O7" s="71"/>
      <c r="P7" s="71"/>
    </row>
    <row r="8" spans="2:16" ht="24" customHeight="1" x14ac:dyDescent="0.2">
      <c r="B8" s="72"/>
      <c r="C8" s="621" t="s">
        <v>212</v>
      </c>
      <c r="D8" s="621"/>
      <c r="E8" s="622"/>
      <c r="F8" s="622"/>
      <c r="G8" s="623"/>
      <c r="H8" s="623"/>
      <c r="I8" s="623"/>
      <c r="J8" s="74"/>
      <c r="K8" s="73" t="s">
        <v>2</v>
      </c>
      <c r="L8" s="75"/>
      <c r="M8" s="76"/>
      <c r="N8" s="71"/>
      <c r="O8" s="71"/>
      <c r="P8" s="71"/>
    </row>
    <row r="9" spans="2:16" x14ac:dyDescent="0.2">
      <c r="B9" s="72"/>
      <c r="C9" s="77"/>
      <c r="D9" s="77"/>
      <c r="E9" s="74"/>
      <c r="F9" s="78" t="s">
        <v>213</v>
      </c>
      <c r="G9" s="78" t="s">
        <v>214</v>
      </c>
      <c r="H9" s="74"/>
      <c r="I9" s="74"/>
      <c r="J9" s="74"/>
      <c r="K9" s="77"/>
      <c r="L9" s="74"/>
      <c r="M9" s="76"/>
      <c r="N9" s="71"/>
      <c r="O9" s="71"/>
      <c r="P9" s="71"/>
    </row>
    <row r="10" spans="2:16" ht="24" customHeight="1" x14ac:dyDescent="0.2">
      <c r="B10" s="72"/>
      <c r="C10" s="621" t="s">
        <v>215</v>
      </c>
      <c r="D10" s="621"/>
      <c r="E10" s="619"/>
      <c r="F10" s="619"/>
      <c r="G10" s="619"/>
      <c r="H10" s="619"/>
      <c r="I10" s="74"/>
      <c r="J10" s="74"/>
      <c r="K10" s="73" t="s">
        <v>216</v>
      </c>
      <c r="L10" s="75"/>
      <c r="M10" s="76"/>
      <c r="N10" s="71"/>
      <c r="O10" s="71"/>
      <c r="P10" s="71"/>
    </row>
    <row r="11" spans="2:16" ht="12.75" customHeight="1" x14ac:dyDescent="0.2">
      <c r="B11" s="79"/>
      <c r="C11" s="80"/>
      <c r="D11" s="80"/>
      <c r="E11" s="74"/>
      <c r="F11" s="74"/>
      <c r="G11" s="74"/>
      <c r="H11" s="81"/>
      <c r="I11" s="81"/>
      <c r="J11" s="81"/>
      <c r="K11" s="74"/>
      <c r="L11" s="74"/>
      <c r="M11" s="76"/>
      <c r="N11" s="71"/>
      <c r="O11" s="71"/>
      <c r="P11" s="71"/>
    </row>
    <row r="12" spans="2:16" ht="15.75" customHeight="1" x14ac:dyDescent="0.2">
      <c r="B12" s="79"/>
      <c r="C12" s="80"/>
      <c r="D12" s="80" t="s">
        <v>4</v>
      </c>
      <c r="E12" s="619"/>
      <c r="F12" s="619"/>
      <c r="G12" s="619"/>
      <c r="H12" s="81"/>
      <c r="I12" s="81"/>
      <c r="J12" s="74"/>
      <c r="K12" s="74"/>
      <c r="L12" s="74"/>
      <c r="M12" s="76"/>
      <c r="N12" s="71"/>
      <c r="O12" s="71"/>
      <c r="P12" s="71"/>
    </row>
    <row r="13" spans="2:16" ht="16.5" customHeight="1" x14ac:dyDescent="0.2">
      <c r="B13" s="618" t="s">
        <v>217</v>
      </c>
      <c r="C13" s="618"/>
      <c r="D13" s="618"/>
      <c r="E13" s="74"/>
      <c r="F13" s="74"/>
      <c r="G13" s="74"/>
      <c r="H13" s="81"/>
      <c r="I13" s="81"/>
      <c r="J13" s="74"/>
      <c r="K13" s="74"/>
      <c r="L13" s="74"/>
      <c r="M13" s="76"/>
      <c r="N13" s="71"/>
      <c r="O13" s="71"/>
      <c r="P13" s="71"/>
    </row>
    <row r="14" spans="2:16" ht="15.75" customHeight="1" x14ac:dyDescent="0.2">
      <c r="B14" s="618"/>
      <c r="C14" s="618"/>
      <c r="D14" s="618"/>
      <c r="E14" s="619"/>
      <c r="F14" s="619"/>
      <c r="G14" s="619"/>
      <c r="H14" s="81"/>
      <c r="I14" s="81"/>
      <c r="J14" s="74"/>
      <c r="K14" s="74"/>
      <c r="L14" s="74"/>
      <c r="M14" s="76"/>
      <c r="N14" s="71"/>
      <c r="O14" s="71"/>
      <c r="P14" s="71"/>
    </row>
    <row r="15" spans="2:16" ht="6" customHeight="1" x14ac:dyDescent="0.2">
      <c r="B15" s="82"/>
      <c r="C15" s="83"/>
      <c r="D15" s="83"/>
      <c r="E15" s="84"/>
      <c r="F15" s="84"/>
      <c r="G15" s="84"/>
      <c r="H15" s="84"/>
      <c r="I15" s="84"/>
      <c r="J15" s="84"/>
      <c r="K15" s="84"/>
      <c r="L15" s="84"/>
      <c r="M15" s="85"/>
      <c r="N15" s="71"/>
      <c r="O15" s="71"/>
      <c r="P15" s="71"/>
    </row>
    <row r="16" spans="2:16" x14ac:dyDescent="0.2">
      <c r="B16" s="71"/>
      <c r="C16" s="71"/>
      <c r="D16" s="71"/>
      <c r="E16" s="71"/>
      <c r="F16" s="71"/>
      <c r="G16" s="71"/>
      <c r="H16" s="71"/>
      <c r="I16" s="71"/>
      <c r="N16" s="71"/>
      <c r="O16" s="71"/>
      <c r="P16" s="71"/>
    </row>
    <row r="17" spans="2:16" x14ac:dyDescent="0.2">
      <c r="B17" s="71"/>
      <c r="C17" s="71"/>
      <c r="D17" s="71"/>
      <c r="E17" s="71"/>
      <c r="F17" s="71"/>
      <c r="G17" s="71"/>
      <c r="H17" s="71"/>
      <c r="I17" s="71"/>
      <c r="N17" s="71"/>
      <c r="O17" s="71"/>
      <c r="P17" s="71"/>
    </row>
    <row r="19" spans="2:16" ht="12.75" customHeight="1" x14ac:dyDescent="0.2">
      <c r="B19" s="620" t="s">
        <v>218</v>
      </c>
      <c r="C19" s="620"/>
      <c r="D19" s="620"/>
      <c r="E19" s="620"/>
      <c r="F19" s="620"/>
      <c r="G19" s="620"/>
      <c r="H19" s="620"/>
    </row>
    <row r="20" spans="2:16" ht="15.75" x14ac:dyDescent="0.25">
      <c r="B20" s="620"/>
      <c r="C20" s="620"/>
      <c r="D20" s="620"/>
      <c r="E20" s="620"/>
      <c r="F20" s="620"/>
      <c r="G20" s="620"/>
      <c r="H20" s="620"/>
      <c r="L20" s="86" t="s">
        <v>219</v>
      </c>
    </row>
    <row r="21" spans="2:16" x14ac:dyDescent="0.2">
      <c r="B21" s="620"/>
      <c r="C21" s="620"/>
      <c r="D21" s="620"/>
      <c r="E21" s="620"/>
      <c r="F21" s="620"/>
      <c r="G21" s="620"/>
      <c r="H21" s="620"/>
    </row>
    <row r="23" spans="2:16" ht="15.75" x14ac:dyDescent="0.25">
      <c r="B23" s="87"/>
      <c r="D23" s="88"/>
    </row>
    <row r="25" spans="2:16" x14ac:dyDescent="0.2">
      <c r="B25" s="89"/>
      <c r="C25" s="89"/>
      <c r="D25" s="89"/>
      <c r="E25" s="89"/>
      <c r="F25" s="89"/>
    </row>
    <row r="26" spans="2:16" x14ac:dyDescent="0.2">
      <c r="B26" s="89"/>
      <c r="C26" s="89"/>
      <c r="D26" s="89"/>
      <c r="E26" s="89"/>
      <c r="F26" s="89"/>
    </row>
    <row r="27" spans="2:16" x14ac:dyDescent="0.2">
      <c r="B27" s="89"/>
      <c r="C27" s="89"/>
      <c r="D27" s="89"/>
      <c r="E27" s="89"/>
      <c r="F27" s="89"/>
    </row>
    <row r="28" spans="2:16" x14ac:dyDescent="0.2">
      <c r="B28" s="89"/>
      <c r="C28" s="89"/>
      <c r="D28" s="89"/>
      <c r="E28" s="89"/>
      <c r="F28" s="89"/>
    </row>
  </sheetData>
  <sheetProtection password="C55E" sheet="1" objects="1" scenarios="1" selectLockedCells="1"/>
  <mergeCells count="9">
    <mergeCell ref="B13:D14"/>
    <mergeCell ref="E14:G14"/>
    <mergeCell ref="B19:H21"/>
    <mergeCell ref="C8:D8"/>
    <mergeCell ref="E8:F8"/>
    <mergeCell ref="G8:I8"/>
    <mergeCell ref="C10:D10"/>
    <mergeCell ref="E10:H10"/>
    <mergeCell ref="E12:G12"/>
  </mergeCells>
  <conditionalFormatting sqref="E8:I8 E10 E12:G12 E14:G14 L8 L10">
    <cfRule type="cellIs" dxfId="107" priority="1" stopIfTrue="1" operator="equal">
      <formula>""</formula>
    </cfRule>
  </conditionalFormatting>
  <dataValidations count="4">
    <dataValidation allowBlank="1" showInputMessage="1" showErrorMessage="1" prompt="First name" sqref="E8:F8">
      <formula1>0</formula1>
      <formula2>0</formula2>
    </dataValidation>
    <dataValidation allowBlank="1" showInputMessage="1" showErrorMessage="1" prompt="Last name" sqref="G8:I8">
      <formula1>0</formula1>
      <formula2>0</formula2>
    </dataValidation>
    <dataValidation type="list" allowBlank="1" showErrorMessage="1" sqref="L10">
      <formula1>Gender</formula1>
      <formula2>0</formula2>
    </dataValidation>
    <dataValidation type="list" allowBlank="1" showErrorMessage="1" sqref="L8">
      <formula1>Grade</formula1>
      <formula2>0</formula2>
    </dataValidation>
  </dataValidations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5"/>
  <sheetViews>
    <sheetView showRowColHeaders="0" workbookViewId="0">
      <selection activeCell="Y22" sqref="Y22:AA22"/>
    </sheetView>
  </sheetViews>
  <sheetFormatPr defaultRowHeight="12.75" x14ac:dyDescent="0.2"/>
  <cols>
    <col min="1" max="48" width="2.85546875" style="62" customWidth="1"/>
    <col min="49" max="16384" width="9.140625" style="62"/>
  </cols>
  <sheetData>
    <row r="1" spans="1:33" ht="12.75" customHeight="1" x14ac:dyDescent="0.2">
      <c r="A1" s="632" t="str">
        <f>StudentInfo!E8&amp;" "&amp;StudentInfo!G8</f>
        <v xml:space="preserve"> </v>
      </c>
      <c r="B1" s="632"/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</row>
    <row r="2" spans="1:33" ht="12.75" customHeight="1" x14ac:dyDescent="0.2">
      <c r="A2" s="632"/>
      <c r="B2" s="632"/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</row>
    <row r="3" spans="1:33" x14ac:dyDescent="0.2">
      <c r="A3" s="633" t="str">
        <f>IF(C3="","","Grade:")</f>
        <v/>
      </c>
      <c r="B3" s="633"/>
      <c r="C3" s="634" t="str">
        <f>IF(StudentInfo!L8="","",StudentInfo!L8)</f>
        <v/>
      </c>
      <c r="D3" s="634"/>
      <c r="E3" s="91" t="str">
        <f>IF(StudentInfo!E10="","",StudentInfo!E10)</f>
        <v/>
      </c>
      <c r="F3" s="91"/>
      <c r="G3" s="91"/>
      <c r="H3" s="91"/>
      <c r="I3" s="91"/>
      <c r="J3" s="91"/>
      <c r="K3" s="91"/>
    </row>
    <row r="4" spans="1:33" x14ac:dyDescent="0.2">
      <c r="L4" s="67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70"/>
    </row>
    <row r="5" spans="1:33" ht="12.75" customHeight="1" x14ac:dyDescent="0.2">
      <c r="L5" s="92"/>
      <c r="M5" s="74"/>
      <c r="N5" s="74"/>
      <c r="O5" s="74"/>
      <c r="P5" s="74"/>
      <c r="Q5" s="635" t="s">
        <v>220</v>
      </c>
      <c r="R5" s="635"/>
      <c r="S5" s="635"/>
      <c r="T5" s="635"/>
      <c r="U5" s="635"/>
      <c r="V5" s="635"/>
      <c r="W5" s="635"/>
      <c r="X5" s="635"/>
      <c r="Y5" s="635"/>
      <c r="Z5" s="635"/>
      <c r="AA5" s="635"/>
      <c r="AB5" s="74"/>
      <c r="AC5" s="74"/>
      <c r="AD5" s="74"/>
      <c r="AE5" s="74"/>
      <c r="AF5" s="74"/>
      <c r="AG5" s="76"/>
    </row>
    <row r="6" spans="1:33" ht="12.75" customHeight="1" x14ac:dyDescent="0.2">
      <c r="A6" s="64" t="s">
        <v>221</v>
      </c>
      <c r="B6" s="65"/>
      <c r="L6" s="92"/>
      <c r="M6" s="74"/>
      <c r="N6" s="74"/>
      <c r="O6" s="74"/>
      <c r="P6" s="74"/>
      <c r="Q6" s="635"/>
      <c r="R6" s="635"/>
      <c r="S6" s="635"/>
      <c r="T6" s="635"/>
      <c r="U6" s="635"/>
      <c r="V6" s="635"/>
      <c r="W6" s="635"/>
      <c r="X6" s="635"/>
      <c r="Y6" s="635"/>
      <c r="Z6" s="635"/>
      <c r="AA6" s="635"/>
      <c r="AB6" s="74"/>
      <c r="AC6" s="74"/>
      <c r="AD6" s="74"/>
      <c r="AE6" s="74"/>
      <c r="AF6" s="74"/>
      <c r="AG6" s="76"/>
    </row>
    <row r="7" spans="1:33" ht="12.75" customHeight="1" x14ac:dyDescent="0.2">
      <c r="B7" s="62" t="s">
        <v>222</v>
      </c>
      <c r="L7" s="93"/>
      <c r="M7" s="94"/>
      <c r="N7" s="94"/>
      <c r="O7" s="74"/>
      <c r="P7" s="74"/>
      <c r="Q7" s="635"/>
      <c r="R7" s="635"/>
      <c r="S7" s="635"/>
      <c r="T7" s="635"/>
      <c r="U7" s="635"/>
      <c r="V7" s="635"/>
      <c r="W7" s="635"/>
      <c r="X7" s="635"/>
      <c r="Y7" s="635"/>
      <c r="Z7" s="635"/>
      <c r="AA7" s="635"/>
      <c r="AB7" s="74"/>
      <c r="AC7" s="74"/>
      <c r="AD7" s="74"/>
      <c r="AE7" s="74"/>
      <c r="AF7" s="74"/>
      <c r="AG7" s="76"/>
    </row>
    <row r="8" spans="1:33" ht="12.75" customHeight="1" x14ac:dyDescent="0.2">
      <c r="L8" s="72"/>
      <c r="M8" s="74"/>
      <c r="N8" s="74"/>
      <c r="O8" s="74"/>
      <c r="P8" s="74"/>
      <c r="Q8" s="635"/>
      <c r="R8" s="635"/>
      <c r="S8" s="635"/>
      <c r="T8" s="635"/>
      <c r="U8" s="635"/>
      <c r="V8" s="635"/>
      <c r="W8" s="635"/>
      <c r="X8" s="635"/>
      <c r="Y8" s="635"/>
      <c r="Z8" s="635"/>
      <c r="AA8" s="635"/>
      <c r="AB8" s="74"/>
      <c r="AC8" s="74"/>
      <c r="AD8" s="74"/>
      <c r="AE8" s="74"/>
      <c r="AF8" s="74"/>
      <c r="AG8" s="76"/>
    </row>
    <row r="9" spans="1:33" ht="12.75" customHeight="1" x14ac:dyDescent="0.2">
      <c r="L9" s="72"/>
      <c r="M9" s="74"/>
      <c r="N9" s="74"/>
      <c r="O9" s="74"/>
      <c r="P9" s="74"/>
      <c r="Q9" s="635"/>
      <c r="R9" s="635"/>
      <c r="S9" s="635"/>
      <c r="T9" s="635"/>
      <c r="U9" s="635"/>
      <c r="V9" s="635"/>
      <c r="W9" s="635"/>
      <c r="X9" s="635"/>
      <c r="Y9" s="635"/>
      <c r="Z9" s="635"/>
      <c r="AA9" s="635"/>
      <c r="AB9" s="74"/>
      <c r="AC9" s="74"/>
      <c r="AD9" s="74"/>
      <c r="AE9" s="74"/>
      <c r="AF9" s="74"/>
      <c r="AG9" s="76"/>
    </row>
    <row r="10" spans="1:33" ht="12.75" customHeight="1" x14ac:dyDescent="0.2">
      <c r="L10" s="72"/>
      <c r="M10" s="74"/>
      <c r="N10" s="74"/>
      <c r="O10" s="74"/>
      <c r="P10" s="74"/>
      <c r="Q10" s="635"/>
      <c r="R10" s="635"/>
      <c r="S10" s="635"/>
      <c r="T10" s="635"/>
      <c r="U10" s="635"/>
      <c r="V10" s="635"/>
      <c r="W10" s="635"/>
      <c r="X10" s="635"/>
      <c r="Y10" s="635"/>
      <c r="Z10" s="635"/>
      <c r="AA10" s="635"/>
      <c r="AB10" s="74"/>
      <c r="AC10" s="74"/>
      <c r="AD10" s="74"/>
      <c r="AE10" s="74"/>
      <c r="AF10" s="74"/>
      <c r="AG10" s="76"/>
    </row>
    <row r="11" spans="1:33" ht="12.75" customHeight="1" x14ac:dyDescent="0.2">
      <c r="L11" s="636" t="s">
        <v>223</v>
      </c>
      <c r="M11" s="636"/>
      <c r="N11" s="636"/>
      <c r="O11" s="636"/>
      <c r="P11" s="636"/>
      <c r="Q11" s="636"/>
      <c r="R11" s="637" t="s">
        <v>224</v>
      </c>
      <c r="S11" s="637"/>
      <c r="T11" s="637"/>
      <c r="U11" s="637"/>
      <c r="V11" s="95"/>
      <c r="W11" s="637" t="s">
        <v>225</v>
      </c>
      <c r="X11" s="637"/>
      <c r="Y11" s="637"/>
      <c r="Z11" s="637"/>
      <c r="AA11" s="74"/>
      <c r="AB11" s="74"/>
      <c r="AC11" s="74"/>
      <c r="AD11" s="74"/>
      <c r="AE11" s="74"/>
      <c r="AF11" s="74"/>
      <c r="AG11" s="76"/>
    </row>
    <row r="12" spans="1:33" ht="12.75" customHeight="1" x14ac:dyDescent="0.2">
      <c r="L12" s="636"/>
      <c r="M12" s="636"/>
      <c r="N12" s="636"/>
      <c r="O12" s="636"/>
      <c r="P12" s="636"/>
      <c r="Q12" s="636"/>
      <c r="R12" s="638"/>
      <c r="S12" s="638"/>
      <c r="T12" s="638"/>
      <c r="U12" s="638"/>
      <c r="V12" s="96"/>
      <c r="W12" s="638"/>
      <c r="X12" s="638"/>
      <c r="Y12" s="638"/>
      <c r="Z12" s="638"/>
      <c r="AA12" s="639" t="s">
        <v>226</v>
      </c>
      <c r="AB12" s="639"/>
      <c r="AC12" s="639"/>
      <c r="AD12" s="639"/>
      <c r="AE12" s="639"/>
      <c r="AF12" s="639"/>
      <c r="AG12" s="639"/>
    </row>
    <row r="13" spans="1:33" ht="12.75" customHeight="1" x14ac:dyDescent="0.2">
      <c r="L13" s="636"/>
      <c r="M13" s="636"/>
      <c r="N13" s="636"/>
      <c r="O13" s="636"/>
      <c r="P13" s="636"/>
      <c r="Q13" s="636"/>
      <c r="R13" s="638"/>
      <c r="S13" s="638"/>
      <c r="T13" s="638"/>
      <c r="U13" s="638"/>
      <c r="V13" s="96"/>
      <c r="W13" s="638"/>
      <c r="X13" s="638"/>
      <c r="Y13" s="638"/>
      <c r="Z13" s="638"/>
      <c r="AA13" s="639"/>
      <c r="AB13" s="639"/>
      <c r="AC13" s="639"/>
      <c r="AD13" s="639"/>
      <c r="AE13" s="639"/>
      <c r="AF13" s="639"/>
      <c r="AG13" s="639"/>
    </row>
    <row r="14" spans="1:33" ht="12.75" customHeight="1" x14ac:dyDescent="0.2">
      <c r="F14" s="97"/>
      <c r="G14" s="97"/>
      <c r="H14" s="97"/>
      <c r="I14" s="97"/>
      <c r="L14" s="636"/>
      <c r="M14" s="636"/>
      <c r="N14" s="636"/>
      <c r="O14" s="636"/>
      <c r="P14" s="636"/>
      <c r="Q14" s="636"/>
      <c r="R14" s="625" t="s">
        <v>227</v>
      </c>
      <c r="S14" s="625"/>
      <c r="T14" s="625"/>
      <c r="U14" s="625"/>
      <c r="V14" s="98"/>
      <c r="W14" s="625" t="s">
        <v>228</v>
      </c>
      <c r="X14" s="625"/>
      <c r="Y14" s="625"/>
      <c r="Z14" s="625"/>
      <c r="AA14" s="639"/>
      <c r="AB14" s="639"/>
      <c r="AC14" s="639"/>
      <c r="AD14" s="639"/>
      <c r="AE14" s="639"/>
      <c r="AF14" s="639"/>
      <c r="AG14" s="639"/>
    </row>
    <row r="15" spans="1:33" x14ac:dyDescent="0.2">
      <c r="F15" s="97"/>
      <c r="G15" s="97"/>
      <c r="H15" s="97"/>
      <c r="I15" s="97"/>
      <c r="L15" s="72"/>
      <c r="M15" s="74"/>
      <c r="N15" s="74"/>
      <c r="O15" s="74"/>
      <c r="P15" s="74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74"/>
      <c r="AF15" s="74"/>
      <c r="AG15" s="76"/>
    </row>
    <row r="16" spans="1:33" x14ac:dyDescent="0.2">
      <c r="L16" s="72"/>
      <c r="M16" s="74"/>
      <c r="N16" s="100" t="s">
        <v>229</v>
      </c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6"/>
    </row>
    <row r="17" spans="2:36" ht="12.75" customHeight="1" x14ac:dyDescent="0.2">
      <c r="L17" s="626" t="s">
        <v>230</v>
      </c>
      <c r="M17" s="626"/>
      <c r="N17" s="626"/>
      <c r="O17" s="627"/>
      <c r="P17" s="627"/>
      <c r="Q17" s="627"/>
      <c r="R17" s="627"/>
      <c r="S17" s="627"/>
      <c r="T17" s="627"/>
      <c r="U17" s="627"/>
      <c r="V17" s="627"/>
      <c r="W17" s="627"/>
      <c r="X17" s="627"/>
      <c r="Y17" s="627"/>
      <c r="Z17" s="627"/>
      <c r="AA17" s="627"/>
      <c r="AB17" s="627"/>
      <c r="AC17" s="627"/>
      <c r="AD17" s="627"/>
      <c r="AE17" s="627"/>
      <c r="AF17" s="627"/>
      <c r="AG17" s="76"/>
    </row>
    <row r="18" spans="2:36" ht="12.75" customHeight="1" x14ac:dyDescent="0.2">
      <c r="C18" s="101"/>
      <c r="D18" s="101"/>
      <c r="E18" s="101"/>
      <c r="F18" s="101"/>
      <c r="L18" s="626"/>
      <c r="M18" s="626"/>
      <c r="N18" s="626"/>
      <c r="O18" s="627"/>
      <c r="P18" s="627"/>
      <c r="Q18" s="627"/>
      <c r="R18" s="627"/>
      <c r="S18" s="627"/>
      <c r="T18" s="627"/>
      <c r="U18" s="627"/>
      <c r="V18" s="627"/>
      <c r="W18" s="627"/>
      <c r="X18" s="627"/>
      <c r="Y18" s="627"/>
      <c r="Z18" s="627"/>
      <c r="AA18" s="627"/>
      <c r="AB18" s="627"/>
      <c r="AC18" s="627"/>
      <c r="AD18" s="627"/>
      <c r="AE18" s="627"/>
      <c r="AF18" s="627"/>
      <c r="AG18" s="76"/>
    </row>
    <row r="19" spans="2:36" ht="18" customHeight="1" x14ac:dyDescent="0.2">
      <c r="B19" s="101"/>
      <c r="C19" s="101"/>
      <c r="D19" s="101"/>
      <c r="E19" s="101"/>
      <c r="F19" s="101"/>
      <c r="L19" s="72"/>
      <c r="M19" s="74"/>
      <c r="N19" s="74"/>
      <c r="O19" s="628" t="s">
        <v>231</v>
      </c>
      <c r="P19" s="628"/>
      <c r="Q19" s="628"/>
      <c r="R19" s="628"/>
      <c r="S19" s="628"/>
      <c r="T19" s="628"/>
      <c r="U19" s="628"/>
      <c r="V19" s="628"/>
      <c r="W19" s="628"/>
      <c r="X19" s="628"/>
      <c r="Y19" s="628"/>
      <c r="Z19" s="628"/>
      <c r="AA19" s="628"/>
      <c r="AB19" s="628"/>
      <c r="AC19" s="628"/>
      <c r="AD19" s="628"/>
      <c r="AE19" s="628"/>
      <c r="AF19" s="628"/>
      <c r="AG19" s="76"/>
    </row>
    <row r="20" spans="2:36" ht="15.75" x14ac:dyDescent="0.25">
      <c r="L20" s="72"/>
      <c r="M20" s="74"/>
      <c r="N20" s="74"/>
      <c r="O20" s="628"/>
      <c r="P20" s="628"/>
      <c r="Q20" s="628"/>
      <c r="R20" s="628"/>
      <c r="S20" s="628"/>
      <c r="T20" s="628"/>
      <c r="U20" s="628"/>
      <c r="V20" s="628"/>
      <c r="W20" s="628"/>
      <c r="X20" s="628"/>
      <c r="Y20" s="628"/>
      <c r="Z20" s="628"/>
      <c r="AA20" s="628"/>
      <c r="AB20" s="628"/>
      <c r="AC20" s="628"/>
      <c r="AD20" s="628"/>
      <c r="AE20" s="628"/>
      <c r="AF20" s="628"/>
      <c r="AG20" s="102"/>
    </row>
    <row r="21" spans="2:36" ht="12.75" customHeight="1" x14ac:dyDescent="0.2">
      <c r="L21" s="72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6"/>
    </row>
    <row r="22" spans="2:36" ht="15.75" x14ac:dyDescent="0.25">
      <c r="C22" s="71"/>
      <c r="D22" s="71"/>
      <c r="E22" s="71"/>
      <c r="F22" s="71"/>
      <c r="L22" s="72"/>
      <c r="M22" s="74"/>
      <c r="N22" s="74"/>
      <c r="O22" s="629" t="s">
        <v>3</v>
      </c>
      <c r="P22" s="629"/>
      <c r="Q22" s="629"/>
      <c r="R22" s="629"/>
      <c r="S22" s="629"/>
      <c r="T22" s="629"/>
      <c r="U22" s="629"/>
      <c r="V22" s="630"/>
      <c r="W22" s="630"/>
      <c r="X22" s="630"/>
      <c r="Y22" s="631"/>
      <c r="Z22" s="631"/>
      <c r="AA22" s="631"/>
      <c r="AB22" s="74"/>
      <c r="AC22" s="74"/>
      <c r="AD22" s="74"/>
      <c r="AE22" s="74"/>
      <c r="AF22" s="74"/>
      <c r="AG22" s="76"/>
      <c r="AJ22" s="103" t="s">
        <v>219</v>
      </c>
    </row>
    <row r="23" spans="2:36" ht="12.75" customHeight="1" x14ac:dyDescent="0.2">
      <c r="C23" s="71"/>
      <c r="D23" s="71"/>
      <c r="E23" s="71"/>
      <c r="F23" s="71"/>
      <c r="L23" s="72"/>
      <c r="M23" s="74"/>
      <c r="N23" s="74"/>
      <c r="O23" s="74"/>
      <c r="P23" s="74"/>
      <c r="Q23" s="74"/>
      <c r="R23" s="74"/>
      <c r="S23" s="74"/>
      <c r="T23" s="100"/>
      <c r="U23" s="100"/>
      <c r="V23" s="104" t="s">
        <v>232</v>
      </c>
      <c r="W23" s="624">
        <v>2010</v>
      </c>
      <c r="X23" s="624"/>
      <c r="Y23" s="624">
        <v>2011</v>
      </c>
      <c r="Z23" s="624"/>
      <c r="AA23" s="104"/>
      <c r="AB23" s="74"/>
      <c r="AC23" s="74"/>
      <c r="AD23" s="74"/>
      <c r="AE23" s="74"/>
      <c r="AF23" s="74"/>
      <c r="AG23" s="76"/>
    </row>
    <row r="24" spans="2:36" ht="13.5" customHeight="1" x14ac:dyDescent="0.2">
      <c r="C24" s="71"/>
      <c r="D24" s="71"/>
      <c r="E24" s="71"/>
      <c r="F24" s="71"/>
      <c r="L24" s="105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5"/>
    </row>
    <row r="25" spans="2:36" ht="12.75" customHeight="1" x14ac:dyDescent="0.2">
      <c r="C25" s="71"/>
      <c r="D25" s="71"/>
      <c r="E25" s="106"/>
      <c r="F25" s="106"/>
      <c r="G25" s="71"/>
      <c r="H25" s="71"/>
      <c r="I25" s="71"/>
    </row>
  </sheetData>
  <sheetProtection password="C55E" sheet="1" objects="1" scenarios="1" selectLockedCells="1"/>
  <mergeCells count="20">
    <mergeCell ref="A1:O2"/>
    <mergeCell ref="A3:B3"/>
    <mergeCell ref="C3:D3"/>
    <mergeCell ref="Q5:AA10"/>
    <mergeCell ref="L11:Q14"/>
    <mergeCell ref="R11:U11"/>
    <mergeCell ref="W11:Z11"/>
    <mergeCell ref="R12:U13"/>
    <mergeCell ref="W12:Z13"/>
    <mergeCell ref="AA12:AG14"/>
    <mergeCell ref="W23:X23"/>
    <mergeCell ref="Y23:Z23"/>
    <mergeCell ref="R14:U14"/>
    <mergeCell ref="W14:Z14"/>
    <mergeCell ref="L17:N18"/>
    <mergeCell ref="O17:AF18"/>
    <mergeCell ref="O19:AF20"/>
    <mergeCell ref="O22:U22"/>
    <mergeCell ref="V22:X22"/>
    <mergeCell ref="Y22:AA22"/>
  </mergeCells>
  <conditionalFormatting sqref="O17:AF18 R12:U13 V22:AA22 W12:Z13">
    <cfRule type="cellIs" dxfId="106" priority="1" stopIfTrue="1" operator="equal">
      <formula>""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0"/>
  <sheetViews>
    <sheetView showRowColHeaders="0" topLeftCell="A2" workbookViewId="0">
      <selection activeCell="S10" sqref="S10:X10"/>
    </sheetView>
  </sheetViews>
  <sheetFormatPr defaultRowHeight="12.75" x14ac:dyDescent="0.2"/>
  <cols>
    <col min="1" max="43" width="2.85546875" style="62" customWidth="1"/>
    <col min="44" max="16384" width="9.140625" style="62"/>
  </cols>
  <sheetData>
    <row r="1" spans="1:42" x14ac:dyDescent="0.2">
      <c r="A1" s="647" t="str">
        <f>StudentInfo!E8&amp;" "&amp;StudentInfo!G8</f>
        <v xml:space="preserve"> 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91"/>
    </row>
    <row r="2" spans="1:42" x14ac:dyDescent="0.2">
      <c r="A2" s="647"/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91"/>
      <c r="S2" s="107" t="s">
        <v>233</v>
      </c>
    </row>
    <row r="3" spans="1:42" ht="12.75" customHeight="1" x14ac:dyDescent="0.2">
      <c r="A3" s="633" t="str">
        <f>IF(C3="","","Grade:")</f>
        <v/>
      </c>
      <c r="B3" s="633"/>
      <c r="C3" s="634" t="str">
        <f>IF(StudentInfo!L8="","",StudentInfo!L8)</f>
        <v/>
      </c>
      <c r="D3" s="634"/>
      <c r="E3" s="91" t="str">
        <f>IF(StudentInfo!E10="","",StudentInfo!E10)</f>
        <v/>
      </c>
      <c r="F3" s="91"/>
      <c r="G3" s="91"/>
      <c r="H3" s="91"/>
      <c r="I3" s="91"/>
      <c r="J3" s="91"/>
      <c r="K3" s="91"/>
      <c r="T3" s="648" t="s">
        <v>234</v>
      </c>
      <c r="U3" s="648"/>
      <c r="V3" s="648"/>
      <c r="W3" s="648"/>
      <c r="X3" s="648"/>
      <c r="Y3" s="648"/>
      <c r="Z3" s="648"/>
      <c r="AA3" s="648"/>
      <c r="AB3" s="648"/>
      <c r="AC3" s="648"/>
      <c r="AD3" s="89"/>
      <c r="AE3" s="89"/>
      <c r="AF3" s="89"/>
      <c r="AG3" s="89"/>
      <c r="AH3" s="89"/>
      <c r="AI3" s="89"/>
    </row>
    <row r="4" spans="1:42" x14ac:dyDescent="0.2">
      <c r="T4" s="648"/>
      <c r="U4" s="648"/>
      <c r="V4" s="648"/>
      <c r="W4" s="648"/>
      <c r="X4" s="648"/>
      <c r="Y4" s="648"/>
      <c r="Z4" s="648"/>
      <c r="AA4" s="648"/>
      <c r="AB4" s="648"/>
      <c r="AC4" s="648"/>
      <c r="AD4" s="108"/>
      <c r="AE4" s="108"/>
      <c r="AF4" s="108"/>
      <c r="AG4" s="108"/>
      <c r="AH4" s="108"/>
      <c r="AI4" s="108"/>
    </row>
    <row r="5" spans="1:42" x14ac:dyDescent="0.2">
      <c r="C5" s="67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70"/>
    </row>
    <row r="6" spans="1:42" ht="15" customHeight="1" x14ac:dyDescent="0.2">
      <c r="C6" s="72"/>
      <c r="D6" s="74"/>
      <c r="E6" s="109"/>
      <c r="F6" s="649" t="s">
        <v>235</v>
      </c>
      <c r="G6" s="649"/>
      <c r="H6" s="649"/>
      <c r="I6" s="649"/>
      <c r="J6" s="110"/>
      <c r="K6" s="74"/>
      <c r="L6" s="650" t="s">
        <v>236</v>
      </c>
      <c r="M6" s="650"/>
      <c r="N6" s="650"/>
      <c r="O6" s="650"/>
      <c r="P6" s="650"/>
      <c r="Q6" s="650"/>
      <c r="R6" s="74"/>
      <c r="S6" s="651" t="s">
        <v>237</v>
      </c>
      <c r="T6" s="651"/>
      <c r="U6" s="651"/>
      <c r="V6" s="651"/>
      <c r="W6" s="651"/>
      <c r="X6" s="651"/>
      <c r="Y6" s="74"/>
      <c r="Z6" s="652" t="s">
        <v>122</v>
      </c>
      <c r="AA6" s="652"/>
      <c r="AB6" s="652"/>
      <c r="AC6" s="652"/>
      <c r="AD6" s="652"/>
      <c r="AE6" s="652"/>
      <c r="AF6" s="74"/>
      <c r="AG6" s="644" t="s">
        <v>238</v>
      </c>
      <c r="AH6" s="644"/>
      <c r="AI6" s="644"/>
      <c r="AJ6" s="644"/>
      <c r="AK6" s="644"/>
      <c r="AL6" s="644"/>
      <c r="AM6" s="74"/>
      <c r="AN6" s="76"/>
    </row>
    <row r="7" spans="1:42" ht="15" customHeight="1" x14ac:dyDescent="0.2">
      <c r="C7" s="72"/>
      <c r="D7" s="74"/>
      <c r="E7" s="111"/>
      <c r="F7" s="649"/>
      <c r="G7" s="649"/>
      <c r="H7" s="649"/>
      <c r="I7" s="649"/>
      <c r="J7" s="112"/>
      <c r="K7" s="74"/>
      <c r="L7" s="650"/>
      <c r="M7" s="650"/>
      <c r="N7" s="650"/>
      <c r="O7" s="650"/>
      <c r="P7" s="650"/>
      <c r="Q7" s="650"/>
      <c r="R7" s="74"/>
      <c r="S7" s="651"/>
      <c r="T7" s="651"/>
      <c r="U7" s="651"/>
      <c r="V7" s="651"/>
      <c r="W7" s="651"/>
      <c r="X7" s="651"/>
      <c r="Y7" s="74"/>
      <c r="Z7" s="652"/>
      <c r="AA7" s="652"/>
      <c r="AB7" s="652"/>
      <c r="AC7" s="652"/>
      <c r="AD7" s="652"/>
      <c r="AE7" s="652"/>
      <c r="AF7" s="74"/>
      <c r="AG7" s="644"/>
      <c r="AH7" s="644"/>
      <c r="AI7" s="644"/>
      <c r="AJ7" s="644"/>
      <c r="AK7" s="644"/>
      <c r="AL7" s="644"/>
      <c r="AM7" s="74"/>
      <c r="AN7" s="76"/>
    </row>
    <row r="8" spans="1:42" x14ac:dyDescent="0.2">
      <c r="C8" s="72"/>
      <c r="D8" s="113" t="str">
        <f>IF(E8="","","A")</f>
        <v>A</v>
      </c>
      <c r="E8" s="645" t="s">
        <v>300</v>
      </c>
      <c r="F8" s="645"/>
      <c r="G8" s="645"/>
      <c r="H8" s="645"/>
      <c r="I8" s="645"/>
      <c r="J8" s="645"/>
      <c r="K8" s="113" t="str">
        <f>IF(L8="","","A")</f>
        <v>A</v>
      </c>
      <c r="L8" s="645" t="s">
        <v>239</v>
      </c>
      <c r="M8" s="645"/>
      <c r="N8" s="645"/>
      <c r="O8" s="645"/>
      <c r="P8" s="645"/>
      <c r="Q8" s="645"/>
      <c r="R8" s="113" t="str">
        <f>IF(S8="","","A")</f>
        <v/>
      </c>
      <c r="S8" s="641"/>
      <c r="T8" s="641"/>
      <c r="U8" s="641"/>
      <c r="V8" s="641"/>
      <c r="W8" s="641"/>
      <c r="X8" s="641"/>
      <c r="Y8" s="113" t="str">
        <f>IF(Z8="","","A")</f>
        <v>A</v>
      </c>
      <c r="Z8" s="645" t="s">
        <v>240</v>
      </c>
      <c r="AA8" s="645"/>
      <c r="AB8" s="645"/>
      <c r="AC8" s="645"/>
      <c r="AD8" s="645"/>
      <c r="AE8" s="645"/>
      <c r="AF8" s="113" t="s">
        <v>28</v>
      </c>
      <c r="AG8" s="646" t="s">
        <v>241</v>
      </c>
      <c r="AH8" s="646"/>
      <c r="AI8" s="646"/>
      <c r="AJ8" s="646"/>
      <c r="AK8" s="646"/>
      <c r="AL8" s="646"/>
      <c r="AM8" s="74"/>
      <c r="AN8" s="76"/>
    </row>
    <row r="9" spans="1:42" ht="12.75" customHeight="1" x14ac:dyDescent="0.2">
      <c r="C9" s="72"/>
      <c r="D9" s="113" t="str">
        <f>IF(E9="","","B")</f>
        <v>B</v>
      </c>
      <c r="E9" s="641" t="s">
        <v>299</v>
      </c>
      <c r="F9" s="641"/>
      <c r="G9" s="641"/>
      <c r="H9" s="641"/>
      <c r="I9" s="641"/>
      <c r="J9" s="641"/>
      <c r="K9" s="113" t="str">
        <f>IF(L9="","","B")</f>
        <v>B</v>
      </c>
      <c r="L9" s="641" t="s">
        <v>298</v>
      </c>
      <c r="M9" s="641"/>
      <c r="N9" s="641"/>
      <c r="O9" s="641"/>
      <c r="P9" s="641"/>
      <c r="Q9" s="641"/>
      <c r="R9" s="113" t="str">
        <f>IF(S9="","","B")</f>
        <v/>
      </c>
      <c r="S9" s="641"/>
      <c r="T9" s="641"/>
      <c r="U9" s="641"/>
      <c r="V9" s="641"/>
      <c r="W9" s="641"/>
      <c r="X9" s="641"/>
      <c r="Y9" s="113" t="str">
        <f>IF(Z9="","","B")</f>
        <v>B</v>
      </c>
      <c r="Z9" s="641" t="s">
        <v>305</v>
      </c>
      <c r="AA9" s="641"/>
      <c r="AB9" s="641"/>
      <c r="AC9" s="641"/>
      <c r="AD9" s="641"/>
      <c r="AE9" s="641"/>
      <c r="AF9" s="113" t="s">
        <v>29</v>
      </c>
      <c r="AG9" s="642" t="s">
        <v>243</v>
      </c>
      <c r="AH9" s="642"/>
      <c r="AI9" s="642"/>
      <c r="AJ9" s="642"/>
      <c r="AK9" s="642"/>
      <c r="AL9" s="642"/>
      <c r="AM9" s="74"/>
      <c r="AN9" s="76"/>
    </row>
    <row r="10" spans="1:42" ht="12.75" customHeight="1" x14ac:dyDescent="0.2">
      <c r="C10" s="72"/>
      <c r="D10" s="113" t="str">
        <f>IF(E10="","","C")</f>
        <v>C</v>
      </c>
      <c r="E10" s="641" t="s">
        <v>301</v>
      </c>
      <c r="F10" s="641"/>
      <c r="G10" s="641"/>
      <c r="H10" s="641"/>
      <c r="I10" s="641"/>
      <c r="J10" s="641"/>
      <c r="K10" s="113" t="str">
        <f>IF(L10="","","C")</f>
        <v>C</v>
      </c>
      <c r="L10" s="641" t="s">
        <v>244</v>
      </c>
      <c r="M10" s="641"/>
      <c r="N10" s="641"/>
      <c r="O10" s="641"/>
      <c r="P10" s="641"/>
      <c r="Q10" s="641"/>
      <c r="R10" s="113" t="str">
        <f>IF(S10="","","C")</f>
        <v/>
      </c>
      <c r="S10" s="640"/>
      <c r="T10" s="640"/>
      <c r="U10" s="640"/>
      <c r="V10" s="640"/>
      <c r="W10" s="640"/>
      <c r="X10" s="640"/>
      <c r="Y10" s="113" t="str">
        <f>IF(Z10="","","C")</f>
        <v>C</v>
      </c>
      <c r="Z10" s="641" t="s">
        <v>306</v>
      </c>
      <c r="AA10" s="641"/>
      <c r="AB10" s="641"/>
      <c r="AC10" s="641"/>
      <c r="AD10" s="641"/>
      <c r="AE10" s="641"/>
      <c r="AF10" s="113" t="s">
        <v>30</v>
      </c>
      <c r="AG10" s="643" t="s">
        <v>245</v>
      </c>
      <c r="AH10" s="643"/>
      <c r="AI10" s="643"/>
      <c r="AJ10" s="643"/>
      <c r="AK10" s="643"/>
      <c r="AL10" s="643"/>
      <c r="AM10" s="74"/>
      <c r="AN10" s="76"/>
    </row>
    <row r="11" spans="1:42" ht="12.75" customHeight="1" x14ac:dyDescent="0.2">
      <c r="C11" s="72"/>
      <c r="D11" s="113" t="str">
        <f>IF(E11="","","D")</f>
        <v>D</v>
      </c>
      <c r="E11" s="641" t="s">
        <v>311</v>
      </c>
      <c r="F11" s="641"/>
      <c r="G11" s="641"/>
      <c r="H11" s="641"/>
      <c r="I11" s="641"/>
      <c r="J11" s="641"/>
      <c r="K11" s="113" t="str">
        <f>IF(L11="","","D")</f>
        <v>D</v>
      </c>
      <c r="L11" s="641" t="s">
        <v>246</v>
      </c>
      <c r="M11" s="641"/>
      <c r="N11" s="641"/>
      <c r="O11" s="641"/>
      <c r="P11" s="641"/>
      <c r="Q11" s="641"/>
      <c r="R11" s="74"/>
      <c r="S11" s="74"/>
      <c r="T11" s="74"/>
      <c r="U11" s="74"/>
      <c r="V11" s="74"/>
      <c r="W11" s="74"/>
      <c r="X11" s="74"/>
      <c r="Y11" s="113" t="str">
        <f>IF(Z11="","","D")</f>
        <v>D</v>
      </c>
      <c r="Z11" s="641" t="s">
        <v>247</v>
      </c>
      <c r="AA11" s="641"/>
      <c r="AB11" s="641"/>
      <c r="AC11" s="641"/>
      <c r="AD11" s="641"/>
      <c r="AE11" s="641"/>
      <c r="AF11" s="113"/>
      <c r="AG11" s="94"/>
      <c r="AH11" s="94"/>
      <c r="AI11" s="94"/>
      <c r="AJ11" s="94"/>
      <c r="AK11" s="94"/>
      <c r="AL11" s="94"/>
      <c r="AM11" s="74"/>
      <c r="AN11" s="76"/>
      <c r="AP11" s="114" t="s">
        <v>248</v>
      </c>
    </row>
    <row r="12" spans="1:42" ht="12.75" customHeight="1" x14ac:dyDescent="0.2">
      <c r="C12" s="72"/>
      <c r="D12" s="113" t="str">
        <f>IF(E12="","","E")</f>
        <v>E</v>
      </c>
      <c r="E12" s="641" t="s">
        <v>302</v>
      </c>
      <c r="F12" s="641"/>
      <c r="G12" s="641"/>
      <c r="H12" s="641"/>
      <c r="I12" s="641"/>
      <c r="J12" s="641"/>
      <c r="K12" s="113" t="str">
        <f>IF(L12="","","E")</f>
        <v>E</v>
      </c>
      <c r="L12" s="641" t="s">
        <v>250</v>
      </c>
      <c r="M12" s="641"/>
      <c r="N12" s="641"/>
      <c r="O12" s="641"/>
      <c r="P12" s="641"/>
      <c r="Q12" s="641"/>
      <c r="R12" s="74"/>
      <c r="S12" s="74"/>
      <c r="T12" s="74"/>
      <c r="U12" s="74"/>
      <c r="V12" s="74"/>
      <c r="W12" s="74"/>
      <c r="X12" s="74"/>
      <c r="Y12" s="113" t="str">
        <f>IF(Z12="","","E")</f>
        <v>E</v>
      </c>
      <c r="Z12" s="641" t="s">
        <v>251</v>
      </c>
      <c r="AA12" s="641"/>
      <c r="AB12" s="641"/>
      <c r="AC12" s="641"/>
      <c r="AD12" s="641"/>
      <c r="AE12" s="641"/>
      <c r="AF12" s="113"/>
      <c r="AG12" s="94"/>
      <c r="AH12" s="94"/>
      <c r="AI12" s="94"/>
      <c r="AJ12" s="94"/>
      <c r="AK12" s="94"/>
      <c r="AL12" s="94"/>
      <c r="AM12" s="74"/>
      <c r="AN12" s="76"/>
      <c r="AP12" s="114" t="s">
        <v>252</v>
      </c>
    </row>
    <row r="13" spans="1:42" ht="12.75" customHeight="1" x14ac:dyDescent="0.2">
      <c r="C13" s="72"/>
      <c r="D13" s="113" t="str">
        <f>IF(E13="","","F")</f>
        <v>F</v>
      </c>
      <c r="E13" s="641" t="s">
        <v>253</v>
      </c>
      <c r="F13" s="641"/>
      <c r="G13" s="641"/>
      <c r="H13" s="641"/>
      <c r="I13" s="641"/>
      <c r="J13" s="641"/>
      <c r="K13" s="113" t="str">
        <f>IF(L13="","","F")</f>
        <v>F</v>
      </c>
      <c r="L13" s="641" t="s">
        <v>254</v>
      </c>
      <c r="M13" s="641"/>
      <c r="N13" s="641"/>
      <c r="O13" s="641"/>
      <c r="P13" s="641"/>
      <c r="Q13" s="641"/>
      <c r="R13" s="74"/>
      <c r="S13" s="74"/>
      <c r="T13" s="74"/>
      <c r="U13" s="74"/>
      <c r="V13" s="74"/>
      <c r="W13" s="74"/>
      <c r="X13" s="74"/>
      <c r="Y13" s="113" t="str">
        <f>IF(Z13="","","F")</f>
        <v>F</v>
      </c>
      <c r="Z13" s="641" t="s">
        <v>309</v>
      </c>
      <c r="AA13" s="641"/>
      <c r="AB13" s="641"/>
      <c r="AC13" s="641"/>
      <c r="AD13" s="641"/>
      <c r="AE13" s="641"/>
      <c r="AF13" s="113"/>
      <c r="AG13" s="94"/>
      <c r="AH13" s="94"/>
      <c r="AI13" s="94"/>
      <c r="AJ13" s="94"/>
      <c r="AK13" s="94"/>
      <c r="AL13" s="94"/>
      <c r="AM13" s="74"/>
      <c r="AN13" s="76"/>
    </row>
    <row r="14" spans="1:42" ht="12.75" customHeight="1" x14ac:dyDescent="0.2">
      <c r="C14" s="72"/>
      <c r="D14" s="113" t="str">
        <f>IF(E14="","","G")</f>
        <v>G</v>
      </c>
      <c r="E14" s="641" t="s">
        <v>255</v>
      </c>
      <c r="F14" s="641"/>
      <c r="G14" s="641"/>
      <c r="H14" s="641"/>
      <c r="I14" s="641"/>
      <c r="J14" s="641"/>
      <c r="K14" s="113" t="str">
        <f>IF(L14="","","G")</f>
        <v>G</v>
      </c>
      <c r="L14" s="641" t="s">
        <v>240</v>
      </c>
      <c r="M14" s="641"/>
      <c r="N14" s="641"/>
      <c r="O14" s="641"/>
      <c r="P14" s="641"/>
      <c r="Q14" s="641"/>
      <c r="R14" s="74"/>
      <c r="S14" s="74"/>
      <c r="T14" s="74"/>
      <c r="U14" s="74"/>
      <c r="V14" s="74"/>
      <c r="W14" s="74"/>
      <c r="X14" s="74"/>
      <c r="Y14" s="113" t="str">
        <f>IF(Z14="","","G")</f>
        <v>G</v>
      </c>
      <c r="Z14" s="641" t="s">
        <v>256</v>
      </c>
      <c r="AA14" s="641"/>
      <c r="AB14" s="641"/>
      <c r="AC14" s="641"/>
      <c r="AD14" s="641"/>
      <c r="AE14" s="641"/>
      <c r="AF14" s="113"/>
      <c r="AG14" s="94"/>
      <c r="AH14" s="94"/>
      <c r="AI14" s="94"/>
      <c r="AJ14" s="94"/>
      <c r="AK14" s="94"/>
      <c r="AL14" s="94"/>
      <c r="AM14" s="74"/>
      <c r="AN14" s="76"/>
    </row>
    <row r="15" spans="1:42" ht="12.75" customHeight="1" x14ac:dyDescent="0.2">
      <c r="C15" s="72"/>
      <c r="D15" s="113" t="str">
        <f>IF(E15="","","H")</f>
        <v>H</v>
      </c>
      <c r="E15" s="641" t="s">
        <v>249</v>
      </c>
      <c r="F15" s="641"/>
      <c r="G15" s="641"/>
      <c r="H15" s="641"/>
      <c r="I15" s="641"/>
      <c r="J15" s="641"/>
      <c r="K15" s="113" t="str">
        <f>IF(L15="","","H")</f>
        <v>H</v>
      </c>
      <c r="L15" s="641" t="s">
        <v>242</v>
      </c>
      <c r="M15" s="641"/>
      <c r="N15" s="641"/>
      <c r="O15" s="641"/>
      <c r="P15" s="641"/>
      <c r="Q15" s="641"/>
      <c r="R15" s="74"/>
      <c r="S15" s="74"/>
      <c r="T15" s="74"/>
      <c r="U15" s="74"/>
      <c r="V15" s="74"/>
      <c r="W15" s="74"/>
      <c r="X15" s="74"/>
      <c r="Y15" s="113" t="str">
        <f>IF(Z15="","","H")</f>
        <v>H</v>
      </c>
      <c r="Z15" s="641" t="s">
        <v>257</v>
      </c>
      <c r="AA15" s="641"/>
      <c r="AB15" s="641"/>
      <c r="AC15" s="641"/>
      <c r="AD15" s="641"/>
      <c r="AE15" s="641"/>
      <c r="AF15" s="113"/>
      <c r="AG15" s="94"/>
      <c r="AH15" s="94"/>
      <c r="AI15" s="94"/>
      <c r="AJ15" s="94"/>
      <c r="AK15" s="94"/>
      <c r="AL15" s="94"/>
      <c r="AM15" s="74"/>
      <c r="AN15" s="76"/>
    </row>
    <row r="16" spans="1:42" x14ac:dyDescent="0.2">
      <c r="C16" s="72"/>
      <c r="D16" s="113" t="str">
        <f>IF(E16="","","I")</f>
        <v>I</v>
      </c>
      <c r="E16" s="641" t="s">
        <v>303</v>
      </c>
      <c r="F16" s="641"/>
      <c r="G16" s="641"/>
      <c r="H16" s="641"/>
      <c r="I16" s="641"/>
      <c r="J16" s="641"/>
      <c r="K16" s="113" t="str">
        <f>IF(L16="","","I")</f>
        <v>I</v>
      </c>
      <c r="L16" s="641" t="s">
        <v>258</v>
      </c>
      <c r="M16" s="641"/>
      <c r="N16" s="641"/>
      <c r="O16" s="641"/>
      <c r="P16" s="641"/>
      <c r="Q16" s="641"/>
      <c r="R16" s="74"/>
      <c r="S16" s="74"/>
      <c r="T16" s="74"/>
      <c r="U16" s="74"/>
      <c r="V16" s="74"/>
      <c r="W16" s="74"/>
      <c r="X16" s="74"/>
      <c r="Y16" s="113" t="str">
        <f>IF(Z16="","","I")</f>
        <v>I</v>
      </c>
      <c r="Z16" s="641" t="s">
        <v>308</v>
      </c>
      <c r="AA16" s="641"/>
      <c r="AB16" s="641"/>
      <c r="AC16" s="641"/>
      <c r="AD16" s="641"/>
      <c r="AE16" s="641"/>
      <c r="AF16" s="113"/>
      <c r="AG16" s="94"/>
      <c r="AH16" s="94"/>
      <c r="AI16" s="94"/>
      <c r="AJ16" s="94"/>
      <c r="AK16" s="94"/>
      <c r="AL16" s="94"/>
      <c r="AM16" s="74"/>
      <c r="AN16" s="76"/>
    </row>
    <row r="17" spans="3:40" x14ac:dyDescent="0.2">
      <c r="C17" s="72"/>
      <c r="D17" s="113" t="str">
        <f>IF(E17="","","J")</f>
        <v>J</v>
      </c>
      <c r="E17" s="641" t="s">
        <v>312</v>
      </c>
      <c r="F17" s="641"/>
      <c r="G17" s="641"/>
      <c r="H17" s="641"/>
      <c r="I17" s="641"/>
      <c r="J17" s="641"/>
      <c r="K17" s="113" t="str">
        <f>IF(L17="","","J")</f>
        <v>J</v>
      </c>
      <c r="L17" s="641" t="s">
        <v>259</v>
      </c>
      <c r="M17" s="641"/>
      <c r="N17" s="641"/>
      <c r="O17" s="641"/>
      <c r="P17" s="641"/>
      <c r="Q17" s="641"/>
      <c r="R17" s="74"/>
      <c r="S17" s="74"/>
      <c r="T17" s="74"/>
      <c r="U17" s="74"/>
      <c r="V17" s="74"/>
      <c r="W17" s="74"/>
      <c r="X17" s="74"/>
      <c r="Y17" s="113" t="str">
        <f>IF(Z17="","","J")</f>
        <v>J</v>
      </c>
      <c r="Z17" s="641" t="s">
        <v>310</v>
      </c>
      <c r="AA17" s="641"/>
      <c r="AB17" s="641"/>
      <c r="AC17" s="641"/>
      <c r="AD17" s="641"/>
      <c r="AE17" s="641"/>
      <c r="AF17" s="113"/>
      <c r="AG17" s="94"/>
      <c r="AH17" s="94"/>
      <c r="AI17" s="94"/>
      <c r="AJ17" s="94"/>
      <c r="AK17" s="94"/>
      <c r="AL17" s="94"/>
      <c r="AM17" s="74"/>
      <c r="AN17" s="76"/>
    </row>
    <row r="18" spans="3:40" x14ac:dyDescent="0.2">
      <c r="C18" s="72"/>
      <c r="D18" s="113" t="str">
        <f>IF(E18="","","K")</f>
        <v>K</v>
      </c>
      <c r="E18" s="641" t="s">
        <v>304</v>
      </c>
      <c r="F18" s="641"/>
      <c r="G18" s="641"/>
      <c r="H18" s="641"/>
      <c r="I18" s="641"/>
      <c r="J18" s="641"/>
      <c r="K18" s="113" t="str">
        <f>IF(L18="","","K")</f>
        <v/>
      </c>
      <c r="L18" s="641"/>
      <c r="M18" s="641"/>
      <c r="N18" s="641"/>
      <c r="O18" s="641"/>
      <c r="P18" s="641"/>
      <c r="Q18" s="641"/>
      <c r="R18" s="74"/>
      <c r="S18" s="74"/>
      <c r="T18" s="74"/>
      <c r="U18" s="74"/>
      <c r="V18" s="74"/>
      <c r="W18" s="74"/>
      <c r="X18" s="74"/>
      <c r="Y18" s="113" t="str">
        <f>IF(Z18="","","K")</f>
        <v>K</v>
      </c>
      <c r="Z18" s="641" t="s">
        <v>307</v>
      </c>
      <c r="AA18" s="641"/>
      <c r="AB18" s="641"/>
      <c r="AC18" s="641"/>
      <c r="AD18" s="641"/>
      <c r="AE18" s="641"/>
      <c r="AF18" s="113"/>
      <c r="AG18" s="94"/>
      <c r="AH18" s="94"/>
      <c r="AI18" s="94"/>
      <c r="AJ18" s="94"/>
      <c r="AK18" s="94"/>
      <c r="AL18" s="94"/>
      <c r="AM18" s="74"/>
      <c r="AN18" s="76"/>
    </row>
    <row r="19" spans="3:40" x14ac:dyDescent="0.2">
      <c r="C19" s="72"/>
      <c r="D19" s="113" t="str">
        <f>IF(E19="","","L")</f>
        <v>L</v>
      </c>
      <c r="E19" s="640" t="s">
        <v>260</v>
      </c>
      <c r="F19" s="640"/>
      <c r="G19" s="640"/>
      <c r="H19" s="640"/>
      <c r="I19" s="640"/>
      <c r="J19" s="640"/>
      <c r="K19" s="113" t="str">
        <f>IF(L19="","","L")</f>
        <v/>
      </c>
      <c r="L19" s="640"/>
      <c r="M19" s="640"/>
      <c r="N19" s="640"/>
      <c r="O19" s="640"/>
      <c r="P19" s="640"/>
      <c r="Q19" s="640"/>
      <c r="R19" s="74"/>
      <c r="S19" s="74"/>
      <c r="T19" s="74"/>
      <c r="U19" s="74"/>
      <c r="V19" s="74"/>
      <c r="W19" s="74"/>
      <c r="X19" s="74"/>
      <c r="Y19" s="113" t="str">
        <f>IF(Z19="","","L")</f>
        <v/>
      </c>
      <c r="Z19" s="640"/>
      <c r="AA19" s="640"/>
      <c r="AB19" s="640"/>
      <c r="AC19" s="640"/>
      <c r="AD19" s="640"/>
      <c r="AE19" s="640"/>
      <c r="AF19" s="113"/>
      <c r="AG19" s="94"/>
      <c r="AH19" s="94"/>
      <c r="AI19" s="94"/>
      <c r="AJ19" s="94"/>
      <c r="AK19" s="94"/>
      <c r="AL19" s="94"/>
      <c r="AM19" s="74"/>
      <c r="AN19" s="76"/>
    </row>
    <row r="20" spans="3:40" x14ac:dyDescent="0.2">
      <c r="C20" s="105"/>
      <c r="D20" s="115"/>
      <c r="E20" s="116"/>
      <c r="F20" s="116"/>
      <c r="G20" s="116"/>
      <c r="H20" s="116"/>
      <c r="I20" s="116"/>
      <c r="J20" s="116"/>
      <c r="K20" s="84"/>
      <c r="L20" s="116"/>
      <c r="M20" s="116"/>
      <c r="N20" s="116"/>
      <c r="O20" s="116"/>
      <c r="P20" s="116"/>
      <c r="Q20" s="116"/>
      <c r="R20" s="84"/>
      <c r="S20" s="84"/>
      <c r="T20" s="84"/>
      <c r="U20" s="84"/>
      <c r="V20" s="84"/>
      <c r="W20" s="84"/>
      <c r="X20" s="84"/>
      <c r="Y20" s="84"/>
      <c r="Z20" s="116"/>
      <c r="AA20" s="116"/>
      <c r="AB20" s="116"/>
      <c r="AC20" s="116"/>
      <c r="AD20" s="116"/>
      <c r="AE20" s="116"/>
      <c r="AF20" s="84"/>
      <c r="AG20" s="84"/>
      <c r="AH20" s="84"/>
      <c r="AI20" s="84"/>
      <c r="AJ20" s="84"/>
      <c r="AK20" s="84"/>
      <c r="AL20" s="84"/>
      <c r="AM20" s="84"/>
      <c r="AN20" s="85"/>
    </row>
  </sheetData>
  <sheetProtection password="C29E" sheet="1" objects="1" scenarios="1" selectLockedCells="1"/>
  <mergeCells count="51">
    <mergeCell ref="A1:O2"/>
    <mergeCell ref="A3:B3"/>
    <mergeCell ref="C3:D3"/>
    <mergeCell ref="T3:AC4"/>
    <mergeCell ref="F6:I7"/>
    <mergeCell ref="L6:Q7"/>
    <mergeCell ref="S6:X7"/>
    <mergeCell ref="Z6:AE7"/>
    <mergeCell ref="AG6:AL7"/>
    <mergeCell ref="E8:J8"/>
    <mergeCell ref="L8:Q8"/>
    <mergeCell ref="S8:X8"/>
    <mergeCell ref="Z8:AE8"/>
    <mergeCell ref="AG8:AL8"/>
    <mergeCell ref="E10:J10"/>
    <mergeCell ref="L10:Q10"/>
    <mergeCell ref="S10:X10"/>
    <mergeCell ref="Z10:AE10"/>
    <mergeCell ref="AG10:AL10"/>
    <mergeCell ref="E9:J9"/>
    <mergeCell ref="L9:Q9"/>
    <mergeCell ref="S9:X9"/>
    <mergeCell ref="Z9:AE9"/>
    <mergeCell ref="AG9:AL9"/>
    <mergeCell ref="E11:J11"/>
    <mergeCell ref="L11:Q11"/>
    <mergeCell ref="Z11:AE11"/>
    <mergeCell ref="E12:J12"/>
    <mergeCell ref="L12:Q12"/>
    <mergeCell ref="Z12:AE12"/>
    <mergeCell ref="E13:J13"/>
    <mergeCell ref="L13:Q13"/>
    <mergeCell ref="Z13:AE13"/>
    <mergeCell ref="E14:J14"/>
    <mergeCell ref="L14:Q14"/>
    <mergeCell ref="Z14:AE14"/>
    <mergeCell ref="E15:J15"/>
    <mergeCell ref="L15:Q15"/>
    <mergeCell ref="Z15:AE15"/>
    <mergeCell ref="E16:J16"/>
    <mergeCell ref="L16:Q16"/>
    <mergeCell ref="Z16:AE16"/>
    <mergeCell ref="E19:J19"/>
    <mergeCell ref="L19:Q19"/>
    <mergeCell ref="Z19:AE19"/>
    <mergeCell ref="E17:J17"/>
    <mergeCell ref="L17:Q17"/>
    <mergeCell ref="Z17:AE17"/>
    <mergeCell ref="E18:J18"/>
    <mergeCell ref="L18:Q18"/>
    <mergeCell ref="Z18:AE18"/>
  </mergeCells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57"/>
  <sheetViews>
    <sheetView showRowColHeaders="0" workbookViewId="0">
      <selection activeCell="BD1" sqref="BD1"/>
    </sheetView>
  </sheetViews>
  <sheetFormatPr defaultRowHeight="12.75" x14ac:dyDescent="0.2"/>
  <cols>
    <col min="1" max="1" width="1.85546875" style="117" customWidth="1"/>
    <col min="2" max="4" width="6" style="117" customWidth="1"/>
    <col min="5" max="5" width="6" style="118" customWidth="1"/>
    <col min="6" max="15" width="7" style="117" customWidth="1"/>
    <col min="16" max="16" width="6" style="119" customWidth="1"/>
    <col min="17" max="17" width="1.5703125" style="120" customWidth="1"/>
    <col min="18" max="18" width="1.5703125" style="117" customWidth="1"/>
    <col min="19" max="19" width="9.140625" style="117"/>
    <col min="20" max="20" width="9.140625" style="90"/>
    <col min="21" max="21" width="7.85546875" style="117" customWidth="1"/>
    <col min="22" max="22" width="11.28515625" style="117" customWidth="1"/>
    <col min="23" max="23" width="9.140625" style="117"/>
    <col min="24" max="24" width="4" style="117" customWidth="1"/>
    <col min="25" max="16384" width="9.140625" style="117"/>
  </cols>
  <sheetData>
    <row r="1" spans="1:24" x14ac:dyDescent="0.2">
      <c r="A1" s="614" t="str">
        <f>StudentInfo!E8&amp;" "&amp;StudentInfo!G8</f>
        <v xml:space="preserve"> </v>
      </c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</row>
    <row r="2" spans="1:24" x14ac:dyDescent="0.2">
      <c r="A2" s="614"/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</row>
    <row r="3" spans="1:24" x14ac:dyDescent="0.2">
      <c r="A3" s="615" t="str">
        <f>IF(C3="","","Grade:")</f>
        <v/>
      </c>
      <c r="B3" s="615"/>
      <c r="C3" s="616" t="str">
        <f>IF(StudentInfo!L8="","",StudentInfo!L8)</f>
        <v/>
      </c>
      <c r="D3" s="616"/>
      <c r="E3" s="49" t="str">
        <f>IF(StudentInfo!E10="","",StudentInfo!E10)</f>
        <v/>
      </c>
      <c r="F3" s="49"/>
      <c r="G3" s="49"/>
      <c r="H3" s="121"/>
      <c r="I3" s="49"/>
      <c r="J3" s="49"/>
      <c r="K3" s="49"/>
      <c r="L3" s="48"/>
      <c r="M3" s="48"/>
      <c r="N3" s="48"/>
      <c r="O3" s="48"/>
    </row>
    <row r="4" spans="1:24" x14ac:dyDescent="0.2">
      <c r="E4" s="90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0"/>
      <c r="R4" s="123"/>
      <c r="S4" s="123"/>
    </row>
    <row r="5" spans="1:24" ht="36" customHeight="1" x14ac:dyDescent="0.2"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5"/>
      <c r="Q5" s="125"/>
      <c r="R5" s="125"/>
      <c r="S5" s="126"/>
      <c r="T5" s="126"/>
      <c r="U5" s="126"/>
      <c r="V5" s="126"/>
      <c r="W5" s="126"/>
      <c r="X5" s="126"/>
    </row>
    <row r="6" spans="1:24" ht="13.5" customHeight="1" x14ac:dyDescent="0.2">
      <c r="E6" s="127" t="s">
        <v>261</v>
      </c>
      <c r="F6" s="660" t="s">
        <v>262</v>
      </c>
      <c r="G6" s="660"/>
      <c r="H6" s="660" t="s">
        <v>263</v>
      </c>
      <c r="I6" s="660"/>
      <c r="J6" s="661" t="s">
        <v>264</v>
      </c>
      <c r="K6" s="661"/>
      <c r="L6" s="660" t="s">
        <v>265</v>
      </c>
      <c r="M6" s="660"/>
      <c r="N6" s="660" t="s">
        <v>266</v>
      </c>
      <c r="O6" s="660"/>
      <c r="P6" s="128" t="s">
        <v>267</v>
      </c>
      <c r="Q6" s="128"/>
      <c r="T6" s="129"/>
    </row>
    <row r="7" spans="1:24" s="139" customFormat="1" ht="14.25" customHeight="1" x14ac:dyDescent="0.2">
      <c r="A7" s="130"/>
      <c r="B7" s="130"/>
      <c r="C7" s="130"/>
      <c r="D7" s="130"/>
      <c r="E7" s="131">
        <f>E8</f>
        <v>-6</v>
      </c>
      <c r="F7" s="132">
        <f>F8</f>
        <v>-5</v>
      </c>
      <c r="G7" s="133" t="str">
        <f>IF('9'!AB41+'9'!BC43&gt;1,"ERROR!","")</f>
        <v/>
      </c>
      <c r="H7" s="134">
        <f>H8</f>
        <v>-4</v>
      </c>
      <c r="I7" s="133" t="str">
        <f>IF('9'!$AB50+'9'!$BC52&gt;1,"ERROR!","")</f>
        <v/>
      </c>
      <c r="J7" s="134">
        <f>J8</f>
        <v>-3</v>
      </c>
      <c r="K7" s="133" t="str">
        <f>IF('9'!$AB59+'9'!$BC61&gt;1,"ERROR!","")</f>
        <v/>
      </c>
      <c r="L7" s="134">
        <f>L8</f>
        <v>-2</v>
      </c>
      <c r="M7" s="133" t="str">
        <f>IF('9'!$AB68+'9'!$BC70&gt;1,"ERROR!","")</f>
        <v/>
      </c>
      <c r="N7" s="134">
        <f>N8</f>
        <v>-1</v>
      </c>
      <c r="O7" s="133" t="str">
        <f>IF('9'!$AB77+'9'!$BC79&gt;1,"ERROR!","")</f>
        <v/>
      </c>
      <c r="P7" s="135">
        <f>P8</f>
        <v>0</v>
      </c>
      <c r="Q7" s="136"/>
      <c r="R7" s="655"/>
      <c r="S7" s="130"/>
      <c r="T7" s="137"/>
      <c r="U7" s="138"/>
    </row>
    <row r="8" spans="1:24" ht="48" customHeight="1" x14ac:dyDescent="0.2">
      <c r="A8" s="130"/>
      <c r="B8" s="130"/>
      <c r="C8" s="130"/>
      <c r="D8" s="130"/>
      <c r="E8" s="140">
        <f>F8-1</f>
        <v>-6</v>
      </c>
      <c r="F8" s="141">
        <f>'9'!AI8</f>
        <v>-5</v>
      </c>
      <c r="G8" s="142" t="str">
        <f>IF(OR('9'!AB40=TRUE,DATA1!$AB$61=7,'9'!BC42=1),"P","")</f>
        <v/>
      </c>
      <c r="H8" s="143">
        <f>F8+1</f>
        <v>-4</v>
      </c>
      <c r="I8" s="142" t="str">
        <f>IF(OR('9'!AB49=TRUE,DATA2!$AB$61=7,'9'!BC51=1),"P","")</f>
        <v/>
      </c>
      <c r="J8" s="143">
        <f>H8+1</f>
        <v>-3</v>
      </c>
      <c r="K8" s="142" t="str">
        <f>IF(OR('9'!AB58=TRUE,DATA3!$AB$61=7,'9'!BC60=1),"P","")</f>
        <v/>
      </c>
      <c r="L8" s="143">
        <f>J8+1</f>
        <v>-2</v>
      </c>
      <c r="M8" s="142" t="str">
        <f>IF(OR('9'!AB67=TRUE,DATA4!$AB$61=7,'9'!BC69=1),"P","")</f>
        <v/>
      </c>
      <c r="N8" s="143">
        <f>L8+1</f>
        <v>-1</v>
      </c>
      <c r="O8" s="142" t="str">
        <f>IF(OR('9'!AB76=TRUE,DATA5!$AB$61=7,'9'!BC78=1),"P","")</f>
        <v/>
      </c>
      <c r="P8" s="144">
        <f>N8+1</f>
        <v>0</v>
      </c>
      <c r="Q8" s="145"/>
      <c r="R8" s="655"/>
      <c r="S8" s="130"/>
      <c r="T8" s="137"/>
      <c r="U8" s="138"/>
    </row>
    <row r="9" spans="1:24" s="139" customFormat="1" ht="14.25" customHeight="1" x14ac:dyDescent="0.2">
      <c r="A9" s="130"/>
      <c r="B9" s="130"/>
      <c r="C9" s="130"/>
      <c r="D9" s="130"/>
      <c r="E9" s="131">
        <f>E10</f>
        <v>1</v>
      </c>
      <c r="F9" s="146">
        <f>F10</f>
        <v>2</v>
      </c>
      <c r="G9" s="147" t="str">
        <f>IF('9'!$AB86+'9'!$BC88&gt;1,"ERROR!","")</f>
        <v/>
      </c>
      <c r="H9" s="148">
        <f>H10</f>
        <v>3</v>
      </c>
      <c r="I9" s="147" t="str">
        <f>IF('9'!$AB95+'9'!$BC97&gt;1,"ERROR!","")</f>
        <v/>
      </c>
      <c r="J9" s="148">
        <f>J10</f>
        <v>4</v>
      </c>
      <c r="K9" s="147" t="str">
        <f>IF('9'!$AB104+'9'!$BC106&gt;1,"ERROR!","")</f>
        <v/>
      </c>
      <c r="L9" s="148">
        <f>L10</f>
        <v>5</v>
      </c>
      <c r="M9" s="147" t="str">
        <f>IF('9'!$AB113+'9'!$BC115&gt;1,"ERROR!","")</f>
        <v/>
      </c>
      <c r="N9" s="148">
        <f>N10</f>
        <v>6</v>
      </c>
      <c r="O9" s="149" t="str">
        <f>IF('9'!$AB122+'9'!$BC124&gt;1,"ERROR!","")</f>
        <v/>
      </c>
      <c r="P9" s="135">
        <f>P10</f>
        <v>7</v>
      </c>
      <c r="Q9" s="136"/>
      <c r="R9" s="655"/>
      <c r="T9" s="150"/>
      <c r="U9" s="151"/>
      <c r="V9" s="151"/>
    </row>
    <row r="10" spans="1:24" ht="48" customHeight="1" x14ac:dyDescent="0.2">
      <c r="A10" s="130"/>
      <c r="B10" s="130"/>
      <c r="C10" s="130"/>
      <c r="D10" s="130"/>
      <c r="E10" s="152">
        <f>P8+1</f>
        <v>1</v>
      </c>
      <c r="F10" s="141">
        <f>E10+1</f>
        <v>2</v>
      </c>
      <c r="G10" s="142" t="str">
        <f>IF(OR('9'!AB85=TRUE,DATA6!$AB$61=7,'9'!BC87=1),"P","")</f>
        <v/>
      </c>
      <c r="H10" s="143">
        <f>F10+1</f>
        <v>3</v>
      </c>
      <c r="I10" s="142" t="str">
        <f>IF(OR('9'!$AB94=TRUE,DATA7!$AB$61=7,'9'!BC96=1),"P","")</f>
        <v/>
      </c>
      <c r="J10" s="143">
        <f>H10+1</f>
        <v>4</v>
      </c>
      <c r="K10" s="142" t="str">
        <f>IF(OR('9'!$AB103=TRUE,DATA8!$AB$61=7,'9'!BC105=1),"P","")</f>
        <v/>
      </c>
      <c r="L10" s="143">
        <f>J10+1</f>
        <v>5</v>
      </c>
      <c r="M10" s="142" t="str">
        <f>IF(OR('9'!$AB112=TRUE,DATA9!$AB$61=7,'9'!BC114=1),"P","")</f>
        <v/>
      </c>
      <c r="N10" s="143">
        <f>L10+1</f>
        <v>6</v>
      </c>
      <c r="O10" s="142" t="str">
        <f>IF(OR('9'!$AB121=TRUE,DATA10!$AB$61=7,'9'!BC123=1),"P","")</f>
        <v/>
      </c>
      <c r="P10" s="153">
        <f>N10+1</f>
        <v>7</v>
      </c>
      <c r="Q10" s="145"/>
      <c r="R10" s="655"/>
      <c r="T10" s="151"/>
      <c r="U10" s="151"/>
      <c r="V10" s="151"/>
    </row>
    <row r="11" spans="1:24" s="139" customFormat="1" ht="14.25" customHeight="1" x14ac:dyDescent="0.2">
      <c r="D11" s="154"/>
      <c r="E11" s="155">
        <f>E12</f>
        <v>8</v>
      </c>
      <c r="F11" s="134">
        <f>F12</f>
        <v>9</v>
      </c>
      <c r="G11" s="156" t="str">
        <f>IF('9'!$AB131+'9'!$BC133&gt;1,"ERROR!","")</f>
        <v/>
      </c>
      <c r="H11" s="134">
        <f>H12</f>
        <v>10</v>
      </c>
      <c r="I11" s="156" t="str">
        <f>IF('9'!$AB140+'9'!$BC142&gt;1,"ERROR!","")</f>
        <v/>
      </c>
      <c r="J11" s="134">
        <f>J12</f>
        <v>11</v>
      </c>
      <c r="K11" s="156" t="str">
        <f>IF('9'!$AB149+'9'!$BC151&gt;1,"ERROR!","")</f>
        <v/>
      </c>
      <c r="L11" s="134">
        <f>L12</f>
        <v>12</v>
      </c>
      <c r="M11" s="156" t="str">
        <f>IF('9'!$AB158+'9'!$BC160&gt;1,"ERROR!","")</f>
        <v/>
      </c>
      <c r="N11" s="134">
        <f>N12</f>
        <v>13</v>
      </c>
      <c r="O11" s="157" t="str">
        <f>IF('9'!$AB167+'9'!$BC169&gt;1,"ERROR!","")</f>
        <v/>
      </c>
      <c r="P11" s="158">
        <f>P12</f>
        <v>14</v>
      </c>
      <c r="Q11" s="136"/>
      <c r="R11" s="655"/>
      <c r="T11" s="151"/>
      <c r="U11" s="151"/>
      <c r="V11" s="151"/>
    </row>
    <row r="12" spans="1:24" ht="48" customHeight="1" x14ac:dyDescent="0.2">
      <c r="D12" s="159"/>
      <c r="E12" s="160">
        <f>P10+1</f>
        <v>8</v>
      </c>
      <c r="F12" s="143">
        <f>E12+1</f>
        <v>9</v>
      </c>
      <c r="G12" s="142" t="str">
        <f>IF(OR('9'!$AB130=TRUE,DATA11!$AB$61=7,'9'!BC132=1),"P","")</f>
        <v/>
      </c>
      <c r="H12" s="143">
        <f>F12+1</f>
        <v>10</v>
      </c>
      <c r="I12" s="142" t="str">
        <f>IF(OR('9'!$AB139=TRUE,DATA12!$AB$61=7,'9'!BC141=1),"P","")</f>
        <v/>
      </c>
      <c r="J12" s="143">
        <f>H12+1</f>
        <v>11</v>
      </c>
      <c r="K12" s="142" t="str">
        <f>IF(OR('9'!$AB148=TRUE,DATA13!$AB$61=7,'9'!BC150=1),"P","")</f>
        <v/>
      </c>
      <c r="L12" s="143">
        <f>J12+1</f>
        <v>12</v>
      </c>
      <c r="M12" s="142" t="str">
        <f>IF(OR('9'!$AB157=TRUE,DATA13!$AB$61=7,'9'!BC159=1),"P","")</f>
        <v/>
      </c>
      <c r="N12" s="143">
        <f>L12+1</f>
        <v>13</v>
      </c>
      <c r="O12" s="142" t="str">
        <f>IF(OR('9'!$AB166=TRUE,DATA13!$AB$61=7,'9'!BC168=1),"P","")</f>
        <v/>
      </c>
      <c r="P12" s="161">
        <f>N12+1</f>
        <v>14</v>
      </c>
      <c r="Q12" s="145"/>
      <c r="R12" s="655"/>
      <c r="T12" s="162"/>
      <c r="U12" s="163"/>
      <c r="V12" s="656"/>
      <c r="W12" s="656"/>
      <c r="X12" s="656"/>
    </row>
    <row r="13" spans="1:24" s="164" customFormat="1" ht="12.75" customHeight="1" x14ac:dyDescent="0.25">
      <c r="D13" s="165"/>
      <c r="E13" s="166"/>
      <c r="F13" s="167"/>
      <c r="G13" s="168"/>
      <c r="H13" s="167"/>
      <c r="I13" s="168"/>
      <c r="J13" s="167"/>
      <c r="K13" s="168"/>
      <c r="L13" s="167"/>
      <c r="M13" s="168"/>
      <c r="N13" s="167"/>
      <c r="O13" s="168"/>
      <c r="P13" s="136"/>
      <c r="Q13" s="136"/>
      <c r="R13" s="657"/>
      <c r="T13" s="169"/>
      <c r="U13" s="169"/>
      <c r="V13" s="169"/>
      <c r="W13" s="169"/>
      <c r="X13" s="169"/>
    </row>
    <row r="14" spans="1:24" ht="14.25" customHeight="1" x14ac:dyDescent="0.25">
      <c r="C14" s="170" t="s">
        <v>233</v>
      </c>
      <c r="D14" s="171"/>
      <c r="E14" s="171"/>
      <c r="F14" s="171"/>
      <c r="G14" s="171"/>
      <c r="H14" s="171"/>
      <c r="I14" s="171"/>
      <c r="J14" s="171"/>
      <c r="K14" s="171"/>
      <c r="L14" s="171"/>
      <c r="M14" s="145"/>
      <c r="Q14" s="145"/>
      <c r="R14" s="657"/>
      <c r="T14" s="169"/>
      <c r="U14" s="169"/>
      <c r="V14" s="169"/>
      <c r="W14" s="169"/>
      <c r="X14" s="169"/>
    </row>
    <row r="15" spans="1:24" s="139" customFormat="1" ht="15.75" customHeight="1" x14ac:dyDescent="0.2">
      <c r="C15" s="172"/>
      <c r="D15" s="658" t="s">
        <v>268</v>
      </c>
      <c r="E15" s="658"/>
      <c r="F15" s="658"/>
      <c r="G15" s="658"/>
      <c r="H15" s="658"/>
      <c r="I15" s="658"/>
      <c r="J15" s="173"/>
      <c r="K15" s="173"/>
      <c r="L15" s="173"/>
      <c r="M15" s="136"/>
      <c r="Q15" s="136"/>
      <c r="R15" s="657"/>
      <c r="T15" s="174"/>
      <c r="U15" s="175"/>
    </row>
    <row r="16" spans="1:24" ht="13.5" customHeight="1" x14ac:dyDescent="0.2">
      <c r="A16" s="176"/>
      <c r="B16" s="176"/>
      <c r="C16" s="177"/>
      <c r="D16" s="173"/>
      <c r="E16" s="653" t="s">
        <v>269</v>
      </c>
      <c r="F16" s="653"/>
      <c r="G16" s="653"/>
      <c r="H16" s="653"/>
      <c r="I16" s="653"/>
      <c r="J16" s="653"/>
      <c r="K16" s="653"/>
      <c r="L16" s="653"/>
      <c r="M16" s="653"/>
      <c r="N16" s="653"/>
      <c r="O16" s="653"/>
      <c r="P16" s="653"/>
      <c r="Q16" s="145"/>
      <c r="R16" s="657"/>
      <c r="T16" s="178"/>
    </row>
    <row r="17" spans="1:55" ht="13.5" customHeight="1" x14ac:dyDescent="0.2">
      <c r="A17" s="176"/>
      <c r="B17" s="176"/>
      <c r="C17" s="172"/>
      <c r="D17" s="179"/>
      <c r="E17" s="653" t="s">
        <v>270</v>
      </c>
      <c r="F17" s="653"/>
      <c r="G17" s="653"/>
      <c r="H17" s="653"/>
      <c r="I17" s="653"/>
      <c r="J17" s="653"/>
      <c r="K17" s="653"/>
      <c r="L17" s="653"/>
      <c r="M17" s="653"/>
      <c r="N17" s="653"/>
      <c r="O17" s="653"/>
      <c r="P17" s="653"/>
      <c r="Q17" s="136"/>
      <c r="R17" s="657"/>
      <c r="U17" s="180"/>
    </row>
    <row r="18" spans="1:55" ht="11.25" customHeight="1" x14ac:dyDescent="0.2">
      <c r="C18" s="177"/>
      <c r="D18" s="181"/>
      <c r="E18" s="659" t="s">
        <v>271</v>
      </c>
      <c r="F18" s="659"/>
      <c r="G18" s="659"/>
      <c r="H18" s="659"/>
      <c r="I18" s="659"/>
      <c r="J18" s="659"/>
      <c r="K18" s="659"/>
      <c r="L18" s="181"/>
      <c r="M18" s="145"/>
      <c r="Q18" s="145"/>
      <c r="R18" s="657"/>
    </row>
    <row r="19" spans="1:55" ht="27" customHeight="1" x14ac:dyDescent="0.2">
      <c r="C19" s="172"/>
      <c r="D19" s="179"/>
      <c r="E19" s="653" t="s">
        <v>272</v>
      </c>
      <c r="F19" s="653"/>
      <c r="G19" s="653"/>
      <c r="H19" s="653"/>
      <c r="I19" s="653"/>
      <c r="J19" s="653"/>
      <c r="K19" s="653"/>
      <c r="L19" s="653"/>
      <c r="M19" s="653"/>
      <c r="N19" s="653"/>
      <c r="O19" s="653"/>
      <c r="P19" s="653"/>
      <c r="Q19" s="136"/>
      <c r="R19" s="654"/>
    </row>
    <row r="20" spans="1:55" ht="36" customHeight="1" x14ac:dyDescent="0.2">
      <c r="D20" s="159"/>
      <c r="E20" s="182"/>
      <c r="Q20" s="145"/>
      <c r="R20" s="654"/>
    </row>
    <row r="21" spans="1:55" ht="14.25" customHeight="1" x14ac:dyDescent="0.2">
      <c r="D21" s="159"/>
      <c r="E21" s="166"/>
      <c r="Q21" s="136"/>
      <c r="R21" s="654"/>
    </row>
    <row r="22" spans="1:55" ht="36" customHeight="1" x14ac:dyDescent="0.2">
      <c r="D22" s="159"/>
      <c r="E22" s="182"/>
      <c r="Q22" s="145"/>
      <c r="R22" s="654"/>
    </row>
    <row r="23" spans="1:55" ht="15.75" customHeight="1" x14ac:dyDescent="0.2">
      <c r="D23" s="159"/>
      <c r="E23" s="166"/>
      <c r="Q23" s="136"/>
      <c r="R23" s="654"/>
    </row>
    <row r="24" spans="1:55" ht="36" customHeight="1" x14ac:dyDescent="0.2">
      <c r="D24" s="159"/>
      <c r="E24" s="182"/>
      <c r="Q24" s="145"/>
      <c r="R24" s="654"/>
      <c r="BC24" s="117">
        <v>1</v>
      </c>
    </row>
    <row r="25" spans="1:55" ht="39" customHeight="1" x14ac:dyDescent="0.2">
      <c r="E25" s="183"/>
      <c r="Q25" s="145"/>
    </row>
    <row r="26" spans="1:55" ht="39" customHeight="1" x14ac:dyDescent="0.35">
      <c r="E26" s="183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5"/>
      <c r="Q26" s="145"/>
    </row>
    <row r="27" spans="1:55" ht="12.75" customHeight="1" x14ac:dyDescent="0.2"/>
    <row r="28" spans="1:55" ht="12.75" customHeight="1" x14ac:dyDescent="0.2"/>
    <row r="29" spans="1:55" ht="12.75" customHeight="1" x14ac:dyDescent="0.2">
      <c r="AD29" s="119"/>
      <c r="AE29" s="120"/>
    </row>
    <row r="30" spans="1:55" ht="12.75" customHeight="1" x14ac:dyDescent="0.2">
      <c r="AD30" s="119"/>
      <c r="AE30" s="120"/>
    </row>
    <row r="31" spans="1:55" ht="12.75" customHeight="1" x14ac:dyDescent="0.2">
      <c r="AC31" s="89"/>
      <c r="AD31" s="89"/>
      <c r="AE31" s="89"/>
      <c r="AF31" s="89"/>
      <c r="AG31" s="89"/>
    </row>
    <row r="32" spans="1:55" ht="12.75" customHeight="1" x14ac:dyDescent="0.2">
      <c r="AC32" s="89"/>
      <c r="AD32" s="89"/>
      <c r="AE32" s="89"/>
      <c r="AF32" s="89"/>
      <c r="AG32" s="89"/>
    </row>
    <row r="33" spans="29:33" ht="12.75" customHeight="1" x14ac:dyDescent="0.2">
      <c r="AC33" s="89"/>
      <c r="AD33" s="89"/>
      <c r="AE33" s="89"/>
      <c r="AF33" s="89"/>
      <c r="AG33" s="89"/>
    </row>
    <row r="34" spans="29:33" ht="12.75" customHeight="1" x14ac:dyDescent="0.2">
      <c r="AD34" s="119"/>
      <c r="AE34" s="120"/>
    </row>
    <row r="35" spans="29:33" ht="12.75" customHeight="1" x14ac:dyDescent="0.2">
      <c r="AD35" s="119"/>
      <c r="AE35" s="120"/>
    </row>
    <row r="36" spans="29:33" ht="12.75" customHeight="1" x14ac:dyDescent="0.2">
      <c r="AD36" s="119"/>
      <c r="AE36" s="120"/>
    </row>
    <row r="37" spans="29:33" ht="12.75" customHeight="1" x14ac:dyDescent="0.2">
      <c r="AD37" s="119"/>
      <c r="AE37" s="120"/>
    </row>
    <row r="38" spans="29:33" ht="12.75" customHeight="1" x14ac:dyDescent="0.2">
      <c r="AD38" s="119"/>
      <c r="AE38" s="120"/>
    </row>
    <row r="39" spans="29:33" ht="12.75" customHeight="1" x14ac:dyDescent="0.2">
      <c r="AD39" s="119"/>
      <c r="AE39" s="120"/>
    </row>
    <row r="40" spans="29:33" ht="12.75" customHeight="1" x14ac:dyDescent="0.2">
      <c r="AD40" s="119"/>
      <c r="AE40" s="120"/>
    </row>
    <row r="41" spans="29:33" ht="12.75" customHeight="1" x14ac:dyDescent="0.2">
      <c r="AD41" s="119"/>
      <c r="AE41" s="120"/>
    </row>
    <row r="42" spans="29:33" ht="12.75" customHeight="1" x14ac:dyDescent="0.2">
      <c r="AD42" s="119"/>
      <c r="AE42" s="120"/>
    </row>
    <row r="43" spans="29:33" ht="12.75" customHeight="1" x14ac:dyDescent="0.2">
      <c r="AD43" s="119"/>
      <c r="AE43" s="120"/>
    </row>
    <row r="44" spans="29:33" ht="12.75" customHeight="1" x14ac:dyDescent="0.2">
      <c r="AC44" s="89"/>
      <c r="AD44" s="89"/>
      <c r="AE44" s="89"/>
      <c r="AF44" s="89"/>
      <c r="AG44" s="89"/>
    </row>
    <row r="45" spans="29:33" ht="12.75" customHeight="1" x14ac:dyDescent="0.2">
      <c r="AC45" s="89"/>
      <c r="AD45" s="89"/>
      <c r="AE45" s="89"/>
      <c r="AF45" s="89"/>
      <c r="AG45" s="89"/>
    </row>
    <row r="46" spans="29:33" ht="12.75" customHeight="1" x14ac:dyDescent="0.2">
      <c r="AD46" s="119"/>
      <c r="AE46" s="120"/>
    </row>
    <row r="47" spans="29:33" ht="12.75" customHeight="1" x14ac:dyDescent="0.2">
      <c r="AC47" s="89"/>
      <c r="AD47" s="89"/>
      <c r="AE47" s="89"/>
      <c r="AF47" s="89"/>
      <c r="AG47" s="89"/>
    </row>
    <row r="48" spans="29:33" ht="12.75" customHeight="1" x14ac:dyDescent="0.2">
      <c r="AC48" s="89"/>
      <c r="AD48" s="89"/>
      <c r="AE48" s="89"/>
      <c r="AF48" s="89"/>
      <c r="AG48" s="89"/>
    </row>
    <row r="49" spans="29:33" ht="12.75" customHeight="1" x14ac:dyDescent="0.2">
      <c r="AC49" s="89"/>
      <c r="AD49" s="89"/>
      <c r="AE49" s="89"/>
      <c r="AF49" s="89"/>
      <c r="AG49" s="89"/>
    </row>
    <row r="50" spans="29:33" ht="12.75" customHeight="1" x14ac:dyDescent="0.2">
      <c r="AC50" s="89"/>
      <c r="AD50" s="89"/>
      <c r="AE50" s="89"/>
      <c r="AF50" s="89"/>
      <c r="AG50" s="89"/>
    </row>
    <row r="51" spans="29:33" ht="12.75" customHeight="1" x14ac:dyDescent="0.2"/>
    <row r="52" spans="29:33" ht="12.75" customHeight="1" x14ac:dyDescent="0.2"/>
    <row r="53" spans="29:33" ht="12.75" customHeight="1" x14ac:dyDescent="0.2"/>
    <row r="54" spans="29:33" ht="12.75" customHeight="1" x14ac:dyDescent="0.2"/>
    <row r="57" spans="29:33" ht="12.75" customHeight="1" x14ac:dyDescent="0.2"/>
  </sheetData>
  <sheetProtection password="C55E" sheet="1" objects="1" scenarios="1" selectLockedCells="1"/>
  <mergeCells count="17">
    <mergeCell ref="A1:O2"/>
    <mergeCell ref="A3:B3"/>
    <mergeCell ref="C3:D3"/>
    <mergeCell ref="F6:G6"/>
    <mergeCell ref="H6:I6"/>
    <mergeCell ref="J6:K6"/>
    <mergeCell ref="L6:M6"/>
    <mergeCell ref="N6:O6"/>
    <mergeCell ref="E19:P19"/>
    <mergeCell ref="R19:R24"/>
    <mergeCell ref="R7:R12"/>
    <mergeCell ref="V12:X12"/>
    <mergeCell ref="R13:R18"/>
    <mergeCell ref="D15:I15"/>
    <mergeCell ref="E16:P16"/>
    <mergeCell ref="E17:P17"/>
    <mergeCell ref="E18:K18"/>
  </mergeCells>
  <conditionalFormatting sqref="F7">
    <cfRule type="expression" dxfId="105" priority="1" stopIfTrue="1">
      <formula>"IF(AZ19=1,true,false)"</formula>
    </cfRule>
  </conditionalFormatting>
  <pageMargins left="0.75" right="0.75" top="1" bottom="1" header="0.51180555555555551" footer="0.51180555555555551"/>
  <pageSetup firstPageNumber="0" orientation="portrait" horizontalDpi="300" verticalDpi="300" r:id="rId1"/>
  <headerFooter alignWithMargins="0"/>
  <ignoredErrors>
    <ignoredError sqref="P8:P9 P10:P11 O10:O12 M10:M12 K10:K12 I10:I12 F11:H11 O8:O9 N9:N11 L9:L11 M8:M9 J9:J11 K8:K9 H9:H10 I8:I9 F10 G9 N8 O7 L8 M7 J8 K7 H8 I7 G7 F8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88" r:id="rId4" name="Check Box 83">
              <controlPr defaultSize="0" autoFill="0" autoLine="0" autoPict="0">
                <anchor moveWithCells="1" sizeWithCells="1">
                  <from>
                    <xdr:col>5</xdr:col>
                    <xdr:colOff>85725</xdr:colOff>
                    <xdr:row>7</xdr:row>
                    <xdr:rowOff>342900</xdr:rowOff>
                  </from>
                  <to>
                    <xdr:col>6</xdr:col>
                    <xdr:colOff>381000</xdr:colOff>
                    <xdr:row>7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5" name="Check Box 99">
              <controlPr defaultSize="0" autoFill="0" autoLine="0" autoPict="0">
                <anchor moveWithCells="1" sizeWithCells="1">
                  <from>
                    <xdr:col>7</xdr:col>
                    <xdr:colOff>57150</xdr:colOff>
                    <xdr:row>7</xdr:row>
                    <xdr:rowOff>342900</xdr:rowOff>
                  </from>
                  <to>
                    <xdr:col>8</xdr:col>
                    <xdr:colOff>381000</xdr:colOff>
                    <xdr:row>7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6" name="Check Box 100">
              <controlPr defaultSize="0" autoFill="0" autoLine="0" autoPict="0">
                <anchor moveWithCells="1" sizeWithCells="1">
                  <from>
                    <xdr:col>9</xdr:col>
                    <xdr:colOff>76200</xdr:colOff>
                    <xdr:row>7</xdr:row>
                    <xdr:rowOff>342900</xdr:rowOff>
                  </from>
                  <to>
                    <xdr:col>10</xdr:col>
                    <xdr:colOff>390525</xdr:colOff>
                    <xdr:row>7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7" name="Check Box 101">
              <controlPr defaultSize="0" autoFill="0" autoLine="0" autoPict="0">
                <anchor moveWithCells="1" sizeWithCells="1">
                  <from>
                    <xdr:col>11</xdr:col>
                    <xdr:colOff>57150</xdr:colOff>
                    <xdr:row>7</xdr:row>
                    <xdr:rowOff>342900</xdr:rowOff>
                  </from>
                  <to>
                    <xdr:col>12</xdr:col>
                    <xdr:colOff>390525</xdr:colOff>
                    <xdr:row>7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8" name="Check Box 102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7</xdr:row>
                    <xdr:rowOff>333375</xdr:rowOff>
                  </from>
                  <to>
                    <xdr:col>14</xdr:col>
                    <xdr:colOff>371475</xdr:colOff>
                    <xdr:row>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9" name="Check Box 103">
              <controlPr defaultSize="0" autoFill="0" autoLine="0" autoPict="0">
                <anchor moveWithCells="1" sizeWithCells="1">
                  <from>
                    <xdr:col>5</xdr:col>
                    <xdr:colOff>95250</xdr:colOff>
                    <xdr:row>9</xdr:row>
                    <xdr:rowOff>323850</xdr:rowOff>
                  </from>
                  <to>
                    <xdr:col>6</xdr:col>
                    <xdr:colOff>400050</xdr:colOff>
                    <xdr:row>9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10" name="Check Box 104">
              <controlPr defaultSize="0" autoFill="0" autoLine="0" autoPict="0">
                <anchor moveWithCells="1" sizeWithCells="1">
                  <from>
                    <xdr:col>7</xdr:col>
                    <xdr:colOff>66675</xdr:colOff>
                    <xdr:row>9</xdr:row>
                    <xdr:rowOff>333375</xdr:rowOff>
                  </from>
                  <to>
                    <xdr:col>8</xdr:col>
                    <xdr:colOff>381000</xdr:colOff>
                    <xdr:row>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11" name="Check Box 105">
              <controlPr defaultSize="0" autoFill="0" autoLine="0" autoPict="0">
                <anchor moveWithCells="1" sizeWithCells="1">
                  <from>
                    <xdr:col>9</xdr:col>
                    <xdr:colOff>85725</xdr:colOff>
                    <xdr:row>9</xdr:row>
                    <xdr:rowOff>323850</xdr:rowOff>
                  </from>
                  <to>
                    <xdr:col>10</xdr:col>
                    <xdr:colOff>381000</xdr:colOff>
                    <xdr:row>9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12" name="Check Box 106">
              <controlPr defaultSize="0" autoFill="0" autoLine="0" autoPict="0">
                <anchor moveWithCells="1" sizeWithCells="1">
                  <from>
                    <xdr:col>11</xdr:col>
                    <xdr:colOff>76200</xdr:colOff>
                    <xdr:row>9</xdr:row>
                    <xdr:rowOff>333375</xdr:rowOff>
                  </from>
                  <to>
                    <xdr:col>12</xdr:col>
                    <xdr:colOff>390525</xdr:colOff>
                    <xdr:row>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13" name="Check Box 107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9</xdr:row>
                    <xdr:rowOff>333375</xdr:rowOff>
                  </from>
                  <to>
                    <xdr:col>14</xdr:col>
                    <xdr:colOff>390525</xdr:colOff>
                    <xdr:row>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14" name="Check Box 108">
              <controlPr defaultSize="0" autoFill="0" autoLine="0" autoPict="0">
                <anchor moveWithCells="1" sizeWithCells="1">
                  <from>
                    <xdr:col>5</xdr:col>
                    <xdr:colOff>104775</xdr:colOff>
                    <xdr:row>11</xdr:row>
                    <xdr:rowOff>352425</xdr:rowOff>
                  </from>
                  <to>
                    <xdr:col>6</xdr:col>
                    <xdr:colOff>428625</xdr:colOff>
                    <xdr:row>11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15" name="Check Box 109">
              <controlPr defaultSize="0" autoFill="0" autoLine="0" autoPict="0">
                <anchor moveWithCells="1" sizeWithCells="1">
                  <from>
                    <xdr:col>7</xdr:col>
                    <xdr:colOff>66675</xdr:colOff>
                    <xdr:row>11</xdr:row>
                    <xdr:rowOff>352425</xdr:rowOff>
                  </from>
                  <to>
                    <xdr:col>8</xdr:col>
                    <xdr:colOff>409575</xdr:colOff>
                    <xdr:row>11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16" name="Check Box 110">
              <controlPr defaultSize="0" autoFill="0" autoLine="0" autoPict="0">
                <anchor moveWithCells="1" sizeWithCells="1">
                  <from>
                    <xdr:col>9</xdr:col>
                    <xdr:colOff>76200</xdr:colOff>
                    <xdr:row>11</xdr:row>
                    <xdr:rowOff>361950</xdr:rowOff>
                  </from>
                  <to>
                    <xdr:col>10</xdr:col>
                    <xdr:colOff>419100</xdr:colOff>
                    <xdr:row>11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17" name="Check Box 111">
              <controlPr defaultSize="0" autoFill="0" autoLine="0" autoPict="0">
                <anchor moveWithCells="1" sizeWithCells="1">
                  <from>
                    <xdr:col>11</xdr:col>
                    <xdr:colOff>76200</xdr:colOff>
                    <xdr:row>11</xdr:row>
                    <xdr:rowOff>352425</xdr:rowOff>
                  </from>
                  <to>
                    <xdr:col>12</xdr:col>
                    <xdr:colOff>409575</xdr:colOff>
                    <xdr:row>11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18" name="Check Box 112">
              <controlPr defaultSize="0" autoFill="0" autoLine="0" autoPict="0">
                <anchor moveWithCells="1" sizeWithCells="1">
                  <from>
                    <xdr:col>13</xdr:col>
                    <xdr:colOff>66675</xdr:colOff>
                    <xdr:row>11</xdr:row>
                    <xdr:rowOff>361950</xdr:rowOff>
                  </from>
                  <to>
                    <xdr:col>14</xdr:col>
                    <xdr:colOff>381000</xdr:colOff>
                    <xdr:row>11</xdr:row>
                    <xdr:rowOff>581025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2"/>
  <sheetViews>
    <sheetView showRowColHeaders="0" workbookViewId="0">
      <selection activeCell="BC8" sqref="BC8"/>
    </sheetView>
  </sheetViews>
  <sheetFormatPr defaultRowHeight="12.75" x14ac:dyDescent="0.2"/>
  <cols>
    <col min="1" max="72" width="2.85546875" style="54" customWidth="1"/>
    <col min="73" max="16384" width="9.140625" style="54"/>
  </cols>
  <sheetData>
    <row r="1" spans="1:45" x14ac:dyDescent="0.2">
      <c r="S1" s="672" t="s">
        <v>273</v>
      </c>
      <c r="T1" s="672"/>
      <c r="U1" s="672"/>
      <c r="V1" s="672"/>
      <c r="W1" s="673" t="str">
        <f>StudentInfo!E8&amp;" "&amp;StudentInfo!G8</f>
        <v xml:space="preserve"> </v>
      </c>
      <c r="X1" s="673"/>
      <c r="Y1" s="673"/>
      <c r="Z1" s="673"/>
      <c r="AA1" s="673"/>
      <c r="AB1" s="673"/>
      <c r="AC1" s="673"/>
      <c r="AD1" s="673"/>
      <c r="AE1" s="673"/>
      <c r="AF1" s="673"/>
      <c r="AG1" s="673"/>
      <c r="AH1" s="673"/>
      <c r="AI1" s="673"/>
    </row>
    <row r="2" spans="1:45" x14ac:dyDescent="0.2">
      <c r="W2" s="673"/>
      <c r="X2" s="673"/>
      <c r="Y2" s="673"/>
      <c r="Z2" s="673"/>
      <c r="AA2" s="673"/>
      <c r="AB2" s="673"/>
      <c r="AC2" s="673"/>
      <c r="AD2" s="673"/>
      <c r="AE2" s="673"/>
      <c r="AF2" s="673"/>
      <c r="AG2" s="673"/>
      <c r="AH2" s="673"/>
      <c r="AI2" s="673"/>
    </row>
    <row r="3" spans="1:45" x14ac:dyDescent="0.2">
      <c r="W3" s="186" t="s">
        <v>274</v>
      </c>
      <c r="X3" s="674">
        <f>StudentInfo!L8</f>
        <v>0</v>
      </c>
      <c r="Y3" s="674"/>
      <c r="Z3" s="675" t="s">
        <v>275</v>
      </c>
      <c r="AA3" s="675"/>
      <c r="AB3" s="676">
        <f>StudentInfo!E12</f>
        <v>0</v>
      </c>
      <c r="AC3" s="676"/>
      <c r="AD3" s="676"/>
      <c r="AE3" s="676"/>
      <c r="AF3" s="676"/>
      <c r="AG3" s="676"/>
      <c r="AH3" s="676"/>
      <c r="AI3" s="676"/>
    </row>
    <row r="4" spans="1:45" ht="6" customHeight="1" x14ac:dyDescent="0.2"/>
    <row r="5" spans="1:45" ht="18" customHeight="1" x14ac:dyDescent="0.2">
      <c r="B5" s="677" t="str">
        <f>Criteria!F6</f>
        <v>Context (Setting)</v>
      </c>
      <c r="C5" s="677"/>
      <c r="D5" s="677"/>
      <c r="E5" s="677"/>
      <c r="F5" s="677"/>
      <c r="G5" s="677"/>
      <c r="H5" s="187"/>
      <c r="I5" s="677" t="str">
        <f>Criteria!L6</f>
        <v>Antecedent Event</v>
      </c>
      <c r="J5" s="677"/>
      <c r="K5" s="677"/>
      <c r="L5" s="677"/>
      <c r="M5" s="677"/>
      <c r="N5" s="677"/>
      <c r="O5" s="187"/>
      <c r="P5" s="677" t="str">
        <f>Criteria!S6</f>
        <v>Behavior</v>
      </c>
      <c r="Q5" s="677"/>
      <c r="R5" s="677"/>
      <c r="S5" s="677"/>
      <c r="T5" s="677"/>
      <c r="U5" s="677"/>
      <c r="V5" s="187"/>
      <c r="W5" s="677" t="str">
        <f>Criteria!Z6</f>
        <v>Consequence</v>
      </c>
      <c r="X5" s="677"/>
      <c r="Y5" s="677"/>
      <c r="Z5" s="677"/>
      <c r="AA5" s="677"/>
      <c r="AB5" s="677"/>
      <c r="AC5" s="187"/>
      <c r="AD5" s="677" t="s">
        <v>126</v>
      </c>
      <c r="AE5" s="677"/>
      <c r="AF5" s="677"/>
      <c r="AG5" s="677"/>
      <c r="AH5" s="677"/>
      <c r="AI5" s="677"/>
    </row>
    <row r="6" spans="1:45" x14ac:dyDescent="0.2">
      <c r="A6" s="188" t="str">
        <f>Criteria!D8</f>
        <v>A</v>
      </c>
      <c r="B6" s="664" t="str">
        <f>Criteria!E8</f>
        <v>Reading (gen ed)</v>
      </c>
      <c r="C6" s="664"/>
      <c r="D6" s="664"/>
      <c r="E6" s="664"/>
      <c r="F6" s="664"/>
      <c r="G6" s="664"/>
      <c r="H6" s="188" t="str">
        <f>Criteria!K8</f>
        <v>A</v>
      </c>
      <c r="I6" s="664" t="str">
        <f>Criteria!L8</f>
        <v>Transition</v>
      </c>
      <c r="J6" s="664"/>
      <c r="K6" s="664"/>
      <c r="L6" s="664"/>
      <c r="M6" s="664"/>
      <c r="N6" s="664"/>
      <c r="O6" s="188" t="str">
        <f>Criteria!R8</f>
        <v/>
      </c>
      <c r="P6" s="664">
        <f>Criteria!S8</f>
        <v>0</v>
      </c>
      <c r="Q6" s="664"/>
      <c r="R6" s="664"/>
      <c r="S6" s="664"/>
      <c r="T6" s="664"/>
      <c r="U6" s="664"/>
      <c r="V6" s="188" t="str">
        <f>Criteria!Y8</f>
        <v>A</v>
      </c>
      <c r="W6" s="664" t="str">
        <f>Criteria!Z8</f>
        <v>Choice given</v>
      </c>
      <c r="X6" s="664"/>
      <c r="Y6" s="664"/>
      <c r="Z6" s="664"/>
      <c r="AA6" s="664"/>
      <c r="AB6" s="664"/>
      <c r="AC6" s="188" t="str">
        <f>Criteria!AF8</f>
        <v>A</v>
      </c>
      <c r="AD6" s="664" t="str">
        <f>Criteria!AG8</f>
        <v>Stopped</v>
      </c>
      <c r="AE6" s="664"/>
      <c r="AF6" s="664"/>
      <c r="AG6" s="664"/>
      <c r="AH6" s="664"/>
      <c r="AI6" s="664"/>
    </row>
    <row r="7" spans="1:45" x14ac:dyDescent="0.2">
      <c r="A7" s="188" t="str">
        <f>Criteria!D9</f>
        <v>B</v>
      </c>
      <c r="B7" s="664" t="str">
        <f>Criteria!E9</f>
        <v>Seat work</v>
      </c>
      <c r="C7" s="664"/>
      <c r="D7" s="664"/>
      <c r="E7" s="664"/>
      <c r="F7" s="664"/>
      <c r="G7" s="664"/>
      <c r="H7" s="188" t="str">
        <f>Criteria!K9</f>
        <v>B</v>
      </c>
      <c r="I7" s="664" t="str">
        <f>Criteria!L9</f>
        <v>Denied access</v>
      </c>
      <c r="J7" s="664"/>
      <c r="K7" s="664"/>
      <c r="L7" s="664"/>
      <c r="M7" s="664"/>
      <c r="N7" s="664"/>
      <c r="O7" s="188" t="str">
        <f>Criteria!R9</f>
        <v/>
      </c>
      <c r="P7" s="664">
        <f>Criteria!S9</f>
        <v>0</v>
      </c>
      <c r="Q7" s="664"/>
      <c r="R7" s="664"/>
      <c r="S7" s="664"/>
      <c r="T7" s="664"/>
      <c r="U7" s="664"/>
      <c r="V7" s="188" t="str">
        <f>Criteria!Y9</f>
        <v>B</v>
      </c>
      <c r="W7" s="664" t="str">
        <f>Criteria!Z9</f>
        <v>Redirection to task</v>
      </c>
      <c r="X7" s="664"/>
      <c r="Y7" s="664"/>
      <c r="Z7" s="664"/>
      <c r="AA7" s="664"/>
      <c r="AB7" s="664"/>
      <c r="AC7" s="188" t="str">
        <f>Criteria!AF9</f>
        <v>B</v>
      </c>
      <c r="AD7" s="664" t="str">
        <f>Criteria!AG9</f>
        <v>Continued</v>
      </c>
      <c r="AE7" s="664"/>
      <c r="AF7" s="664"/>
      <c r="AG7" s="664"/>
      <c r="AH7" s="664"/>
      <c r="AI7" s="664"/>
    </row>
    <row r="8" spans="1:45" x14ac:dyDescent="0.2">
      <c r="A8" s="188" t="str">
        <f>Criteria!D10</f>
        <v>C</v>
      </c>
      <c r="B8" s="664" t="str">
        <f>Criteria!E10</f>
        <v>Reading (LS)</v>
      </c>
      <c r="C8" s="664"/>
      <c r="D8" s="664"/>
      <c r="E8" s="664"/>
      <c r="F8" s="664"/>
      <c r="G8" s="664"/>
      <c r="H8" s="188" t="str">
        <f>Criteria!K10</f>
        <v>C</v>
      </c>
      <c r="I8" s="664" t="str">
        <f>Criteria!L10</f>
        <v>Instruction/Directive</v>
      </c>
      <c r="J8" s="664"/>
      <c r="K8" s="664"/>
      <c r="L8" s="664"/>
      <c r="M8" s="664"/>
      <c r="N8" s="664"/>
      <c r="O8" s="188" t="str">
        <f>Criteria!R10</f>
        <v/>
      </c>
      <c r="P8" s="664">
        <f>Criteria!S10</f>
        <v>0</v>
      </c>
      <c r="Q8" s="664"/>
      <c r="R8" s="664"/>
      <c r="S8" s="664"/>
      <c r="T8" s="664"/>
      <c r="U8" s="664"/>
      <c r="V8" s="188" t="str">
        <f>Criteria!Y10</f>
        <v>C</v>
      </c>
      <c r="W8" s="664" t="str">
        <f>Criteria!Z10</f>
        <v>Kept the demand on</v>
      </c>
      <c r="X8" s="664"/>
      <c r="Y8" s="664"/>
      <c r="Z8" s="664"/>
      <c r="AA8" s="664"/>
      <c r="AB8" s="664"/>
      <c r="AC8" s="188" t="str">
        <f>Criteria!AF10</f>
        <v>C</v>
      </c>
      <c r="AD8" s="664" t="str">
        <f>Criteria!AG10</f>
        <v>Intensified</v>
      </c>
      <c r="AE8" s="664"/>
      <c r="AF8" s="664"/>
      <c r="AG8" s="664"/>
      <c r="AH8" s="664"/>
      <c r="AI8" s="664"/>
    </row>
    <row r="9" spans="1:45" ht="12.75" customHeight="1" x14ac:dyDescent="0.2">
      <c r="A9" s="188" t="str">
        <f>Criteria!D11</f>
        <v>D</v>
      </c>
      <c r="B9" s="664" t="str">
        <f>Criteria!E11</f>
        <v xml:space="preserve">Math </v>
      </c>
      <c r="C9" s="664"/>
      <c r="D9" s="664"/>
      <c r="E9" s="664"/>
      <c r="F9" s="664"/>
      <c r="G9" s="664"/>
      <c r="H9" s="188" t="str">
        <f>Criteria!K11</f>
        <v>D</v>
      </c>
      <c r="I9" s="664" t="str">
        <f>Criteria!L11</f>
        <v>New Task</v>
      </c>
      <c r="J9" s="664"/>
      <c r="K9" s="664"/>
      <c r="L9" s="664"/>
      <c r="M9" s="664"/>
      <c r="N9" s="664"/>
      <c r="O9" s="189"/>
      <c r="P9" s="665"/>
      <c r="Q9" s="665"/>
      <c r="R9" s="665"/>
      <c r="S9" s="665"/>
      <c r="T9" s="665"/>
      <c r="U9" s="665"/>
      <c r="V9" s="188" t="str">
        <f>Criteria!Y11</f>
        <v>D</v>
      </c>
      <c r="W9" s="664" t="str">
        <f>Criteria!Z11</f>
        <v>Personal space given</v>
      </c>
      <c r="X9" s="664"/>
      <c r="Y9" s="664"/>
      <c r="Z9" s="664"/>
      <c r="AA9" s="664"/>
      <c r="AB9" s="664"/>
      <c r="AC9" s="189"/>
      <c r="AD9" s="665"/>
      <c r="AE9" s="665"/>
      <c r="AF9" s="665"/>
      <c r="AG9" s="665"/>
      <c r="AH9" s="665"/>
      <c r="AI9" s="665"/>
    </row>
    <row r="10" spans="1:45" ht="12.75" customHeight="1" x14ac:dyDescent="0.2">
      <c r="A10" s="188" t="str">
        <f>Criteria!D12</f>
        <v>E</v>
      </c>
      <c r="B10" s="664" t="str">
        <f>Criteria!E12</f>
        <v>Special (name)</v>
      </c>
      <c r="C10" s="664"/>
      <c r="D10" s="664"/>
      <c r="E10" s="664"/>
      <c r="F10" s="664"/>
      <c r="G10" s="664"/>
      <c r="H10" s="188" t="str">
        <f>Criteria!K12</f>
        <v>E</v>
      </c>
      <c r="I10" s="664" t="str">
        <f>Criteria!L12</f>
        <v>Tchr attn to other</v>
      </c>
      <c r="J10" s="664"/>
      <c r="K10" s="664"/>
      <c r="L10" s="664"/>
      <c r="M10" s="664"/>
      <c r="N10" s="664"/>
      <c r="O10" s="189"/>
      <c r="P10" s="665"/>
      <c r="Q10" s="665"/>
      <c r="R10" s="665"/>
      <c r="S10" s="665"/>
      <c r="T10" s="665"/>
      <c r="U10" s="665"/>
      <c r="V10" s="188" t="str">
        <f>Criteria!Y12</f>
        <v>E</v>
      </c>
      <c r="W10" s="664" t="str">
        <f>Criteria!Z12</f>
        <v>Changed activity</v>
      </c>
      <c r="X10" s="664"/>
      <c r="Y10" s="664"/>
      <c r="Z10" s="664"/>
      <c r="AA10" s="664"/>
      <c r="AB10" s="664"/>
      <c r="AC10" s="189"/>
      <c r="AD10" s="665"/>
      <c r="AE10" s="665"/>
      <c r="AF10" s="665"/>
      <c r="AG10" s="665"/>
      <c r="AH10" s="665"/>
      <c r="AI10" s="665"/>
    </row>
    <row r="11" spans="1:45" ht="12.75" customHeight="1" x14ac:dyDescent="0.2">
      <c r="A11" s="188" t="str">
        <f>Criteria!D13</f>
        <v>F</v>
      </c>
      <c r="B11" s="664" t="str">
        <f>Criteria!E13</f>
        <v>Social Studies</v>
      </c>
      <c r="C11" s="664"/>
      <c r="D11" s="664"/>
      <c r="E11" s="664"/>
      <c r="F11" s="664"/>
      <c r="G11" s="664"/>
      <c r="H11" s="188" t="str">
        <f>Criteria!K13</f>
        <v>F</v>
      </c>
      <c r="I11" s="664" t="str">
        <f>Criteria!L13</f>
        <v>Told NO</v>
      </c>
      <c r="J11" s="664"/>
      <c r="K11" s="664"/>
      <c r="L11" s="664"/>
      <c r="M11" s="664"/>
      <c r="N11" s="664"/>
      <c r="O11" s="189"/>
      <c r="P11" s="665"/>
      <c r="Q11" s="665"/>
      <c r="R11" s="665"/>
      <c r="S11" s="665"/>
      <c r="T11" s="665"/>
      <c r="U11" s="665"/>
      <c r="V11" s="188" t="str">
        <f>Criteria!Y13</f>
        <v>F</v>
      </c>
      <c r="W11" s="664" t="str">
        <f>Criteria!Z13</f>
        <v xml:space="preserve">Attention given (peer adult </v>
      </c>
      <c r="X11" s="664"/>
      <c r="Y11" s="664"/>
      <c r="Z11" s="664"/>
      <c r="AA11" s="664"/>
      <c r="AB11" s="664"/>
      <c r="AC11" s="189"/>
      <c r="AD11" s="671" t="s">
        <v>276</v>
      </c>
      <c r="AE11" s="671"/>
      <c r="AF11" s="671"/>
      <c r="AG11" s="671"/>
      <c r="AH11" s="671"/>
      <c r="AI11" s="671"/>
    </row>
    <row r="12" spans="1:45" ht="12.75" customHeight="1" x14ac:dyDescent="0.2">
      <c r="A12" s="188" t="str">
        <f>Criteria!D14</f>
        <v>G</v>
      </c>
      <c r="B12" s="664" t="str">
        <f>Criteria!E14</f>
        <v>Science</v>
      </c>
      <c r="C12" s="664"/>
      <c r="D12" s="664"/>
      <c r="E12" s="664"/>
      <c r="F12" s="664"/>
      <c r="G12" s="664"/>
      <c r="H12" s="188" t="str">
        <f>Criteria!K14</f>
        <v>G</v>
      </c>
      <c r="I12" s="664" t="str">
        <f>Criteria!L14</f>
        <v>Choice given</v>
      </c>
      <c r="J12" s="664"/>
      <c r="K12" s="664"/>
      <c r="L12" s="664"/>
      <c r="M12" s="664"/>
      <c r="N12" s="664"/>
      <c r="O12" s="189"/>
      <c r="P12" s="665"/>
      <c r="Q12" s="665"/>
      <c r="R12" s="665"/>
      <c r="S12" s="665"/>
      <c r="T12" s="665"/>
      <c r="U12" s="665"/>
      <c r="V12" s="188" t="str">
        <f>Criteria!Y14</f>
        <v>G</v>
      </c>
      <c r="W12" s="664" t="str">
        <f>Criteria!Z14</f>
        <v>Verbal reprimand</v>
      </c>
      <c r="X12" s="664"/>
      <c r="Y12" s="664"/>
      <c r="Z12" s="664"/>
      <c r="AA12" s="664"/>
      <c r="AB12" s="664"/>
      <c r="AC12" s="189"/>
      <c r="AD12" s="671"/>
      <c r="AE12" s="671"/>
      <c r="AF12" s="671"/>
      <c r="AG12" s="671"/>
      <c r="AH12" s="671"/>
      <c r="AI12" s="671"/>
    </row>
    <row r="13" spans="1:45" ht="12.75" customHeight="1" x14ac:dyDescent="0.2">
      <c r="A13" s="188" t="str">
        <f>Criteria!D15</f>
        <v>H</v>
      </c>
      <c r="B13" s="664" t="str">
        <f>Criteria!E15</f>
        <v>Spelling</v>
      </c>
      <c r="C13" s="664"/>
      <c r="D13" s="664"/>
      <c r="E13" s="664"/>
      <c r="F13" s="664"/>
      <c r="G13" s="664"/>
      <c r="H13" s="188" t="str">
        <f>Criteria!K15</f>
        <v>H</v>
      </c>
      <c r="I13" s="664" t="str">
        <f>Criteria!L15</f>
        <v>Redirection</v>
      </c>
      <c r="J13" s="664"/>
      <c r="K13" s="664"/>
      <c r="L13" s="664"/>
      <c r="M13" s="664"/>
      <c r="N13" s="664"/>
      <c r="O13" s="189"/>
      <c r="P13" s="665"/>
      <c r="Q13" s="665"/>
      <c r="R13" s="665"/>
      <c r="S13" s="665"/>
      <c r="T13" s="665"/>
      <c r="U13" s="665"/>
      <c r="V13" s="188" t="str">
        <f>Criteria!Y15</f>
        <v>H</v>
      </c>
      <c r="W13" s="664" t="str">
        <f>Criteria!Z15</f>
        <v>Physical prompt</v>
      </c>
      <c r="X13" s="664"/>
      <c r="Y13" s="664"/>
      <c r="Z13" s="664"/>
      <c r="AA13" s="664"/>
      <c r="AB13" s="664"/>
      <c r="AC13" s="189"/>
      <c r="AD13" s="671"/>
      <c r="AE13" s="671"/>
      <c r="AF13" s="671"/>
      <c r="AG13" s="671"/>
      <c r="AH13" s="671"/>
      <c r="AI13" s="671"/>
    </row>
    <row r="14" spans="1:45" ht="12.75" customHeight="1" x14ac:dyDescent="0.2">
      <c r="A14" s="188" t="str">
        <f>Criteria!D16</f>
        <v>I</v>
      </c>
      <c r="B14" s="664" t="str">
        <f>Criteria!E16</f>
        <v>Social Skills</v>
      </c>
      <c r="C14" s="664"/>
      <c r="D14" s="664"/>
      <c r="E14" s="664"/>
      <c r="F14" s="664"/>
      <c r="G14" s="664"/>
      <c r="H14" s="188" t="str">
        <f>Criteria!K16</f>
        <v>I</v>
      </c>
      <c r="I14" s="664" t="str">
        <f>Criteria!L16</f>
        <v>Routine task</v>
      </c>
      <c r="J14" s="664"/>
      <c r="K14" s="664"/>
      <c r="L14" s="664"/>
      <c r="M14" s="664"/>
      <c r="N14" s="664"/>
      <c r="O14" s="189"/>
      <c r="P14" s="665"/>
      <c r="Q14" s="665"/>
      <c r="R14" s="665"/>
      <c r="S14" s="665"/>
      <c r="T14" s="665"/>
      <c r="U14" s="665"/>
      <c r="V14" s="188" t="str">
        <f>Criteria!Y16</f>
        <v>I</v>
      </c>
      <c r="W14" s="664" t="str">
        <f>Criteria!Z16</f>
        <v>removal from area/room</v>
      </c>
      <c r="X14" s="664"/>
      <c r="Y14" s="664"/>
      <c r="Z14" s="664"/>
      <c r="AA14" s="664"/>
      <c r="AB14" s="664"/>
      <c r="AC14" s="189"/>
      <c r="AD14" s="671"/>
      <c r="AE14" s="671"/>
      <c r="AF14" s="671"/>
      <c r="AG14" s="671"/>
      <c r="AH14" s="671"/>
      <c r="AI14" s="671"/>
      <c r="AL14" s="669" t="s">
        <v>277</v>
      </c>
      <c r="AM14" s="669"/>
      <c r="AN14" s="669"/>
      <c r="AO14" s="669"/>
      <c r="AP14" s="669"/>
      <c r="AQ14" s="669"/>
      <c r="AR14" s="669"/>
      <c r="AS14" s="669"/>
    </row>
    <row r="15" spans="1:45" ht="12.75" customHeight="1" x14ac:dyDescent="0.2">
      <c r="A15" s="188" t="str">
        <f>Criteria!D17</f>
        <v>J</v>
      </c>
      <c r="B15" s="664" t="str">
        <f>Criteria!E17</f>
        <v>Recess/lunch</v>
      </c>
      <c r="C15" s="664"/>
      <c r="D15" s="664"/>
      <c r="E15" s="664"/>
      <c r="F15" s="664"/>
      <c r="G15" s="664"/>
      <c r="H15" s="188" t="str">
        <f>Criteria!K17</f>
        <v>J</v>
      </c>
      <c r="I15" s="664" t="str">
        <f>Criteria!L17</f>
        <v>Waiting</v>
      </c>
      <c r="J15" s="664"/>
      <c r="K15" s="664"/>
      <c r="L15" s="664"/>
      <c r="M15" s="664"/>
      <c r="N15" s="664"/>
      <c r="O15" s="189"/>
      <c r="P15" s="665"/>
      <c r="Q15" s="665"/>
      <c r="R15" s="665"/>
      <c r="S15" s="665"/>
      <c r="T15" s="665"/>
      <c r="U15" s="665"/>
      <c r="V15" s="188" t="str">
        <f>Criteria!Y17</f>
        <v>J</v>
      </c>
      <c r="W15" s="664" t="str">
        <f>Criteria!Z17</f>
        <v>staff withheld attention</v>
      </c>
      <c r="X15" s="664"/>
      <c r="Y15" s="664"/>
      <c r="Z15" s="664"/>
      <c r="AA15" s="664"/>
      <c r="AB15" s="664"/>
      <c r="AC15" s="189"/>
      <c r="AD15" s="671"/>
      <c r="AE15" s="671"/>
      <c r="AF15" s="671"/>
      <c r="AG15" s="671"/>
      <c r="AH15" s="671"/>
      <c r="AI15" s="671"/>
      <c r="AL15" s="669"/>
      <c r="AM15" s="669"/>
      <c r="AN15" s="669"/>
      <c r="AO15" s="669"/>
      <c r="AP15" s="669"/>
      <c r="AQ15" s="669"/>
      <c r="AR15" s="669"/>
      <c r="AS15" s="669"/>
    </row>
    <row r="16" spans="1:45" x14ac:dyDescent="0.2">
      <c r="A16" s="188" t="str">
        <f>Criteria!D18</f>
        <v>K</v>
      </c>
      <c r="B16" s="664" t="str">
        <f>Criteria!E18</f>
        <v>Writing</v>
      </c>
      <c r="C16" s="664"/>
      <c r="D16" s="664"/>
      <c r="E16" s="664"/>
      <c r="F16" s="664"/>
      <c r="G16" s="664"/>
      <c r="H16" s="188" t="str">
        <f>Criteria!K18</f>
        <v/>
      </c>
      <c r="I16" s="664">
        <f>Criteria!L18</f>
        <v>0</v>
      </c>
      <c r="J16" s="664"/>
      <c r="K16" s="664"/>
      <c r="L16" s="664"/>
      <c r="M16" s="664"/>
      <c r="N16" s="664"/>
      <c r="O16" s="189"/>
      <c r="P16" s="665"/>
      <c r="Q16" s="665"/>
      <c r="R16" s="665"/>
      <c r="S16" s="665"/>
      <c r="T16" s="665"/>
      <c r="U16" s="665"/>
      <c r="V16" s="188" t="str">
        <f>Criteria!Y18</f>
        <v>K</v>
      </c>
      <c r="W16" s="664" t="str">
        <f>Criteria!Z18</f>
        <v>directed to quiet area</v>
      </c>
      <c r="X16" s="664"/>
      <c r="Y16" s="664"/>
      <c r="Z16" s="664"/>
      <c r="AA16" s="664"/>
      <c r="AB16" s="664"/>
      <c r="AC16" s="189"/>
      <c r="AD16" s="671"/>
      <c r="AE16" s="671"/>
      <c r="AF16" s="671"/>
      <c r="AG16" s="671"/>
      <c r="AH16" s="671"/>
      <c r="AI16" s="671"/>
      <c r="AL16" s="669"/>
      <c r="AM16" s="669"/>
      <c r="AN16" s="669"/>
      <c r="AO16" s="669"/>
      <c r="AP16" s="669"/>
      <c r="AQ16" s="669"/>
      <c r="AR16" s="669"/>
      <c r="AS16" s="669"/>
    </row>
    <row r="17" spans="1:45" x14ac:dyDescent="0.2">
      <c r="A17" s="188" t="str">
        <f>Criteria!D19</f>
        <v>L</v>
      </c>
      <c r="B17" s="664" t="str">
        <f>Criteria!E19</f>
        <v>Centers</v>
      </c>
      <c r="C17" s="664"/>
      <c r="D17" s="664"/>
      <c r="E17" s="664"/>
      <c r="F17" s="664"/>
      <c r="G17" s="664"/>
      <c r="H17" s="188" t="str">
        <f>Criteria!K19</f>
        <v/>
      </c>
      <c r="I17" s="664">
        <f>Criteria!L19</f>
        <v>0</v>
      </c>
      <c r="J17" s="664"/>
      <c r="K17" s="664"/>
      <c r="L17" s="664"/>
      <c r="M17" s="664"/>
      <c r="N17" s="664"/>
      <c r="O17" s="189"/>
      <c r="P17" s="665"/>
      <c r="Q17" s="665"/>
      <c r="R17" s="665"/>
      <c r="S17" s="665"/>
      <c r="T17" s="665"/>
      <c r="U17" s="665"/>
      <c r="V17" s="188" t="str">
        <f>Criteria!Y19</f>
        <v/>
      </c>
      <c r="W17" s="664">
        <f>Criteria!Z19</f>
        <v>0</v>
      </c>
      <c r="X17" s="664"/>
      <c r="Y17" s="664"/>
      <c r="Z17" s="664"/>
      <c r="AA17" s="664"/>
      <c r="AB17" s="664"/>
      <c r="AC17" s="189"/>
      <c r="AD17" s="671"/>
      <c r="AE17" s="671"/>
      <c r="AF17" s="671"/>
      <c r="AG17" s="671"/>
      <c r="AH17" s="671"/>
      <c r="AI17" s="671"/>
      <c r="AL17" s="669"/>
      <c r="AM17" s="669"/>
      <c r="AN17" s="669"/>
      <c r="AO17" s="669"/>
      <c r="AP17" s="669"/>
      <c r="AQ17" s="669"/>
      <c r="AR17" s="669"/>
      <c r="AS17" s="669"/>
    </row>
    <row r="18" spans="1:45" x14ac:dyDescent="0.2">
      <c r="A18" s="190"/>
      <c r="AL18" s="669"/>
      <c r="AM18" s="669"/>
      <c r="AN18" s="669"/>
      <c r="AO18" s="669"/>
      <c r="AP18" s="669"/>
      <c r="AQ18" s="669"/>
      <c r="AR18" s="669"/>
      <c r="AS18" s="669"/>
    </row>
    <row r="19" spans="1:45" ht="12.75" customHeight="1" x14ac:dyDescent="0.2">
      <c r="A19" s="670" t="s">
        <v>278</v>
      </c>
      <c r="B19" s="670"/>
      <c r="D19" s="667" t="s">
        <v>279</v>
      </c>
      <c r="E19" s="667"/>
      <c r="F19" s="667"/>
      <c r="G19" s="667" t="s">
        <v>187</v>
      </c>
      <c r="H19" s="667"/>
      <c r="I19" s="667"/>
      <c r="K19" s="667" t="s">
        <v>200</v>
      </c>
      <c r="L19" s="667"/>
      <c r="M19" s="667"/>
      <c r="N19" s="667"/>
      <c r="O19" s="667"/>
      <c r="P19" s="667" t="s">
        <v>201</v>
      </c>
      <c r="Q19" s="667"/>
      <c r="R19" s="667"/>
      <c r="S19" s="667"/>
      <c r="T19" s="667"/>
      <c r="U19" s="667" t="s">
        <v>119</v>
      </c>
      <c r="V19" s="667"/>
      <c r="W19" s="667"/>
      <c r="X19" s="667"/>
      <c r="Y19" s="667"/>
      <c r="Z19" s="666" t="s">
        <v>202</v>
      </c>
      <c r="AA19" s="666"/>
      <c r="AB19" s="666"/>
      <c r="AC19" s="666"/>
      <c r="AD19" s="666"/>
      <c r="AE19" s="667" t="s">
        <v>24</v>
      </c>
      <c r="AF19" s="667"/>
      <c r="AG19" s="667"/>
      <c r="AH19" s="667"/>
      <c r="AI19" s="667"/>
      <c r="AL19" s="669"/>
      <c r="AM19" s="669"/>
      <c r="AN19" s="669"/>
      <c r="AO19" s="669"/>
      <c r="AP19" s="669"/>
      <c r="AQ19" s="669"/>
      <c r="AR19" s="669"/>
      <c r="AS19" s="669"/>
    </row>
    <row r="20" spans="1:45" ht="14.25" customHeight="1" x14ac:dyDescent="0.2">
      <c r="A20" s="670"/>
      <c r="B20" s="670"/>
      <c r="D20" s="667"/>
      <c r="E20" s="667"/>
      <c r="F20" s="667"/>
      <c r="G20" s="667"/>
      <c r="H20" s="667"/>
      <c r="I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6"/>
      <c r="AA20" s="666"/>
      <c r="AB20" s="666"/>
      <c r="AC20" s="666"/>
      <c r="AD20" s="666"/>
      <c r="AE20" s="667"/>
      <c r="AF20" s="667"/>
      <c r="AG20" s="667"/>
      <c r="AH20" s="667"/>
      <c r="AI20" s="667"/>
      <c r="AL20" s="669"/>
      <c r="AM20" s="669"/>
      <c r="AN20" s="669"/>
      <c r="AO20" s="669"/>
      <c r="AP20" s="669"/>
      <c r="AQ20" s="669"/>
      <c r="AR20" s="669"/>
      <c r="AS20" s="669"/>
    </row>
    <row r="21" spans="1:45" ht="24" customHeight="1" x14ac:dyDescent="0.2">
      <c r="D21" s="668"/>
      <c r="E21" s="662"/>
      <c r="F21" s="662"/>
      <c r="G21" s="662"/>
      <c r="H21" s="662"/>
      <c r="I21" s="662"/>
      <c r="L21" s="662"/>
      <c r="M21" s="662"/>
      <c r="N21" s="662"/>
      <c r="Q21" s="662"/>
      <c r="R21" s="662"/>
      <c r="S21" s="662"/>
      <c r="V21" s="662"/>
      <c r="W21" s="662"/>
      <c r="X21" s="662"/>
      <c r="AA21" s="662"/>
      <c r="AB21" s="662"/>
      <c r="AC21" s="662"/>
      <c r="AF21" s="662"/>
      <c r="AG21" s="662"/>
      <c r="AH21" s="662"/>
    </row>
    <row r="22" spans="1:45" ht="24" customHeight="1" x14ac:dyDescent="0.2">
      <c r="D22" s="662"/>
      <c r="E22" s="662"/>
      <c r="F22" s="662"/>
      <c r="G22" s="662"/>
      <c r="H22" s="662"/>
      <c r="I22" s="662"/>
      <c r="L22" s="662"/>
      <c r="M22" s="662"/>
      <c r="N22" s="662"/>
      <c r="Q22" s="662"/>
      <c r="R22" s="662"/>
      <c r="S22" s="662"/>
      <c r="V22" s="662"/>
      <c r="W22" s="662"/>
      <c r="X22" s="662"/>
      <c r="AA22" s="662"/>
      <c r="AB22" s="662"/>
      <c r="AC22" s="662"/>
      <c r="AF22" s="662"/>
      <c r="AG22" s="662"/>
      <c r="AH22" s="662"/>
    </row>
    <row r="23" spans="1:45" ht="24" customHeight="1" x14ac:dyDescent="0.2">
      <c r="D23" s="662"/>
      <c r="E23" s="662"/>
      <c r="F23" s="662"/>
      <c r="G23" s="662"/>
      <c r="H23" s="662"/>
      <c r="I23" s="662"/>
      <c r="L23" s="662"/>
      <c r="M23" s="662"/>
      <c r="N23" s="662"/>
      <c r="Q23" s="662"/>
      <c r="R23" s="662"/>
      <c r="S23" s="662"/>
      <c r="V23" s="662"/>
      <c r="W23" s="662"/>
      <c r="X23" s="662"/>
      <c r="AA23" s="662"/>
      <c r="AB23" s="662"/>
      <c r="AC23" s="662"/>
      <c r="AF23" s="662"/>
      <c r="AG23" s="662"/>
      <c r="AH23" s="662"/>
    </row>
    <row r="24" spans="1:45" ht="24" customHeight="1" x14ac:dyDescent="0.2">
      <c r="D24" s="662"/>
      <c r="E24" s="662"/>
      <c r="F24" s="662"/>
      <c r="G24" s="662"/>
      <c r="H24" s="662"/>
      <c r="I24" s="662"/>
      <c r="L24" s="662"/>
      <c r="M24" s="662"/>
      <c r="N24" s="662"/>
      <c r="Q24" s="662"/>
      <c r="R24" s="662"/>
      <c r="S24" s="662"/>
      <c r="V24" s="662"/>
      <c r="W24" s="662"/>
      <c r="X24" s="662"/>
      <c r="AA24" s="662"/>
      <c r="AB24" s="662"/>
      <c r="AC24" s="662"/>
      <c r="AF24" s="662"/>
      <c r="AG24" s="662"/>
      <c r="AH24" s="662"/>
    </row>
    <row r="25" spans="1:45" ht="24" customHeight="1" x14ac:dyDescent="0.2">
      <c r="D25" s="662"/>
      <c r="E25" s="662"/>
      <c r="F25" s="662"/>
      <c r="G25" s="662"/>
      <c r="H25" s="662"/>
      <c r="I25" s="662"/>
      <c r="L25" s="662"/>
      <c r="M25" s="662"/>
      <c r="N25" s="662"/>
      <c r="Q25" s="662"/>
      <c r="R25" s="662"/>
      <c r="S25" s="662"/>
      <c r="V25" s="662"/>
      <c r="W25" s="662"/>
      <c r="X25" s="662"/>
      <c r="AA25" s="662"/>
      <c r="AB25" s="662"/>
      <c r="AC25" s="662"/>
      <c r="AF25" s="662"/>
      <c r="AG25" s="662"/>
      <c r="AH25" s="662"/>
    </row>
    <row r="26" spans="1:45" ht="24" customHeight="1" x14ac:dyDescent="0.2">
      <c r="D26" s="662"/>
      <c r="E26" s="662"/>
      <c r="F26" s="662"/>
      <c r="G26" s="662"/>
      <c r="H26" s="662"/>
      <c r="I26" s="662"/>
      <c r="L26" s="662"/>
      <c r="M26" s="662"/>
      <c r="N26" s="662"/>
      <c r="Q26" s="662"/>
      <c r="R26" s="662"/>
      <c r="S26" s="662"/>
      <c r="V26" s="662"/>
      <c r="W26" s="662"/>
      <c r="X26" s="662"/>
      <c r="AA26" s="662"/>
      <c r="AB26" s="662"/>
      <c r="AC26" s="662"/>
      <c r="AF26" s="662"/>
      <c r="AG26" s="662"/>
      <c r="AH26" s="662"/>
    </row>
    <row r="27" spans="1:45" ht="24" customHeight="1" x14ac:dyDescent="0.2">
      <c r="D27" s="662"/>
      <c r="E27" s="662"/>
      <c r="F27" s="662"/>
      <c r="G27" s="662"/>
      <c r="H27" s="662"/>
      <c r="I27" s="662"/>
      <c r="L27" s="662"/>
      <c r="M27" s="662"/>
      <c r="N27" s="662"/>
      <c r="Q27" s="662"/>
      <c r="R27" s="662"/>
      <c r="S27" s="662"/>
      <c r="V27" s="662"/>
      <c r="W27" s="662"/>
      <c r="X27" s="662"/>
      <c r="AA27" s="662"/>
      <c r="AB27" s="662"/>
      <c r="AC27" s="662"/>
      <c r="AF27" s="662"/>
      <c r="AG27" s="662"/>
      <c r="AH27" s="662"/>
    </row>
    <row r="28" spans="1:45" ht="24" customHeight="1" x14ac:dyDescent="0.2">
      <c r="D28" s="662"/>
      <c r="E28" s="662"/>
      <c r="F28" s="662"/>
      <c r="G28" s="662"/>
      <c r="H28" s="662"/>
      <c r="I28" s="662"/>
      <c r="L28" s="662"/>
      <c r="M28" s="662"/>
      <c r="N28" s="662"/>
      <c r="Q28" s="662"/>
      <c r="R28" s="662"/>
      <c r="S28" s="662"/>
      <c r="V28" s="662"/>
      <c r="W28" s="662"/>
      <c r="X28" s="662"/>
      <c r="AA28" s="662"/>
      <c r="AB28" s="662"/>
      <c r="AC28" s="662"/>
      <c r="AF28" s="662"/>
      <c r="AG28" s="662"/>
      <c r="AH28" s="662"/>
    </row>
    <row r="29" spans="1:45" ht="24" customHeight="1" x14ac:dyDescent="0.2">
      <c r="D29" s="662"/>
      <c r="E29" s="662"/>
      <c r="F29" s="662"/>
      <c r="G29" s="662"/>
      <c r="H29" s="662"/>
      <c r="I29" s="662"/>
      <c r="L29" s="662"/>
      <c r="M29" s="662"/>
      <c r="N29" s="662"/>
      <c r="Q29" s="662"/>
      <c r="R29" s="662"/>
      <c r="S29" s="662"/>
      <c r="V29" s="662"/>
      <c r="W29" s="662"/>
      <c r="X29" s="662"/>
      <c r="AA29" s="662"/>
      <c r="AB29" s="662"/>
      <c r="AC29" s="662"/>
      <c r="AF29" s="662"/>
      <c r="AG29" s="662"/>
      <c r="AH29" s="662"/>
    </row>
    <row r="30" spans="1:45" ht="24" customHeight="1" x14ac:dyDescent="0.2">
      <c r="D30" s="662"/>
      <c r="E30" s="662"/>
      <c r="F30" s="662"/>
      <c r="G30" s="662"/>
      <c r="H30" s="662"/>
      <c r="I30" s="662"/>
      <c r="L30" s="662"/>
      <c r="M30" s="662"/>
      <c r="N30" s="662"/>
      <c r="Q30" s="662"/>
      <c r="R30" s="662"/>
      <c r="S30" s="662"/>
      <c r="V30" s="662"/>
      <c r="W30" s="662"/>
      <c r="X30" s="662"/>
      <c r="AA30" s="662"/>
      <c r="AB30" s="662"/>
      <c r="AC30" s="662"/>
      <c r="AF30" s="662"/>
      <c r="AG30" s="662"/>
      <c r="AH30" s="662"/>
    </row>
    <row r="31" spans="1:45" ht="24" customHeight="1" x14ac:dyDescent="0.2">
      <c r="D31" s="662"/>
      <c r="E31" s="662"/>
      <c r="F31" s="662"/>
      <c r="G31" s="662"/>
      <c r="H31" s="662"/>
      <c r="I31" s="662"/>
      <c r="L31" s="662"/>
      <c r="M31" s="662"/>
      <c r="N31" s="662"/>
      <c r="Q31" s="662"/>
      <c r="R31" s="662"/>
      <c r="S31" s="662"/>
      <c r="V31" s="662"/>
      <c r="W31" s="662"/>
      <c r="X31" s="662"/>
      <c r="AA31" s="662"/>
      <c r="AB31" s="662"/>
      <c r="AC31" s="662"/>
      <c r="AF31" s="662"/>
      <c r="AG31" s="662"/>
      <c r="AH31" s="662"/>
    </row>
    <row r="32" spans="1:45" ht="24" customHeight="1" x14ac:dyDescent="0.2">
      <c r="D32" s="662"/>
      <c r="E32" s="662"/>
      <c r="F32" s="662"/>
      <c r="G32" s="662"/>
      <c r="H32" s="662"/>
      <c r="I32" s="662"/>
      <c r="L32" s="662"/>
      <c r="M32" s="662"/>
      <c r="N32" s="662"/>
      <c r="Q32" s="662"/>
      <c r="R32" s="662"/>
      <c r="S32" s="662"/>
      <c r="V32" s="662"/>
      <c r="W32" s="662"/>
      <c r="X32" s="662"/>
      <c r="AA32" s="662"/>
      <c r="AB32" s="662"/>
      <c r="AC32" s="662"/>
      <c r="AF32" s="662"/>
      <c r="AG32" s="662"/>
      <c r="AH32" s="662"/>
    </row>
    <row r="33" spans="1:34" ht="24" customHeight="1" x14ac:dyDescent="0.2">
      <c r="D33" s="662"/>
      <c r="E33" s="662"/>
      <c r="F33" s="662"/>
      <c r="G33" s="662"/>
      <c r="H33" s="662"/>
      <c r="I33" s="662"/>
      <c r="L33" s="662"/>
      <c r="M33" s="662"/>
      <c r="N33" s="662"/>
      <c r="Q33" s="662"/>
      <c r="R33" s="662"/>
      <c r="S33" s="662"/>
      <c r="V33" s="662"/>
      <c r="W33" s="662"/>
      <c r="X33" s="662"/>
      <c r="AA33" s="662"/>
      <c r="AB33" s="662"/>
      <c r="AC33" s="662"/>
      <c r="AF33" s="662"/>
      <c r="AG33" s="662"/>
      <c r="AH33" s="662"/>
    </row>
    <row r="34" spans="1:34" ht="24" customHeight="1" x14ac:dyDescent="0.2">
      <c r="D34" s="662"/>
      <c r="E34" s="662"/>
      <c r="F34" s="662"/>
      <c r="G34" s="662"/>
      <c r="H34" s="662"/>
      <c r="I34" s="662"/>
      <c r="L34" s="662"/>
      <c r="M34" s="662"/>
      <c r="N34" s="662"/>
      <c r="Q34" s="662"/>
      <c r="R34" s="662"/>
      <c r="S34" s="662"/>
      <c r="V34" s="662"/>
      <c r="W34" s="662"/>
      <c r="X34" s="662"/>
      <c r="AA34" s="662"/>
      <c r="AB34" s="662"/>
      <c r="AC34" s="662"/>
      <c r="AF34" s="662"/>
      <c r="AG34" s="662"/>
      <c r="AH34" s="662"/>
    </row>
    <row r="35" spans="1:34" ht="24" customHeight="1" x14ac:dyDescent="0.2">
      <c r="D35" s="662"/>
      <c r="E35" s="662"/>
      <c r="F35" s="662"/>
      <c r="G35" s="662"/>
      <c r="H35" s="662"/>
      <c r="I35" s="662"/>
      <c r="L35" s="662"/>
      <c r="M35" s="662"/>
      <c r="N35" s="662"/>
      <c r="Q35" s="662"/>
      <c r="R35" s="662"/>
      <c r="S35" s="662"/>
      <c r="V35" s="662"/>
      <c r="W35" s="662"/>
      <c r="X35" s="662"/>
      <c r="AA35" s="662"/>
      <c r="AB35" s="662"/>
      <c r="AC35" s="662"/>
      <c r="AF35" s="662"/>
      <c r="AG35" s="662"/>
      <c r="AH35" s="662"/>
    </row>
    <row r="36" spans="1:34" ht="24" customHeight="1" x14ac:dyDescent="0.2">
      <c r="D36" s="662"/>
      <c r="E36" s="662"/>
      <c r="F36" s="662"/>
      <c r="G36" s="662"/>
      <c r="H36" s="662"/>
      <c r="I36" s="662"/>
      <c r="L36" s="662"/>
      <c r="M36" s="662"/>
      <c r="N36" s="662"/>
      <c r="Q36" s="662"/>
      <c r="R36" s="662"/>
      <c r="S36" s="662"/>
      <c r="V36" s="662"/>
      <c r="W36" s="662"/>
      <c r="X36" s="662"/>
      <c r="AA36" s="662"/>
      <c r="AB36" s="662"/>
      <c r="AC36" s="662"/>
      <c r="AF36" s="662"/>
      <c r="AG36" s="662"/>
      <c r="AH36" s="662"/>
    </row>
    <row r="37" spans="1:34" ht="24" customHeight="1" x14ac:dyDescent="0.2">
      <c r="D37" s="662"/>
      <c r="E37" s="662"/>
      <c r="F37" s="662"/>
      <c r="G37" s="662"/>
      <c r="H37" s="662"/>
      <c r="I37" s="662"/>
      <c r="L37" s="662"/>
      <c r="M37" s="662"/>
      <c r="N37" s="662"/>
      <c r="Q37" s="662"/>
      <c r="R37" s="662"/>
      <c r="S37" s="662"/>
      <c r="V37" s="662"/>
      <c r="W37" s="662"/>
      <c r="X37" s="662"/>
      <c r="AA37" s="662"/>
      <c r="AB37" s="662"/>
      <c r="AC37" s="662"/>
      <c r="AF37" s="662"/>
      <c r="AG37" s="662"/>
      <c r="AH37" s="662"/>
    </row>
    <row r="38" spans="1:34" ht="24" customHeight="1" x14ac:dyDescent="0.2">
      <c r="D38" s="662"/>
      <c r="E38" s="662"/>
      <c r="F38" s="662"/>
      <c r="G38" s="662"/>
      <c r="H38" s="662"/>
      <c r="I38" s="662"/>
      <c r="L38" s="662"/>
      <c r="M38" s="662"/>
      <c r="N38" s="662"/>
      <c r="Q38" s="662"/>
      <c r="R38" s="662"/>
      <c r="S38" s="662"/>
      <c r="V38" s="662"/>
      <c r="W38" s="662"/>
      <c r="X38" s="662"/>
      <c r="AA38" s="662"/>
      <c r="AB38" s="662"/>
      <c r="AC38" s="662"/>
      <c r="AF38" s="662"/>
      <c r="AG38" s="662"/>
      <c r="AH38" s="662"/>
    </row>
    <row r="39" spans="1:34" ht="24" customHeight="1" x14ac:dyDescent="0.2">
      <c r="D39" s="662"/>
      <c r="E39" s="662"/>
      <c r="F39" s="662"/>
      <c r="G39" s="662"/>
      <c r="H39" s="662"/>
      <c r="I39" s="662"/>
      <c r="L39" s="662"/>
      <c r="M39" s="662"/>
      <c r="N39" s="662"/>
      <c r="Q39" s="662"/>
      <c r="R39" s="662"/>
      <c r="S39" s="662"/>
      <c r="V39" s="662"/>
      <c r="W39" s="662"/>
      <c r="X39" s="662"/>
      <c r="AA39" s="662"/>
      <c r="AB39" s="662"/>
      <c r="AC39" s="662"/>
      <c r="AF39" s="662"/>
      <c r="AG39" s="662"/>
      <c r="AH39" s="662"/>
    </row>
    <row r="40" spans="1:34" ht="24" customHeight="1" x14ac:dyDescent="0.2">
      <c r="D40" s="662"/>
      <c r="E40" s="662"/>
      <c r="F40" s="662"/>
      <c r="G40" s="662"/>
      <c r="H40" s="662"/>
      <c r="I40" s="662"/>
      <c r="L40" s="662"/>
      <c r="M40" s="662"/>
      <c r="N40" s="662"/>
      <c r="Q40" s="662"/>
      <c r="R40" s="662"/>
      <c r="S40" s="662"/>
      <c r="V40" s="662"/>
      <c r="W40" s="662"/>
      <c r="X40" s="662"/>
      <c r="AA40" s="662"/>
      <c r="AB40" s="662"/>
      <c r="AC40" s="662"/>
      <c r="AF40" s="662"/>
      <c r="AG40" s="662"/>
      <c r="AH40" s="662"/>
    </row>
    <row r="42" spans="1:34" ht="14.25" x14ac:dyDescent="0.2">
      <c r="A42" s="663" t="s">
        <v>26</v>
      </c>
      <c r="B42" s="663"/>
      <c r="C42" s="663"/>
      <c r="D42" s="663"/>
      <c r="E42" s="663"/>
      <c r="F42" s="663"/>
      <c r="G42" s="663"/>
      <c r="H42" s="663"/>
      <c r="I42" s="663"/>
      <c r="J42" s="663"/>
    </row>
  </sheetData>
  <sheetProtection password="C55E" sheet="1" objects="1" scenarios="1" selectLockedCells="1"/>
  <mergeCells count="214">
    <mergeCell ref="S1:V1"/>
    <mergeCell ref="W1:AI2"/>
    <mergeCell ref="X3:Y3"/>
    <mergeCell ref="Z3:AA3"/>
    <mergeCell ref="AB3:AI3"/>
    <mergeCell ref="B5:G5"/>
    <mergeCell ref="I5:N5"/>
    <mergeCell ref="P5:U5"/>
    <mergeCell ref="W5:AB5"/>
    <mergeCell ref="AD5:AI5"/>
    <mergeCell ref="B6:G6"/>
    <mergeCell ref="I6:N6"/>
    <mergeCell ref="P6:U6"/>
    <mergeCell ref="W6:AB6"/>
    <mergeCell ref="AD6:AI6"/>
    <mergeCell ref="B7:G7"/>
    <mergeCell ref="I7:N7"/>
    <mergeCell ref="P7:U7"/>
    <mergeCell ref="W7:AB7"/>
    <mergeCell ref="AD7:AI7"/>
    <mergeCell ref="AD10:AI10"/>
    <mergeCell ref="B11:G11"/>
    <mergeCell ref="I11:N11"/>
    <mergeCell ref="P11:U11"/>
    <mergeCell ref="W11:AB11"/>
    <mergeCell ref="AD11:AI17"/>
    <mergeCell ref="B8:G8"/>
    <mergeCell ref="I8:N8"/>
    <mergeCell ref="P8:U8"/>
    <mergeCell ref="W8:AB8"/>
    <mergeCell ref="AD8:AI8"/>
    <mergeCell ref="B9:G9"/>
    <mergeCell ref="I9:N9"/>
    <mergeCell ref="P9:U9"/>
    <mergeCell ref="W9:AB9"/>
    <mergeCell ref="AD9:AI9"/>
    <mergeCell ref="B12:G12"/>
    <mergeCell ref="I12:N12"/>
    <mergeCell ref="P12:U12"/>
    <mergeCell ref="W12:AB12"/>
    <mergeCell ref="B13:G13"/>
    <mergeCell ref="I13:N13"/>
    <mergeCell ref="P13:U13"/>
    <mergeCell ref="W13:AB13"/>
    <mergeCell ref="B10:G10"/>
    <mergeCell ref="I10:N10"/>
    <mergeCell ref="P10:U10"/>
    <mergeCell ref="W10:AB10"/>
    <mergeCell ref="B14:G14"/>
    <mergeCell ref="I14:N14"/>
    <mergeCell ref="P14:U14"/>
    <mergeCell ref="W14:AB14"/>
    <mergeCell ref="AL14:AS20"/>
    <mergeCell ref="B15:G15"/>
    <mergeCell ref="I15:N15"/>
    <mergeCell ref="P15:U15"/>
    <mergeCell ref="W15:AB15"/>
    <mergeCell ref="B16:G16"/>
    <mergeCell ref="A19:B20"/>
    <mergeCell ref="D19:F20"/>
    <mergeCell ref="G19:I20"/>
    <mergeCell ref="K19:O20"/>
    <mergeCell ref="P19:T20"/>
    <mergeCell ref="U19:Y20"/>
    <mergeCell ref="I16:N16"/>
    <mergeCell ref="P16:U16"/>
    <mergeCell ref="W16:AB16"/>
    <mergeCell ref="B17:G17"/>
    <mergeCell ref="I17:N17"/>
    <mergeCell ref="P17:U17"/>
    <mergeCell ref="W17:AB17"/>
    <mergeCell ref="Z19:AD20"/>
    <mergeCell ref="AE19:AI20"/>
    <mergeCell ref="D21:F21"/>
    <mergeCell ref="G21:I21"/>
    <mergeCell ref="L21:N21"/>
    <mergeCell ref="Q21:S21"/>
    <mergeCell ref="V21:X21"/>
    <mergeCell ref="AA21:AC21"/>
    <mergeCell ref="AF21:AH21"/>
    <mergeCell ref="AF22:AH22"/>
    <mergeCell ref="D23:F23"/>
    <mergeCell ref="G23:I23"/>
    <mergeCell ref="L23:N23"/>
    <mergeCell ref="Q23:S23"/>
    <mergeCell ref="V23:X23"/>
    <mergeCell ref="AA23:AC23"/>
    <mergeCell ref="AF23:AH23"/>
    <mergeCell ref="D22:F22"/>
    <mergeCell ref="G22:I22"/>
    <mergeCell ref="L22:N22"/>
    <mergeCell ref="Q22:S22"/>
    <mergeCell ref="V22:X22"/>
    <mergeCell ref="AA22:AC22"/>
    <mergeCell ref="AF24:AH24"/>
    <mergeCell ref="D25:F25"/>
    <mergeCell ref="G25:I25"/>
    <mergeCell ref="L25:N25"/>
    <mergeCell ref="Q25:S25"/>
    <mergeCell ref="V25:X25"/>
    <mergeCell ref="AA25:AC25"/>
    <mergeCell ref="AF25:AH25"/>
    <mergeCell ref="D24:F24"/>
    <mergeCell ref="G24:I24"/>
    <mergeCell ref="L24:N24"/>
    <mergeCell ref="Q24:S24"/>
    <mergeCell ref="V24:X24"/>
    <mergeCell ref="AA24:AC24"/>
    <mergeCell ref="AF26:AH26"/>
    <mergeCell ref="D27:F27"/>
    <mergeCell ref="G27:I27"/>
    <mergeCell ref="L27:N27"/>
    <mergeCell ref="Q27:S27"/>
    <mergeCell ref="V27:X27"/>
    <mergeCell ref="AA27:AC27"/>
    <mergeCell ref="AF27:AH27"/>
    <mergeCell ref="D26:F26"/>
    <mergeCell ref="G26:I26"/>
    <mergeCell ref="L26:N26"/>
    <mergeCell ref="Q26:S26"/>
    <mergeCell ref="V26:X26"/>
    <mergeCell ref="AA26:AC26"/>
    <mergeCell ref="AF28:AH28"/>
    <mergeCell ref="D29:F29"/>
    <mergeCell ref="G29:I29"/>
    <mergeCell ref="L29:N29"/>
    <mergeCell ref="Q29:S29"/>
    <mergeCell ref="V29:X29"/>
    <mergeCell ref="AA29:AC29"/>
    <mergeCell ref="AF29:AH29"/>
    <mergeCell ref="D28:F28"/>
    <mergeCell ref="G28:I28"/>
    <mergeCell ref="L28:N28"/>
    <mergeCell ref="Q28:S28"/>
    <mergeCell ref="V28:X28"/>
    <mergeCell ref="AA28:AC28"/>
    <mergeCell ref="AF30:AH30"/>
    <mergeCell ref="D31:F31"/>
    <mergeCell ref="G31:I31"/>
    <mergeCell ref="L31:N31"/>
    <mergeCell ref="Q31:S31"/>
    <mergeCell ref="V31:X31"/>
    <mergeCell ref="AA31:AC31"/>
    <mergeCell ref="AF31:AH31"/>
    <mergeCell ref="D30:F30"/>
    <mergeCell ref="G30:I30"/>
    <mergeCell ref="L30:N30"/>
    <mergeCell ref="Q30:S30"/>
    <mergeCell ref="V30:X30"/>
    <mergeCell ref="AA30:AC30"/>
    <mergeCell ref="AF32:AH32"/>
    <mergeCell ref="D33:F33"/>
    <mergeCell ref="G33:I33"/>
    <mergeCell ref="L33:N33"/>
    <mergeCell ref="Q33:S33"/>
    <mergeCell ref="V33:X33"/>
    <mergeCell ref="AA33:AC33"/>
    <mergeCell ref="AF33:AH33"/>
    <mergeCell ref="D32:F32"/>
    <mergeCell ref="G32:I32"/>
    <mergeCell ref="L32:N32"/>
    <mergeCell ref="Q32:S32"/>
    <mergeCell ref="V32:X32"/>
    <mergeCell ref="AA32:AC32"/>
    <mergeCell ref="AF34:AH34"/>
    <mergeCell ref="D35:F35"/>
    <mergeCell ref="G35:I35"/>
    <mergeCell ref="L35:N35"/>
    <mergeCell ref="Q35:S35"/>
    <mergeCell ref="V35:X35"/>
    <mergeCell ref="AA35:AC35"/>
    <mergeCell ref="AF35:AH35"/>
    <mergeCell ref="D34:F34"/>
    <mergeCell ref="G34:I34"/>
    <mergeCell ref="L34:N34"/>
    <mergeCell ref="Q34:S34"/>
    <mergeCell ref="V34:X34"/>
    <mergeCell ref="AA34:AC34"/>
    <mergeCell ref="AF36:AH36"/>
    <mergeCell ref="D37:F37"/>
    <mergeCell ref="G37:I37"/>
    <mergeCell ref="L37:N37"/>
    <mergeCell ref="Q37:S37"/>
    <mergeCell ref="V37:X37"/>
    <mergeCell ref="AA37:AC37"/>
    <mergeCell ref="AF37:AH37"/>
    <mergeCell ref="D36:F36"/>
    <mergeCell ref="G36:I36"/>
    <mergeCell ref="L36:N36"/>
    <mergeCell ref="Q36:S36"/>
    <mergeCell ref="V36:X36"/>
    <mergeCell ref="AA36:AC36"/>
    <mergeCell ref="AF40:AH40"/>
    <mergeCell ref="A42:J42"/>
    <mergeCell ref="D40:F40"/>
    <mergeCell ref="G40:I40"/>
    <mergeCell ref="L40:N40"/>
    <mergeCell ref="Q40:S40"/>
    <mergeCell ref="V40:X40"/>
    <mergeCell ref="AA40:AC40"/>
    <mergeCell ref="AF38:AH38"/>
    <mergeCell ref="D39:F39"/>
    <mergeCell ref="G39:I39"/>
    <mergeCell ref="L39:N39"/>
    <mergeCell ref="Q39:S39"/>
    <mergeCell ref="V39:X39"/>
    <mergeCell ref="AA39:AC39"/>
    <mergeCell ref="AF39:AH39"/>
    <mergeCell ref="D38:F38"/>
    <mergeCell ref="G38:I38"/>
    <mergeCell ref="L38:N38"/>
    <mergeCell ref="Q38:S38"/>
    <mergeCell ref="V38:X38"/>
    <mergeCell ref="AA38:AC38"/>
  </mergeCells>
  <pageMargins left="0.5" right="0.25" top="0.25" bottom="0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77"/>
  <sheetViews>
    <sheetView workbookViewId="0">
      <pane ySplit="8" topLeftCell="A9" activePane="bottomLeft" state="frozen"/>
      <selection pane="bottomLeft" activeCell="AA9" sqref="AA9:AA14"/>
    </sheetView>
  </sheetViews>
  <sheetFormatPr defaultRowHeight="12.75" x14ac:dyDescent="0.2"/>
  <cols>
    <col min="1" max="1" width="5.28515625" style="191" customWidth="1"/>
    <col min="2" max="2" width="3" style="192" customWidth="1"/>
    <col min="3" max="4" width="9.140625" style="62"/>
    <col min="5" max="5" width="1.28515625" style="62" customWidth="1"/>
    <col min="6" max="6" width="1.42578125" style="62" customWidth="1"/>
    <col min="7" max="7" width="5" style="62" customWidth="1"/>
    <col min="8" max="8" width="10.7109375" style="62" customWidth="1"/>
    <col min="9" max="9" width="1.140625" style="62" customWidth="1"/>
    <col min="10" max="10" width="0.85546875" style="62" customWidth="1"/>
    <col min="11" max="11" width="1.140625" style="62" customWidth="1"/>
    <col min="12" max="12" width="5" style="62" customWidth="1"/>
    <col min="13" max="13" width="10.5703125" style="62" customWidth="1"/>
    <col min="14" max="14" width="1.140625" style="62" customWidth="1"/>
    <col min="15" max="16" width="0.42578125" style="62" customWidth="1"/>
    <col min="17" max="17" width="5" style="62" customWidth="1"/>
    <col min="18" max="18" width="10.5703125" style="62" customWidth="1"/>
    <col min="19" max="19" width="1.140625" style="62" customWidth="1"/>
    <col min="20" max="20" width="0.5703125" style="62" customWidth="1"/>
    <col min="21" max="21" width="1.140625" style="62" customWidth="1"/>
    <col min="22" max="22" width="5" style="62" customWidth="1"/>
    <col min="23" max="23" width="10.5703125" style="62" customWidth="1"/>
    <col min="24" max="24" width="1.140625" style="62" customWidth="1"/>
    <col min="25" max="25" width="0.85546875" style="62" customWidth="1"/>
    <col min="26" max="26" width="1.140625" style="62" customWidth="1"/>
    <col min="27" max="27" width="5" style="62" customWidth="1"/>
    <col min="28" max="28" width="10.5703125" style="62" customWidth="1"/>
    <col min="29" max="29" width="1.140625" style="62" customWidth="1"/>
    <col min="30" max="30" width="5.42578125" style="62" customWidth="1"/>
    <col min="31" max="31" width="11.5703125" style="62" customWidth="1"/>
    <col min="32" max="32" width="9.140625" style="62"/>
    <col min="33" max="33" width="10.28515625" style="62" customWidth="1"/>
    <col min="34" max="16384" width="9.140625" style="62"/>
  </cols>
  <sheetData>
    <row r="1" spans="1:37" ht="10.5" customHeight="1" x14ac:dyDescent="0.2">
      <c r="A1" s="681" t="s">
        <v>280</v>
      </c>
      <c r="B1" s="681"/>
      <c r="C1" s="681"/>
      <c r="D1" s="193"/>
      <c r="E1" s="193"/>
      <c r="F1" s="193"/>
      <c r="G1" s="193"/>
      <c r="H1" s="193"/>
      <c r="I1" s="193"/>
      <c r="J1" s="193"/>
      <c r="K1" s="193"/>
      <c r="L1" s="74"/>
      <c r="M1" s="194"/>
      <c r="N1" s="71"/>
      <c r="O1" s="195"/>
      <c r="P1" s="196"/>
      <c r="Q1" s="682">
        <f>'9'!AI8</f>
        <v>-5</v>
      </c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D1" s="683" t="str">
        <f>StudentInfo!E8&amp;" "&amp;StudentInfo!G8</f>
        <v xml:space="preserve"> </v>
      </c>
      <c r="AE1" s="683"/>
      <c r="AF1" s="683"/>
      <c r="AG1" s="683"/>
      <c r="AH1" s="683"/>
      <c r="AI1" s="683"/>
      <c r="AJ1" s="683"/>
      <c r="AK1" s="683"/>
    </row>
    <row r="2" spans="1:37" ht="13.5" customHeight="1" x14ac:dyDescent="0.2">
      <c r="A2" s="684" t="s">
        <v>281</v>
      </c>
      <c r="B2" s="684"/>
      <c r="C2" s="684"/>
      <c r="D2" s="684"/>
      <c r="E2" s="685"/>
      <c r="F2" s="685"/>
      <c r="G2" s="685"/>
      <c r="H2" s="74"/>
      <c r="I2" s="74"/>
      <c r="J2" s="197"/>
      <c r="K2" s="197"/>
      <c r="L2" s="74"/>
      <c r="M2" s="194"/>
      <c r="N2" s="195"/>
      <c r="O2" s="195"/>
      <c r="P2" s="196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D2" s="683"/>
      <c r="AE2" s="683"/>
      <c r="AF2" s="683"/>
      <c r="AG2" s="683"/>
      <c r="AH2" s="683"/>
      <c r="AI2" s="683"/>
      <c r="AJ2" s="683"/>
      <c r="AK2" s="683"/>
    </row>
    <row r="3" spans="1:37" ht="13.5" customHeight="1" x14ac:dyDescent="0.2">
      <c r="A3" s="686" t="s">
        <v>282</v>
      </c>
      <c r="B3" s="686"/>
      <c r="C3" s="686"/>
      <c r="D3" s="686"/>
      <c r="E3" s="687"/>
      <c r="F3" s="687"/>
      <c r="G3" s="687"/>
      <c r="H3" s="74"/>
      <c r="I3" s="198"/>
      <c r="J3" s="198"/>
      <c r="K3" s="198"/>
      <c r="L3" s="688" t="str">
        <f>IF('9'!BC42&gt;1,"Check ONLY one box!","Not in school?")</f>
        <v>Not in school?</v>
      </c>
      <c r="M3" s="688"/>
      <c r="N3" s="195"/>
      <c r="O3" s="195"/>
      <c r="P3" s="196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2"/>
      <c r="AD3" s="683"/>
      <c r="AE3" s="683"/>
      <c r="AF3" s="683"/>
      <c r="AG3" s="683"/>
      <c r="AH3" s="683"/>
      <c r="AI3" s="683"/>
      <c r="AJ3" s="683"/>
      <c r="AK3" s="683"/>
    </row>
    <row r="4" spans="1:37" ht="10.5" customHeight="1" x14ac:dyDescent="0.2">
      <c r="A4" s="199"/>
      <c r="B4" s="200"/>
      <c r="C4" s="201"/>
      <c r="D4" s="201"/>
      <c r="E4" s="201"/>
      <c r="F4" s="201"/>
      <c r="G4" s="201"/>
      <c r="H4" s="202"/>
      <c r="I4" s="202"/>
      <c r="J4" s="202"/>
      <c r="K4" s="202"/>
      <c r="L4" s="688"/>
      <c r="M4" s="688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4"/>
      <c r="AA4" s="204"/>
      <c r="AB4" s="205"/>
      <c r="AC4" s="206"/>
      <c r="AD4" s="689" t="str">
        <f>IF('9'!BC44&gt;1,"ERROR! If student not in school there should be no data entered.","")</f>
        <v/>
      </c>
      <c r="AE4" s="689"/>
      <c r="AF4" s="689"/>
      <c r="AG4" s="206"/>
      <c r="AH4" s="203"/>
      <c r="AI4" s="203"/>
    </row>
    <row r="5" spans="1:37" ht="6.75" customHeight="1" x14ac:dyDescent="0.2">
      <c r="A5" s="207"/>
      <c r="B5" s="690" t="s">
        <v>283</v>
      </c>
      <c r="C5" s="690"/>
      <c r="D5" s="690"/>
      <c r="E5" s="208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689"/>
      <c r="AE5" s="689"/>
      <c r="AF5" s="689"/>
      <c r="AG5" s="209"/>
    </row>
    <row r="6" spans="1:37" ht="5.25" customHeight="1" x14ac:dyDescent="0.25">
      <c r="A6" s="208"/>
      <c r="B6" s="690"/>
      <c r="C6" s="690"/>
      <c r="D6" s="690"/>
      <c r="E6" s="208"/>
      <c r="F6" s="210"/>
      <c r="G6" s="69"/>
      <c r="H6" s="69"/>
      <c r="I6" s="211"/>
      <c r="J6" s="203"/>
      <c r="K6" s="67"/>
      <c r="L6" s="69"/>
      <c r="M6" s="69"/>
      <c r="N6" s="211"/>
      <c r="O6" s="203"/>
      <c r="P6" s="203"/>
      <c r="Q6" s="203"/>
      <c r="R6" s="203"/>
      <c r="S6" s="203"/>
      <c r="T6" s="203"/>
      <c r="U6" s="67"/>
      <c r="V6" s="69"/>
      <c r="W6" s="69"/>
      <c r="X6" s="211"/>
      <c r="Y6" s="203"/>
      <c r="Z6" s="67"/>
      <c r="AA6" s="69"/>
      <c r="AB6" s="69"/>
      <c r="AC6" s="211"/>
      <c r="AD6" s="689"/>
      <c r="AE6" s="689"/>
      <c r="AF6" s="689"/>
      <c r="AG6" s="209"/>
      <c r="AI6" s="71"/>
    </row>
    <row r="7" spans="1:37" ht="32.25" customHeight="1" x14ac:dyDescent="0.25">
      <c r="A7" s="691" t="s">
        <v>284</v>
      </c>
      <c r="B7" s="212"/>
      <c r="C7" s="692" t="s">
        <v>285</v>
      </c>
      <c r="D7" s="692" t="s">
        <v>286</v>
      </c>
      <c r="E7" s="213"/>
      <c r="F7" s="214"/>
      <c r="G7" s="693"/>
      <c r="H7" s="693"/>
      <c r="I7" s="215"/>
      <c r="J7" s="203"/>
      <c r="K7" s="72"/>
      <c r="L7" s="694"/>
      <c r="M7" s="694"/>
      <c r="N7" s="215"/>
      <c r="O7" s="203"/>
      <c r="P7" s="203"/>
      <c r="Q7" s="203"/>
      <c r="R7" s="203"/>
      <c r="S7" s="203"/>
      <c r="T7" s="203"/>
      <c r="U7" s="72"/>
      <c r="V7" s="695"/>
      <c r="W7" s="695"/>
      <c r="X7" s="215"/>
      <c r="Y7" s="203"/>
      <c r="Z7" s="72"/>
      <c r="AA7" s="679"/>
      <c r="AB7" s="679"/>
      <c r="AC7" s="215"/>
      <c r="AD7" s="689"/>
      <c r="AE7" s="689"/>
      <c r="AF7" s="689"/>
    </row>
    <row r="8" spans="1:37" ht="3.75" customHeight="1" x14ac:dyDescent="0.25">
      <c r="A8" s="691"/>
      <c r="B8" s="216"/>
      <c r="C8" s="692"/>
      <c r="D8" s="692"/>
      <c r="F8" s="214"/>
      <c r="G8" s="74"/>
      <c r="H8" s="74"/>
      <c r="I8" s="217"/>
      <c r="J8" s="203"/>
      <c r="K8" s="72"/>
      <c r="L8" s="74"/>
      <c r="M8" s="74"/>
      <c r="N8" s="217"/>
      <c r="O8" s="203"/>
      <c r="P8" s="203"/>
      <c r="Q8" s="203"/>
      <c r="R8" s="203"/>
      <c r="S8" s="203"/>
      <c r="T8" s="203"/>
      <c r="U8" s="72"/>
      <c r="V8" s="74"/>
      <c r="W8" s="74"/>
      <c r="X8" s="217"/>
      <c r="Y8" s="203"/>
      <c r="Z8" s="72"/>
      <c r="AA8" s="74"/>
      <c r="AB8" s="74"/>
      <c r="AC8" s="217"/>
      <c r="AD8" s="218"/>
    </row>
    <row r="9" spans="1:37" s="223" customFormat="1" ht="23.25" customHeight="1" x14ac:dyDescent="0.25">
      <c r="A9" s="219" t="str">
        <f>IF(D9="","",'9'!AC222)</f>
        <v/>
      </c>
      <c r="B9" s="220" t="str">
        <f>IF(C9="","","1")</f>
        <v/>
      </c>
      <c r="C9" s="221"/>
      <c r="D9" s="222"/>
      <c r="F9" s="224"/>
      <c r="G9" s="225"/>
      <c r="H9" s="226" t="str">
        <f>IF(G9="","",LOOKUP(G9,'9'!$GO$2:$GO$22,'9'!$GP$2:$GP$22))</f>
        <v/>
      </c>
      <c r="I9" s="227"/>
      <c r="J9" s="228"/>
      <c r="K9" s="229"/>
      <c r="L9" s="230"/>
      <c r="M9" s="226" t="str">
        <f>IF(L9="","",LOOKUP(L9,'9'!$GT$2:$GT$22,'9'!$GU$2:$GU$22))</f>
        <v/>
      </c>
      <c r="N9" s="227"/>
      <c r="O9" s="203"/>
      <c r="P9" s="203"/>
      <c r="Q9" s="231"/>
      <c r="R9" s="232" t="str">
        <f>IF(Q9="","",LOOKUP(Q9,'9'!$GX$2:$GX$4,'9'!$GY$2:$GY$4))</f>
        <v/>
      </c>
      <c r="S9" s="233"/>
      <c r="T9" s="233"/>
      <c r="U9" s="229"/>
      <c r="V9" s="234"/>
      <c r="W9" s="226" t="str">
        <f>IF(V9="","",LOOKUP(V9,'9'!$HB$2:$HB$22,'9'!$HC$2:$HC$22))</f>
        <v/>
      </c>
      <c r="X9" s="227"/>
      <c r="Y9" s="228"/>
      <c r="Z9" s="229"/>
      <c r="AA9" s="235"/>
      <c r="AB9" s="226" t="str">
        <f>IF(AA9="","",LOOKUP(AA9,'9'!$HF$2:$HF$22,'9'!$HG$2:$HG$22))</f>
        <v/>
      </c>
      <c r="AC9" s="227"/>
      <c r="AD9" s="236" t="str">
        <f>IF(COUNTIF(C9:AA9,"")=14,"P","")</f>
        <v/>
      </c>
      <c r="AE9" s="678" t="str">
        <f>IF(A9="","",IF('9'!AA222=TRUE,'9'!$Y$220,"")&amp;IF('9'!AE222=TRUE,'9'!$AC$220,""))</f>
        <v/>
      </c>
      <c r="AF9" s="678"/>
      <c r="AG9" s="680" t="s">
        <v>287</v>
      </c>
    </row>
    <row r="10" spans="1:37" s="223" customFormat="1" ht="23.25" customHeight="1" x14ac:dyDescent="0.25">
      <c r="A10" s="219" t="str">
        <f>IF(D10="","",'9'!AC223)</f>
        <v/>
      </c>
      <c r="B10" s="220" t="str">
        <f>IF(C10="","","2")</f>
        <v/>
      </c>
      <c r="C10" s="237"/>
      <c r="D10" s="238"/>
      <c r="F10" s="239"/>
      <c r="G10" s="240"/>
      <c r="H10" s="226" t="str">
        <f>IF(G10="","",LOOKUP(G10,'9'!$GO$2:$GO$22,'9'!$GP$2:$GP$22))</f>
        <v/>
      </c>
      <c r="I10" s="227"/>
      <c r="J10" s="241"/>
      <c r="K10" s="239"/>
      <c r="L10" s="242"/>
      <c r="M10" s="226" t="str">
        <f>IF(L10="","",LOOKUP(L10,'9'!$GT$2:$GT$22,'9'!$GU$2:$GU$22))</f>
        <v/>
      </c>
      <c r="N10" s="227"/>
      <c r="Q10" s="243"/>
      <c r="R10" s="232" t="str">
        <f>IF(Q10="","",LOOKUP(Q10,'9'!$GX$2:$GX$4,'9'!$GY$2:$GY$4))</f>
        <v/>
      </c>
      <c r="U10" s="239"/>
      <c r="V10" s="244"/>
      <c r="W10" s="226" t="str">
        <f>IF(V10="","",LOOKUP(V10,'9'!$HB$2:$HB$22,'9'!$HC$2:$HC$22))</f>
        <v/>
      </c>
      <c r="X10" s="227"/>
      <c r="Y10" s="241"/>
      <c r="Z10" s="239"/>
      <c r="AA10" s="245"/>
      <c r="AB10" s="226" t="str">
        <f>IF(AA10="","",LOOKUP(AA10,'9'!$HF$2:$HF$22,'9'!$HG$2:$HG$22))</f>
        <v/>
      </c>
      <c r="AC10" s="227"/>
      <c r="AD10" s="236" t="str">
        <f t="shared" ref="AD10:AD58" si="0">IF(COUNTIF(C10:AA10,"")=14,"P","")</f>
        <v/>
      </c>
      <c r="AE10" s="678" t="str">
        <f>IF(A10="","",IF('9'!AA223=TRUE,'9'!$Y$220,"")&amp;IF('9'!AE223=TRUE,'9'!$AC$220,""))</f>
        <v/>
      </c>
      <c r="AF10" s="678"/>
      <c r="AG10" s="680"/>
    </row>
    <row r="11" spans="1:37" s="223" customFormat="1" ht="23.25" customHeight="1" x14ac:dyDescent="0.25">
      <c r="A11" s="219" t="str">
        <f>IF(D11="","",'9'!AC224)</f>
        <v/>
      </c>
      <c r="B11" s="220" t="str">
        <f>IF(C11="","","3")</f>
        <v/>
      </c>
      <c r="C11" s="246"/>
      <c r="D11" s="247"/>
      <c r="F11" s="239"/>
      <c r="G11" s="248"/>
      <c r="H11" s="226" t="str">
        <f>IF(G11="","",LOOKUP(G11,'9'!$GO$2:$GO$22,'9'!$GP$2:$GP$22))</f>
        <v/>
      </c>
      <c r="I11" s="227"/>
      <c r="J11" s="241"/>
      <c r="K11" s="239"/>
      <c r="L11" s="249"/>
      <c r="M11" s="226" t="str">
        <f>IF(L11="","",LOOKUP(L11,'9'!$GT$2:$GT$22,'9'!$GU$2:$GU$22))</f>
        <v/>
      </c>
      <c r="N11" s="227"/>
      <c r="Q11" s="250"/>
      <c r="R11" s="232" t="str">
        <f>IF(Q11="","",LOOKUP(Q11,'9'!$GX$2:$GX$4,'9'!$GY$2:$GY$4))</f>
        <v/>
      </c>
      <c r="U11" s="239"/>
      <c r="V11" s="251"/>
      <c r="W11" s="226" t="str">
        <f>IF(V11="","",LOOKUP(V11,'9'!$HB$2:$HB$22,'9'!$HC$2:$HC$22))</f>
        <v/>
      </c>
      <c r="X11" s="227"/>
      <c r="Y11" s="241"/>
      <c r="Z11" s="239"/>
      <c r="AA11" s="252"/>
      <c r="AB11" s="226" t="str">
        <f>IF(AA11="","",LOOKUP(AA11,'9'!$HF$2:$HF$22,'9'!$HG$2:$HG$22))</f>
        <v/>
      </c>
      <c r="AC11" s="227"/>
      <c r="AD11" s="236" t="str">
        <f t="shared" si="0"/>
        <v/>
      </c>
      <c r="AE11" s="678" t="str">
        <f>IF(A11="","",IF('9'!AA224=TRUE,'9'!$Y$220,"")&amp;IF('9'!AE224=TRUE,'9'!$AC$220,""))</f>
        <v/>
      </c>
      <c r="AF11" s="678"/>
    </row>
    <row r="12" spans="1:37" s="223" customFormat="1" ht="23.25" customHeight="1" x14ac:dyDescent="0.25">
      <c r="A12" s="219" t="str">
        <f>IF(D12="","",'9'!AC225)</f>
        <v/>
      </c>
      <c r="B12" s="220" t="str">
        <f>IF(C12="","","4")</f>
        <v/>
      </c>
      <c r="C12" s="237"/>
      <c r="D12" s="238"/>
      <c r="F12" s="239"/>
      <c r="G12" s="240"/>
      <c r="H12" s="226" t="str">
        <f>IF(G12="","",LOOKUP(G12,'9'!$GO$2:$GO$22,'9'!$GP$2:$GP$22))</f>
        <v/>
      </c>
      <c r="I12" s="227"/>
      <c r="J12" s="241"/>
      <c r="K12" s="239"/>
      <c r="L12" s="242"/>
      <c r="M12" s="226" t="str">
        <f>IF(L12="","",LOOKUP(L12,'9'!$GT$2:$GT$22,'9'!$GU$2:$GU$22))</f>
        <v/>
      </c>
      <c r="N12" s="227"/>
      <c r="Q12" s="243"/>
      <c r="R12" s="232" t="str">
        <f>IF(Q12="","",LOOKUP(Q12,'9'!$GX$2:$GX$4,'9'!$GY$2:$GY$4))</f>
        <v/>
      </c>
      <c r="U12" s="239"/>
      <c r="V12" s="244"/>
      <c r="W12" s="226" t="str">
        <f>IF(V12="","",LOOKUP(V12,'9'!$HB$2:$HB$22,'9'!$HC$2:$HC$22))</f>
        <v/>
      </c>
      <c r="X12" s="227"/>
      <c r="Y12" s="241"/>
      <c r="Z12" s="239"/>
      <c r="AA12" s="245"/>
      <c r="AB12" s="226" t="str">
        <f>IF(AA12="","",LOOKUP(AA12,'9'!$HF$2:$HF$22,'9'!$HG$2:$HG$22))</f>
        <v/>
      </c>
      <c r="AC12" s="227"/>
      <c r="AD12" s="236" t="str">
        <f t="shared" si="0"/>
        <v/>
      </c>
      <c r="AE12" s="678" t="str">
        <f>IF(A12="","",IF('9'!AA225=TRUE,'9'!$Y$220,"")&amp;IF('9'!AE225=TRUE,'9'!$AC$220,""))</f>
        <v/>
      </c>
      <c r="AF12" s="678"/>
    </row>
    <row r="13" spans="1:37" s="223" customFormat="1" ht="23.25" customHeight="1" x14ac:dyDescent="0.25">
      <c r="A13" s="219" t="str">
        <f>IF(D13="","",'9'!AC226)</f>
        <v/>
      </c>
      <c r="B13" s="220" t="str">
        <f>IF(C13="","","5")</f>
        <v/>
      </c>
      <c r="C13" s="246"/>
      <c r="D13" s="247"/>
      <c r="F13" s="239"/>
      <c r="G13" s="248"/>
      <c r="H13" s="226" t="str">
        <f>IF(G13="","",LOOKUP(G13,'9'!$GO$2:$GO$22,'9'!$GP$2:$GP$22))</f>
        <v/>
      </c>
      <c r="I13" s="227"/>
      <c r="J13" s="241"/>
      <c r="K13" s="239"/>
      <c r="L13" s="249"/>
      <c r="M13" s="226" t="str">
        <f>IF(L13="","",LOOKUP(L13,'9'!$GT$2:$GT$22,'9'!$GU$2:$GU$22))</f>
        <v/>
      </c>
      <c r="N13" s="227"/>
      <c r="Q13" s="250"/>
      <c r="R13" s="232" t="str">
        <f>IF(Q13="","",LOOKUP(Q13,'9'!$GX$2:$GX$4,'9'!$GY$2:$GY$4))</f>
        <v/>
      </c>
      <c r="U13" s="239"/>
      <c r="V13" s="251"/>
      <c r="W13" s="226" t="str">
        <f>IF(V13="","",LOOKUP(V13,'9'!$HB$2:$HB$22,'9'!$HC$2:$HC$22))</f>
        <v/>
      </c>
      <c r="X13" s="227"/>
      <c r="Y13" s="241"/>
      <c r="Z13" s="239"/>
      <c r="AA13" s="252"/>
      <c r="AB13" s="226" t="str">
        <f>IF(AA13="","",LOOKUP(AA13,'9'!$HF$2:$HF$22,'9'!$HG$2:$HG$22))</f>
        <v/>
      </c>
      <c r="AC13" s="227"/>
      <c r="AD13" s="236" t="str">
        <f t="shared" si="0"/>
        <v/>
      </c>
      <c r="AE13" s="678" t="str">
        <f>IF(A13="","",IF('9'!AA226=TRUE,'9'!$Y$220,"")&amp;IF('9'!AE226=TRUE,'9'!$AC$220,""))</f>
        <v/>
      </c>
      <c r="AF13" s="678"/>
    </row>
    <row r="14" spans="1:37" s="223" customFormat="1" ht="23.25" customHeight="1" x14ac:dyDescent="0.25">
      <c r="A14" s="219" t="str">
        <f>IF(D14="","",'9'!AC227)</f>
        <v/>
      </c>
      <c r="B14" s="220" t="str">
        <f>IF(C14="","","6")</f>
        <v/>
      </c>
      <c r="C14" s="237"/>
      <c r="D14" s="238"/>
      <c r="F14" s="239"/>
      <c r="G14" s="240"/>
      <c r="H14" s="226" t="str">
        <f>IF(G14="","",LOOKUP(G14,'9'!$GO$2:$GO$22,'9'!$GP$2:$GP$22))</f>
        <v/>
      </c>
      <c r="I14" s="227"/>
      <c r="J14" s="241"/>
      <c r="K14" s="239"/>
      <c r="L14" s="242"/>
      <c r="M14" s="226" t="str">
        <f>IF(L14="","",LOOKUP(L14,'9'!$GT$2:$GT$22,'9'!$GU$2:$GU$22))</f>
        <v/>
      </c>
      <c r="N14" s="227"/>
      <c r="Q14" s="243"/>
      <c r="R14" s="232" t="str">
        <f>IF(Q14="","",LOOKUP(Q14,'9'!$GX$2:$GX$4,'9'!$GY$2:$GY$4))</f>
        <v/>
      </c>
      <c r="U14" s="239"/>
      <c r="V14" s="244"/>
      <c r="W14" s="226" t="str">
        <f>IF(V14="","",LOOKUP(V14,'9'!$HB$2:$HB$22,'9'!$HC$2:$HC$22))</f>
        <v/>
      </c>
      <c r="X14" s="227"/>
      <c r="Y14" s="241"/>
      <c r="Z14" s="239"/>
      <c r="AA14" s="245"/>
      <c r="AB14" s="226" t="str">
        <f>IF(AA14="","",LOOKUP(AA14,'9'!$HF$2:$HF$22,'9'!$HG$2:$HG$22))</f>
        <v/>
      </c>
      <c r="AC14" s="227"/>
      <c r="AD14" s="236" t="str">
        <f t="shared" si="0"/>
        <v/>
      </c>
      <c r="AE14" s="678" t="str">
        <f>IF(A14="","",IF('9'!AA227=TRUE,'9'!$Y$220,"")&amp;IF('9'!AE227=TRUE,'9'!$AC$220,""))</f>
        <v/>
      </c>
      <c r="AF14" s="678"/>
    </row>
    <row r="15" spans="1:37" s="223" customFormat="1" ht="23.25" customHeight="1" x14ac:dyDescent="0.25">
      <c r="A15" s="253" t="str">
        <f>IF(D15="","",'9'!AC228)</f>
        <v/>
      </c>
      <c r="B15" s="220" t="str">
        <f>IF(C15="","","7")</f>
        <v/>
      </c>
      <c r="C15" s="254"/>
      <c r="D15" s="255"/>
      <c r="F15" s="239"/>
      <c r="G15" s="248"/>
      <c r="H15" s="226" t="str">
        <f>IF(G15="","",LOOKUP(G15,'9'!$GO$2:$GO$22,'9'!$GP$2:$GP$22))</f>
        <v/>
      </c>
      <c r="I15" s="227"/>
      <c r="J15" s="241"/>
      <c r="K15" s="239"/>
      <c r="L15" s="249"/>
      <c r="M15" s="226" t="str">
        <f>IF(L15="","",LOOKUP(L15,'9'!$GT$2:$GT$22,'9'!$GU$2:$GU$22))</f>
        <v/>
      </c>
      <c r="N15" s="227"/>
      <c r="Q15" s="250"/>
      <c r="R15" s="232" t="str">
        <f>IF(Q15="","",LOOKUP(Q15,'9'!$GX$2:$GX$4,'9'!$GY$2:$GY$4))</f>
        <v/>
      </c>
      <c r="U15" s="239"/>
      <c r="V15" s="251"/>
      <c r="W15" s="226" t="str">
        <f>IF(V15="","",LOOKUP(V15,'9'!$HB$2:$HB$22,'9'!$HC$2:$HC$22))</f>
        <v/>
      </c>
      <c r="X15" s="227"/>
      <c r="Y15" s="241"/>
      <c r="Z15" s="239"/>
      <c r="AA15" s="252"/>
      <c r="AB15" s="226" t="str">
        <f>IF(AA15="","",LOOKUP(AA15,'9'!$HF$2:$HF$22,'9'!$HG$2:$HG$22))</f>
        <v/>
      </c>
      <c r="AC15" s="227"/>
      <c r="AD15" s="236" t="str">
        <f t="shared" si="0"/>
        <v/>
      </c>
      <c r="AE15" s="678" t="str">
        <f>IF(A15="","",IF('9'!AA228=TRUE,'9'!$Y$220,"")&amp;IF('9'!AE228=TRUE,'9'!$AC$220,""))</f>
        <v/>
      </c>
      <c r="AF15" s="678"/>
    </row>
    <row r="16" spans="1:37" s="223" customFormat="1" ht="23.25" customHeight="1" x14ac:dyDescent="0.25">
      <c r="A16" s="253" t="str">
        <f>IF(D16="","",'9'!AC229)</f>
        <v/>
      </c>
      <c r="B16" s="220" t="str">
        <f>IF(C16="","","8")</f>
        <v/>
      </c>
      <c r="C16" s="237"/>
      <c r="D16" s="238"/>
      <c r="F16" s="239"/>
      <c r="G16" s="240"/>
      <c r="H16" s="226" t="str">
        <f>IF(G16="","",LOOKUP(G16,'9'!$GO$2:$GO$22,'9'!$GP$2:$GP$22))</f>
        <v/>
      </c>
      <c r="I16" s="227"/>
      <c r="J16" s="241"/>
      <c r="K16" s="239"/>
      <c r="L16" s="242"/>
      <c r="M16" s="226" t="str">
        <f>IF(L16="","",LOOKUP(L16,'9'!$GT$2:$GT$22,'9'!$GU$2:$GU$22))</f>
        <v/>
      </c>
      <c r="N16" s="227"/>
      <c r="Q16" s="243"/>
      <c r="R16" s="232" t="str">
        <f>IF(Q16="","",LOOKUP(Q16,'9'!$GX$2:$GX$4,'9'!$GY$2:$GY$4))</f>
        <v/>
      </c>
      <c r="U16" s="239"/>
      <c r="V16" s="244"/>
      <c r="W16" s="226" t="str">
        <f>IF(V16="","",LOOKUP(V16,'9'!$HB$2:$HB$22,'9'!$HC$2:$HC$22))</f>
        <v/>
      </c>
      <c r="X16" s="227"/>
      <c r="Y16" s="241"/>
      <c r="Z16" s="239"/>
      <c r="AA16" s="245"/>
      <c r="AB16" s="226" t="str">
        <f>IF(AA16="","",LOOKUP(AA16,'9'!$HF$2:$HF$22,'9'!$HG$2:$HG$22))</f>
        <v/>
      </c>
      <c r="AC16" s="227"/>
      <c r="AD16" s="236" t="str">
        <f t="shared" si="0"/>
        <v/>
      </c>
      <c r="AE16" s="678" t="str">
        <f>IF(A16="","",IF('9'!AA229=TRUE,'9'!$Y$220,"")&amp;IF('9'!AE229=TRUE,'9'!$AC$220,""))</f>
        <v/>
      </c>
      <c r="AF16" s="678"/>
    </row>
    <row r="17" spans="1:32" s="223" customFormat="1" ht="23.25" customHeight="1" x14ac:dyDescent="0.25">
      <c r="A17" s="253" t="str">
        <f>IF(D17="","",'9'!AC230)</f>
        <v/>
      </c>
      <c r="B17" s="220" t="str">
        <f>IF(C17="","","9")</f>
        <v/>
      </c>
      <c r="C17" s="246"/>
      <c r="D17" s="247"/>
      <c r="F17" s="239"/>
      <c r="G17" s="248"/>
      <c r="H17" s="226" t="str">
        <f>IF(G17="","",LOOKUP(G17,'9'!$GO$2:$GO$22,'9'!$GP$2:$GP$22))</f>
        <v/>
      </c>
      <c r="I17" s="227"/>
      <c r="J17" s="241"/>
      <c r="K17" s="239"/>
      <c r="L17" s="249"/>
      <c r="M17" s="226" t="str">
        <f>IF(L17="","",LOOKUP(L17,'9'!$GT$2:$GT$22,'9'!$GU$2:$GU$22))</f>
        <v/>
      </c>
      <c r="N17" s="227"/>
      <c r="Q17" s="250"/>
      <c r="R17" s="232" t="str">
        <f>IF(Q17="","",LOOKUP(Q17,'9'!$GX$2:$GX$4,'9'!$GY$2:$GY$4))</f>
        <v/>
      </c>
      <c r="U17" s="239"/>
      <c r="V17" s="251"/>
      <c r="W17" s="226" t="str">
        <f>IF(V17="","",LOOKUP(V17,'9'!$HB$2:$HB$22,'9'!$HC$2:$HC$22))</f>
        <v/>
      </c>
      <c r="X17" s="227"/>
      <c r="Y17" s="241"/>
      <c r="Z17" s="239"/>
      <c r="AA17" s="252"/>
      <c r="AB17" s="226" t="str">
        <f>IF(AA17="","",LOOKUP(AA17,'9'!$HF$2:$HF$22,'9'!$HG$2:$HG$22))</f>
        <v/>
      </c>
      <c r="AC17" s="227"/>
      <c r="AD17" s="236" t="str">
        <f t="shared" si="0"/>
        <v/>
      </c>
      <c r="AE17" s="678" t="str">
        <f>IF(A17="","",IF('9'!AA230=TRUE,'9'!$Y$220,"")&amp;IF('9'!AE230=TRUE,'9'!$AC$220,""))</f>
        <v/>
      </c>
      <c r="AF17" s="678"/>
    </row>
    <row r="18" spans="1:32" s="223" customFormat="1" ht="23.25" customHeight="1" x14ac:dyDescent="0.25">
      <c r="A18" s="253" t="str">
        <f>IF(D18="","",'9'!AC231)</f>
        <v/>
      </c>
      <c r="B18" s="220" t="str">
        <f>IF(C18="","","10")</f>
        <v/>
      </c>
      <c r="C18" s="237"/>
      <c r="D18" s="238"/>
      <c r="F18" s="239"/>
      <c r="G18" s="240"/>
      <c r="H18" s="226" t="str">
        <f>IF(G18="","",LOOKUP(G18,'9'!$GO$2:$GO$22,'9'!$GP$2:$GP$22))</f>
        <v/>
      </c>
      <c r="I18" s="227"/>
      <c r="J18" s="241"/>
      <c r="K18" s="239"/>
      <c r="L18" s="242"/>
      <c r="M18" s="226" t="str">
        <f>IF(L18="","",LOOKUP(L18,'9'!$GT$2:$GT$22,'9'!$GU$2:$GU$22))</f>
        <v/>
      </c>
      <c r="N18" s="227"/>
      <c r="Q18" s="243"/>
      <c r="R18" s="232" t="str">
        <f>IF(Q18="","",LOOKUP(Q18,'9'!$GX$2:$GX$4,'9'!$GY$2:$GY$4))</f>
        <v/>
      </c>
      <c r="U18" s="239"/>
      <c r="V18" s="244"/>
      <c r="W18" s="226" t="str">
        <f>IF(V18="","",LOOKUP(V18,'9'!$HB$2:$HB$22,'9'!$HC$2:$HC$22))</f>
        <v/>
      </c>
      <c r="X18" s="227"/>
      <c r="Y18" s="241"/>
      <c r="Z18" s="239"/>
      <c r="AA18" s="245"/>
      <c r="AB18" s="226" t="str">
        <f>IF(AA18="","",LOOKUP(AA18,'9'!$HF$2:$HF$22,'9'!$HG$2:$HG$22))</f>
        <v/>
      </c>
      <c r="AC18" s="227"/>
      <c r="AD18" s="236" t="str">
        <f t="shared" si="0"/>
        <v/>
      </c>
      <c r="AE18" s="678" t="str">
        <f>IF(A18="","",IF('9'!AA231=TRUE,'9'!$Y$220,"")&amp;IF('9'!AE231=TRUE,'9'!$AC$220,""))</f>
        <v/>
      </c>
      <c r="AF18" s="678"/>
    </row>
    <row r="19" spans="1:32" s="223" customFormat="1" ht="23.25" customHeight="1" x14ac:dyDescent="0.25">
      <c r="A19" s="253" t="str">
        <f>IF(D19="","",'9'!AC232)</f>
        <v/>
      </c>
      <c r="B19" s="220" t="str">
        <f>IF(C19="","","11")</f>
        <v/>
      </c>
      <c r="C19" s="246"/>
      <c r="D19" s="247"/>
      <c r="F19" s="239"/>
      <c r="G19" s="248"/>
      <c r="H19" s="226" t="str">
        <f>IF(G19="","",LOOKUP(G19,'9'!$GO$2:$GO$22,'9'!$GP$2:$GP$22))</f>
        <v/>
      </c>
      <c r="I19" s="227"/>
      <c r="J19" s="241"/>
      <c r="K19" s="239"/>
      <c r="L19" s="249"/>
      <c r="M19" s="226" t="str">
        <f>IF(L19="","",LOOKUP(L19,'9'!$GT$2:$GT$22,'9'!$GU$2:$GU$22))</f>
        <v/>
      </c>
      <c r="N19" s="227"/>
      <c r="Q19" s="250"/>
      <c r="R19" s="232" t="str">
        <f>IF(Q19="","",LOOKUP(Q19,'9'!$GX$2:$GX$4,'9'!$GY$2:$GY$4))</f>
        <v/>
      </c>
      <c r="U19" s="239"/>
      <c r="V19" s="251"/>
      <c r="W19" s="226" t="str">
        <f>IF(V19="","",LOOKUP(V19,'9'!$HB$2:$HB$22,'9'!$HC$2:$HC$22))</f>
        <v/>
      </c>
      <c r="X19" s="227"/>
      <c r="Y19" s="241"/>
      <c r="Z19" s="239"/>
      <c r="AA19" s="252"/>
      <c r="AB19" s="226" t="str">
        <f>IF(AA19="","",LOOKUP(AA19,'9'!$HF$2:$HF$22,'9'!$HG$2:$HG$22))</f>
        <v/>
      </c>
      <c r="AC19" s="227"/>
      <c r="AD19" s="236" t="str">
        <f t="shared" si="0"/>
        <v/>
      </c>
      <c r="AE19" s="678" t="str">
        <f>IF(A19="","",IF('9'!AA232=TRUE,'9'!$Y$220,"")&amp;IF('9'!AE232=TRUE,'9'!$AC$220,""))</f>
        <v/>
      </c>
      <c r="AF19" s="678"/>
    </row>
    <row r="20" spans="1:32" ht="23.25" customHeight="1" x14ac:dyDescent="0.2">
      <c r="A20" s="253" t="str">
        <f>IF(D20="","",'9'!AC233)</f>
        <v/>
      </c>
      <c r="B20" s="220" t="str">
        <f>IF(C20="","","12")</f>
        <v/>
      </c>
      <c r="C20" s="237"/>
      <c r="D20" s="238"/>
      <c r="F20" s="72"/>
      <c r="G20" s="240"/>
      <c r="H20" s="226" t="str">
        <f>IF(G20="","",LOOKUP(G20,'9'!$GO$2:$GO$22,'9'!$GP$2:$GP$22))</f>
        <v/>
      </c>
      <c r="I20" s="227"/>
      <c r="J20" s="241"/>
      <c r="K20" s="72"/>
      <c r="L20" s="242"/>
      <c r="M20" s="226" t="str">
        <f>IF(L20="","",LOOKUP(L20,'9'!$GT$2:$GT$22,'9'!$GU$2:$GU$22))</f>
        <v/>
      </c>
      <c r="N20" s="227"/>
      <c r="Q20" s="243"/>
      <c r="R20" s="232" t="str">
        <f>IF(Q20="","",LOOKUP(Q20,'9'!$GX$2:$GX$4,'9'!$GY$2:$GY$4))</f>
        <v/>
      </c>
      <c r="U20" s="72"/>
      <c r="V20" s="244"/>
      <c r="W20" s="226" t="str">
        <f>IF(V20="","",LOOKUP(V20,'9'!$HB$2:$HB$22,'9'!$HC$2:$HC$22))</f>
        <v/>
      </c>
      <c r="X20" s="227"/>
      <c r="Y20" s="241"/>
      <c r="Z20" s="72"/>
      <c r="AA20" s="245"/>
      <c r="AB20" s="226" t="str">
        <f>IF(AA20="","",LOOKUP(AA20,'9'!$HF$2:$HF$22,'9'!$HG$2:$HG$22))</f>
        <v/>
      </c>
      <c r="AC20" s="227"/>
      <c r="AD20" s="236" t="str">
        <f t="shared" si="0"/>
        <v/>
      </c>
      <c r="AE20" s="678" t="str">
        <f>IF(A20="","",IF('9'!AA233=TRUE,'9'!$Y$220,"")&amp;IF('9'!AE233=TRUE,'9'!$AC$220,""))</f>
        <v/>
      </c>
      <c r="AF20" s="678"/>
    </row>
    <row r="21" spans="1:32" ht="23.25" customHeight="1" x14ac:dyDescent="0.2">
      <c r="A21" s="253" t="str">
        <f>IF(D21="","",'9'!AC234)</f>
        <v/>
      </c>
      <c r="B21" s="220" t="str">
        <f>IF(C21="","","13")</f>
        <v/>
      </c>
      <c r="C21" s="246"/>
      <c r="D21" s="247"/>
      <c r="F21" s="72"/>
      <c r="G21" s="248"/>
      <c r="H21" s="226" t="str">
        <f>IF(G21="","",LOOKUP(G21,'9'!$GO$2:$GO$22,'9'!$GP$2:$GP$22))</f>
        <v/>
      </c>
      <c r="I21" s="227"/>
      <c r="J21" s="241"/>
      <c r="K21" s="72"/>
      <c r="L21" s="249"/>
      <c r="M21" s="226" t="str">
        <f>IF(L21="","",LOOKUP(L21,'9'!$GT$2:$GT$22,'9'!$GU$2:$GU$22))</f>
        <v/>
      </c>
      <c r="N21" s="227"/>
      <c r="Q21" s="250"/>
      <c r="R21" s="232" t="str">
        <f>IF(Q21="","",LOOKUP(Q21,'9'!$GX$2:$GX$4,'9'!$GY$2:$GY$4))</f>
        <v/>
      </c>
      <c r="U21" s="72"/>
      <c r="V21" s="251"/>
      <c r="W21" s="226" t="str">
        <f>IF(V21="","",LOOKUP(V21,'9'!$HB$2:$HB$22,'9'!$HC$2:$HC$22))</f>
        <v/>
      </c>
      <c r="X21" s="227"/>
      <c r="Y21" s="241"/>
      <c r="Z21" s="72"/>
      <c r="AA21" s="252"/>
      <c r="AB21" s="226" t="str">
        <f>IF(AA21="","",LOOKUP(AA21,'9'!$HF$2:$HF$22,'9'!$HG$2:$HG$22))</f>
        <v/>
      </c>
      <c r="AC21" s="227"/>
      <c r="AD21" s="236" t="str">
        <f t="shared" si="0"/>
        <v/>
      </c>
      <c r="AE21" s="678" t="str">
        <f>IF(A21="","",IF('9'!AA234=TRUE,'9'!$Y$220,"")&amp;IF('9'!AE234=TRUE,'9'!$AC$220,""))</f>
        <v/>
      </c>
      <c r="AF21" s="678"/>
    </row>
    <row r="22" spans="1:32" ht="23.25" customHeight="1" x14ac:dyDescent="0.2">
      <c r="A22" s="280" t="str">
        <f>IF(D22="","",'9'!AC235)</f>
        <v/>
      </c>
      <c r="B22" s="220" t="str">
        <f>IF(C22="","","14")</f>
        <v/>
      </c>
      <c r="C22" s="237"/>
      <c r="D22" s="238"/>
      <c r="F22" s="72"/>
      <c r="G22" s="240"/>
      <c r="H22" s="226" t="str">
        <f>IF(G22="","",LOOKUP(G22,'9'!$GO$2:$GO$22,'9'!$GP$2:$GP$22))</f>
        <v/>
      </c>
      <c r="I22" s="227"/>
      <c r="J22" s="241"/>
      <c r="K22" s="72"/>
      <c r="L22" s="242"/>
      <c r="M22" s="226" t="str">
        <f>IF(L22="","",LOOKUP(L22,'9'!$GT$2:$GT$22,'9'!$GU$2:$GU$22))</f>
        <v/>
      </c>
      <c r="N22" s="227"/>
      <c r="Q22" s="243"/>
      <c r="R22" s="232" t="str">
        <f>IF(Q22="","",LOOKUP(Q22,'9'!$GX$2:$GX$4,'9'!$GY$2:$GY$4))</f>
        <v/>
      </c>
      <c r="U22" s="72"/>
      <c r="V22" s="244"/>
      <c r="W22" s="226" t="str">
        <f>IF(V22="","",LOOKUP(V22,'9'!$HB$2:$HB$22,'9'!$HC$2:$HC$22))</f>
        <v/>
      </c>
      <c r="X22" s="227"/>
      <c r="Y22" s="241"/>
      <c r="Z22" s="72"/>
      <c r="AA22" s="245"/>
      <c r="AB22" s="226" t="str">
        <f>IF(AA22="","",LOOKUP(AA22,'9'!$HF$2:$HF$22,'9'!$HG$2:$HG$22))</f>
        <v/>
      </c>
      <c r="AC22" s="227"/>
      <c r="AD22" s="236" t="str">
        <f t="shared" si="0"/>
        <v/>
      </c>
      <c r="AE22" s="678" t="str">
        <f>IF(A22="","",IF('9'!AA235=TRUE,'9'!$Y$220,"")&amp;IF('9'!AE235=TRUE,'9'!$AC$220,""))</f>
        <v/>
      </c>
      <c r="AF22" s="678"/>
    </row>
    <row r="23" spans="1:32" ht="23.25" customHeight="1" x14ac:dyDescent="0.2">
      <c r="A23" s="253" t="str">
        <f>IF(D23="","",'9'!AC236)</f>
        <v/>
      </c>
      <c r="B23" s="220" t="str">
        <f>IF(C23="","","15")</f>
        <v/>
      </c>
      <c r="C23" s="246"/>
      <c r="D23" s="247"/>
      <c r="F23" s="72"/>
      <c r="G23" s="248"/>
      <c r="H23" s="226" t="str">
        <f>IF(G23="","",LOOKUP(G23,'9'!$GO$2:$GO$22,'9'!$GP$2:$GP$22))</f>
        <v/>
      </c>
      <c r="I23" s="227"/>
      <c r="J23" s="241"/>
      <c r="K23" s="72"/>
      <c r="L23" s="249"/>
      <c r="M23" s="226" t="str">
        <f>IF(L23="","",LOOKUP(L23,'9'!$GT$2:$GT$22,'9'!$GU$2:$GU$22))</f>
        <v/>
      </c>
      <c r="N23" s="227"/>
      <c r="Q23" s="250"/>
      <c r="R23" s="232" t="str">
        <f>IF(Q23="","",LOOKUP(Q23,'9'!$GX$2:$GX$4,'9'!$GY$2:$GY$4))</f>
        <v/>
      </c>
      <c r="U23" s="72"/>
      <c r="V23" s="251"/>
      <c r="W23" s="226" t="str">
        <f>IF(V23="","",LOOKUP(V23,'9'!$HB$2:$HB$22,'9'!$HC$2:$HC$22))</f>
        <v/>
      </c>
      <c r="X23" s="227"/>
      <c r="Y23" s="241"/>
      <c r="Z23" s="72"/>
      <c r="AA23" s="252"/>
      <c r="AB23" s="226" t="str">
        <f>IF(AA23="","",LOOKUP(AA23,'9'!$HF$2:$HF$22,'9'!$HG$2:$HG$22))</f>
        <v/>
      </c>
      <c r="AC23" s="227"/>
      <c r="AD23" s="236" t="str">
        <f t="shared" si="0"/>
        <v/>
      </c>
      <c r="AE23" s="678" t="str">
        <f>IF(A23="","",IF('9'!AA236=TRUE,'9'!$Y$220,"")&amp;IF('9'!AE236=TRUE,'9'!$AC$220,""))</f>
        <v/>
      </c>
      <c r="AF23" s="678"/>
    </row>
    <row r="24" spans="1:32" ht="23.25" customHeight="1" x14ac:dyDescent="0.2">
      <c r="A24" s="253" t="str">
        <f>IF(D24="","",'9'!AC237)</f>
        <v/>
      </c>
      <c r="B24" s="220" t="str">
        <f>IF(C24="","","16")</f>
        <v/>
      </c>
      <c r="C24" s="237"/>
      <c r="D24" s="238"/>
      <c r="F24" s="72"/>
      <c r="G24" s="240"/>
      <c r="H24" s="226" t="str">
        <f>IF(G24="","",LOOKUP(G24,'9'!$GO$2:$GO$22,'9'!$GP$2:$GP$22))</f>
        <v/>
      </c>
      <c r="I24" s="227"/>
      <c r="J24" s="241"/>
      <c r="K24" s="72"/>
      <c r="L24" s="242"/>
      <c r="M24" s="226" t="str">
        <f>IF(L24="","",LOOKUP(L24,'9'!$GT$2:$GT$22,'9'!$GU$2:$GU$22))</f>
        <v/>
      </c>
      <c r="N24" s="227"/>
      <c r="Q24" s="243"/>
      <c r="R24" s="232" t="str">
        <f>IF(Q24="","",LOOKUP(Q24,'9'!$GX$2:$GX$4,'9'!$GY$2:$GY$4))</f>
        <v/>
      </c>
      <c r="U24" s="72"/>
      <c r="V24" s="244"/>
      <c r="W24" s="226" t="str">
        <f>IF(V24="","",LOOKUP(V24,'9'!$HB$2:$HB$22,'9'!$HC$2:$HC$22))</f>
        <v/>
      </c>
      <c r="X24" s="227"/>
      <c r="Y24" s="241"/>
      <c r="Z24" s="72"/>
      <c r="AA24" s="245"/>
      <c r="AB24" s="226" t="str">
        <f>IF(AA24="","",LOOKUP(AA24,'9'!$HF$2:$HF$22,'9'!$HG$2:$HG$22))</f>
        <v/>
      </c>
      <c r="AC24" s="227"/>
      <c r="AD24" s="236" t="str">
        <f t="shared" si="0"/>
        <v/>
      </c>
      <c r="AE24" s="678" t="str">
        <f>IF(A24="","",IF('9'!AA237=TRUE,'9'!$Y$220,"")&amp;IF('9'!AE237=TRUE,'9'!$AC$220,""))</f>
        <v/>
      </c>
      <c r="AF24" s="678"/>
    </row>
    <row r="25" spans="1:32" ht="23.25" customHeight="1" x14ac:dyDescent="0.2">
      <c r="A25" s="253" t="str">
        <f>IF(D25="","",'9'!AC238)</f>
        <v/>
      </c>
      <c r="B25" s="220" t="str">
        <f>IF(C25="","","17")</f>
        <v/>
      </c>
      <c r="C25" s="246"/>
      <c r="D25" s="247"/>
      <c r="F25" s="72"/>
      <c r="G25" s="248"/>
      <c r="H25" s="226" t="str">
        <f>IF(G25="","",LOOKUP(G25,'9'!$GO$2:$GO$22,'9'!$GP$2:$GP$22))</f>
        <v/>
      </c>
      <c r="I25" s="227"/>
      <c r="J25" s="241"/>
      <c r="K25" s="72"/>
      <c r="L25" s="249"/>
      <c r="M25" s="226" t="str">
        <f>IF(L25="","",LOOKUP(L25,'9'!$GT$2:$GT$22,'9'!$GU$2:$GU$22))</f>
        <v/>
      </c>
      <c r="N25" s="227"/>
      <c r="Q25" s="250"/>
      <c r="R25" s="232" t="str">
        <f>IF(Q25="","",LOOKUP(Q25,'9'!$GX$2:$GX$4,'9'!$GY$2:$GY$4))</f>
        <v/>
      </c>
      <c r="U25" s="72"/>
      <c r="V25" s="251"/>
      <c r="W25" s="226" t="str">
        <f>IF(V25="","",LOOKUP(V25,'9'!$HB$2:$HB$22,'9'!$HC$2:$HC$22))</f>
        <v/>
      </c>
      <c r="X25" s="227"/>
      <c r="Y25" s="241"/>
      <c r="Z25" s="72"/>
      <c r="AA25" s="252"/>
      <c r="AB25" s="226" t="str">
        <f>IF(AA25="","",LOOKUP(AA25,'9'!$HF$2:$HF$22,'9'!$HG$2:$HG$22))</f>
        <v/>
      </c>
      <c r="AC25" s="227"/>
      <c r="AD25" s="236" t="str">
        <f t="shared" si="0"/>
        <v/>
      </c>
      <c r="AE25" s="678" t="str">
        <f>IF(A25="","",IF('9'!AA238=TRUE,'9'!$Y$220,"")&amp;IF('9'!AE238=TRUE,'9'!$AC$220,""))</f>
        <v/>
      </c>
      <c r="AF25" s="678"/>
    </row>
    <row r="26" spans="1:32" ht="23.25" customHeight="1" x14ac:dyDescent="0.2">
      <c r="A26" s="253" t="str">
        <f>IF(D26="","",'9'!AC239)</f>
        <v/>
      </c>
      <c r="B26" s="220" t="str">
        <f>IF(C26="","","18")</f>
        <v/>
      </c>
      <c r="C26" s="237"/>
      <c r="D26" s="238"/>
      <c r="F26" s="72"/>
      <c r="G26" s="240"/>
      <c r="H26" s="226" t="str">
        <f>IF(G26="","",LOOKUP(G26,'9'!$GO$2:$GO$22,'9'!$GP$2:$GP$22))</f>
        <v/>
      </c>
      <c r="I26" s="227"/>
      <c r="J26" s="241"/>
      <c r="K26" s="72"/>
      <c r="L26" s="242"/>
      <c r="M26" s="226" t="str">
        <f>IF(L26="","",LOOKUP(L26,'9'!$GT$2:$GT$22,'9'!$GU$2:$GU$22))</f>
        <v/>
      </c>
      <c r="N26" s="227"/>
      <c r="Q26" s="243"/>
      <c r="R26" s="232" t="str">
        <f>IF(Q26="","",LOOKUP(Q26,'9'!$GX$2:$GX$4,'9'!$GY$2:$GY$4))</f>
        <v/>
      </c>
      <c r="U26" s="72"/>
      <c r="V26" s="244"/>
      <c r="W26" s="226" t="str">
        <f>IF(V26="","",LOOKUP(V26,'9'!$HB$2:$HB$22,'9'!$HC$2:$HC$22))</f>
        <v/>
      </c>
      <c r="X26" s="227"/>
      <c r="Y26" s="241"/>
      <c r="Z26" s="72"/>
      <c r="AA26" s="245"/>
      <c r="AB26" s="226" t="str">
        <f>IF(AA26="","",LOOKUP(AA26,'9'!$HF$2:$HF$22,'9'!$HG$2:$HG$22))</f>
        <v/>
      </c>
      <c r="AC26" s="227"/>
      <c r="AD26" s="236" t="str">
        <f t="shared" si="0"/>
        <v/>
      </c>
      <c r="AE26" s="678" t="str">
        <f>IF(A26="","",IF('9'!AA239=TRUE,'9'!$Y$220,"")&amp;IF('9'!AE239=TRUE,'9'!$AC$220,""))</f>
        <v/>
      </c>
      <c r="AF26" s="678"/>
    </row>
    <row r="27" spans="1:32" ht="23.25" customHeight="1" x14ac:dyDescent="0.2">
      <c r="A27" s="253" t="str">
        <f>IF(D27="","",'9'!AC240)</f>
        <v/>
      </c>
      <c r="B27" s="220" t="str">
        <f>IF(C27="","","19")</f>
        <v/>
      </c>
      <c r="C27" s="246"/>
      <c r="D27" s="247"/>
      <c r="F27" s="72"/>
      <c r="G27" s="248"/>
      <c r="H27" s="226" t="str">
        <f>IF(G27="","",LOOKUP(G27,'9'!$GO$2:$GO$22,'9'!$GP$2:$GP$22))</f>
        <v/>
      </c>
      <c r="I27" s="227"/>
      <c r="J27" s="241"/>
      <c r="K27" s="72"/>
      <c r="L27" s="249"/>
      <c r="M27" s="226" t="str">
        <f>IF(L27="","",LOOKUP(L27,'9'!$GT$2:$GT$22,'9'!$GU$2:$GU$22))</f>
        <v/>
      </c>
      <c r="N27" s="227"/>
      <c r="Q27" s="250"/>
      <c r="R27" s="232" t="str">
        <f>IF(Q27="","",LOOKUP(Q27,'9'!$GX$2:$GX$4,'9'!$GY$2:$GY$4))</f>
        <v/>
      </c>
      <c r="U27" s="72"/>
      <c r="V27" s="251"/>
      <c r="W27" s="226" t="str">
        <f>IF(V27="","",LOOKUP(V27,'9'!$HB$2:$HB$22,'9'!$HC$2:$HC$22))</f>
        <v/>
      </c>
      <c r="X27" s="227"/>
      <c r="Y27" s="241"/>
      <c r="Z27" s="72"/>
      <c r="AA27" s="252"/>
      <c r="AB27" s="226" t="str">
        <f>IF(AA27="","",LOOKUP(AA27,'9'!$HF$2:$HF$22,'9'!$HG$2:$HG$22))</f>
        <v/>
      </c>
      <c r="AC27" s="227"/>
      <c r="AD27" s="236" t="str">
        <f t="shared" si="0"/>
        <v/>
      </c>
      <c r="AE27" s="678" t="str">
        <f>IF(A27="","",IF('9'!AA240=TRUE,'9'!$Y$220,"")&amp;IF('9'!AE240=TRUE,'9'!$AC$220,""))</f>
        <v/>
      </c>
      <c r="AF27" s="678"/>
    </row>
    <row r="28" spans="1:32" ht="23.25" customHeight="1" x14ac:dyDescent="0.2">
      <c r="A28" s="253" t="str">
        <f>IF(D28="","",'9'!AC241)</f>
        <v/>
      </c>
      <c r="B28" s="220" t="str">
        <f>IF(C28="","","20")</f>
        <v/>
      </c>
      <c r="C28" s="237"/>
      <c r="D28" s="238"/>
      <c r="F28" s="72"/>
      <c r="G28" s="240"/>
      <c r="H28" s="226" t="str">
        <f>IF(G28="","",LOOKUP(G28,'9'!$GO$2:$GO$22,'9'!$GP$2:$GP$22))</f>
        <v/>
      </c>
      <c r="I28" s="227"/>
      <c r="J28" s="241"/>
      <c r="K28" s="72"/>
      <c r="L28" s="242"/>
      <c r="M28" s="226" t="str">
        <f>IF(L28="","",LOOKUP(L28,'9'!$GT$2:$GT$22,'9'!$GU$2:$GU$22))</f>
        <v/>
      </c>
      <c r="N28" s="227"/>
      <c r="Q28" s="243"/>
      <c r="R28" s="232" t="str">
        <f>IF(Q28="","",LOOKUP(Q28,'9'!$GX$2:$GX$4,'9'!$GY$2:$GY$4))</f>
        <v/>
      </c>
      <c r="U28" s="72"/>
      <c r="V28" s="244"/>
      <c r="W28" s="226" t="str">
        <f>IF(V28="","",LOOKUP(V28,'9'!$HB$2:$HB$22,'9'!$HC$2:$HC$22))</f>
        <v/>
      </c>
      <c r="X28" s="227"/>
      <c r="Y28" s="241"/>
      <c r="Z28" s="72"/>
      <c r="AA28" s="245"/>
      <c r="AB28" s="226" t="str">
        <f>IF(AA28="","",LOOKUP(AA28,'9'!$HF$2:$HF$22,'9'!$HG$2:$HG$22))</f>
        <v/>
      </c>
      <c r="AC28" s="227"/>
      <c r="AD28" s="236" t="str">
        <f t="shared" si="0"/>
        <v/>
      </c>
      <c r="AE28" s="678" t="str">
        <f>IF(A28="","",IF('9'!AA241=TRUE,'9'!$Y$220,"")&amp;IF('9'!AE241=TRUE,'9'!$AC$220,""))</f>
        <v/>
      </c>
      <c r="AF28" s="678"/>
    </row>
    <row r="29" spans="1:32" ht="23.25" customHeight="1" x14ac:dyDescent="0.2">
      <c r="A29" s="253" t="str">
        <f>IF(D29="","",'9'!AC242)</f>
        <v/>
      </c>
      <c r="B29" s="260"/>
      <c r="C29" s="256"/>
      <c r="D29" s="257"/>
      <c r="F29" s="72"/>
      <c r="G29" s="248"/>
      <c r="H29" s="226" t="str">
        <f>IF(G29="","",LOOKUP(G29,'9'!$GO$2:$GO$22,'9'!$GP$2:$GP$22))</f>
        <v/>
      </c>
      <c r="I29" s="227"/>
      <c r="J29" s="241"/>
      <c r="K29" s="72"/>
      <c r="L29" s="249"/>
      <c r="M29" s="226" t="str">
        <f>IF(L29="","",LOOKUP(L29,'9'!$GT$2:$GT$22,'9'!$GU$2:$GU$22))</f>
        <v/>
      </c>
      <c r="N29" s="227"/>
      <c r="Q29" s="250"/>
      <c r="R29" s="232" t="str">
        <f>IF(Q29="","",LOOKUP(Q29,'9'!$GX$2:$GX$4,'9'!$GY$2:$GY$4))</f>
        <v/>
      </c>
      <c r="U29" s="72"/>
      <c r="V29" s="251"/>
      <c r="W29" s="226" t="str">
        <f>IF(V29="","",LOOKUP(V29,'9'!$HB$2:$HB$22,'9'!$HC$2:$HC$22))</f>
        <v/>
      </c>
      <c r="X29" s="227"/>
      <c r="Y29" s="241"/>
      <c r="Z29" s="72"/>
      <c r="AA29" s="252"/>
      <c r="AB29" s="226" t="str">
        <f>IF(AA29="","",LOOKUP(AA29,'9'!$HF$2:$HF$22,'9'!$HG$2:$HG$22))</f>
        <v/>
      </c>
      <c r="AC29" s="227"/>
      <c r="AD29" s="236" t="str">
        <f t="shared" si="0"/>
        <v/>
      </c>
      <c r="AE29" s="678" t="str">
        <f>IF(A29="","",IF('9'!AA242=TRUE,'9'!$Y$220,"")&amp;IF('9'!AE242=TRUE,'9'!$AC$220,""))</f>
        <v/>
      </c>
      <c r="AF29" s="678"/>
    </row>
    <row r="30" spans="1:32" ht="23.25" customHeight="1" x14ac:dyDescent="0.2">
      <c r="A30" s="253" t="str">
        <f>IF(D30="","",'9'!AC243)</f>
        <v/>
      </c>
      <c r="B30" s="260"/>
      <c r="C30" s="258"/>
      <c r="D30" s="259"/>
      <c r="F30" s="72"/>
      <c r="G30" s="240"/>
      <c r="H30" s="226" t="str">
        <f>IF(G30="","",LOOKUP(G30,'9'!$GO$2:$GO$22,'9'!$GP$2:$GP$22))</f>
        <v/>
      </c>
      <c r="I30" s="227"/>
      <c r="J30" s="241"/>
      <c r="K30" s="72"/>
      <c r="L30" s="242"/>
      <c r="M30" s="226" t="str">
        <f>IF(L30="","",LOOKUP(L30,'9'!$GT$2:$GT$22,'9'!$GU$2:$GU$22))</f>
        <v/>
      </c>
      <c r="N30" s="227"/>
      <c r="Q30" s="243"/>
      <c r="R30" s="232" t="str">
        <f>IF(Q30="","",LOOKUP(Q30,'9'!$GX$2:$GX$4,'9'!$GY$2:$GY$4))</f>
        <v/>
      </c>
      <c r="U30" s="72"/>
      <c r="V30" s="244"/>
      <c r="W30" s="226" t="str">
        <f>IF(V30="","",LOOKUP(V30,'9'!$HB$2:$HB$22,'9'!$HC$2:$HC$22))</f>
        <v/>
      </c>
      <c r="X30" s="227"/>
      <c r="Y30" s="241"/>
      <c r="Z30" s="72"/>
      <c r="AA30" s="245"/>
      <c r="AB30" s="226" t="str">
        <f>IF(AA30="","",LOOKUP(AA30,'9'!$HF$2:$HF$22,'9'!$HG$2:$HG$22))</f>
        <v/>
      </c>
      <c r="AC30" s="227"/>
      <c r="AD30" s="236" t="str">
        <f t="shared" si="0"/>
        <v/>
      </c>
      <c r="AE30" s="678" t="str">
        <f>IF(A30="","",IF('9'!AA243=TRUE,'9'!$Y$220,"")&amp;IF('9'!AE243=TRUE,'9'!$AC$220,""))</f>
        <v/>
      </c>
      <c r="AF30" s="678"/>
    </row>
    <row r="31" spans="1:32" ht="23.25" customHeight="1" x14ac:dyDescent="0.2">
      <c r="A31" s="253" t="str">
        <f>IF(D31="","",'9'!AC244)</f>
        <v/>
      </c>
      <c r="B31" s="260"/>
      <c r="C31" s="256"/>
      <c r="D31" s="257"/>
      <c r="F31" s="72"/>
      <c r="G31" s="248"/>
      <c r="H31" s="226" t="str">
        <f>IF(G31="","",LOOKUP(G31,'9'!$GO$2:$GO$22,'9'!$GP$2:$GP$22))</f>
        <v/>
      </c>
      <c r="I31" s="227"/>
      <c r="J31" s="241"/>
      <c r="K31" s="72"/>
      <c r="L31" s="249"/>
      <c r="M31" s="226" t="str">
        <f>IF(L31="","",LOOKUP(L31,'9'!$GT$2:$GT$22,'9'!$GU$2:$GU$22))</f>
        <v/>
      </c>
      <c r="N31" s="227"/>
      <c r="Q31" s="250"/>
      <c r="R31" s="232" t="str">
        <f>IF(Q31="","",LOOKUP(Q31,'9'!$GX$2:$GX$4,'9'!$GY$2:$GY$4))</f>
        <v/>
      </c>
      <c r="U31" s="72"/>
      <c r="V31" s="251"/>
      <c r="W31" s="226" t="str">
        <f>IF(V31="","",LOOKUP(V31,'9'!$HB$2:$HB$22,'9'!$HC$2:$HC$22))</f>
        <v/>
      </c>
      <c r="X31" s="227"/>
      <c r="Y31" s="241"/>
      <c r="Z31" s="72"/>
      <c r="AA31" s="252"/>
      <c r="AB31" s="226" t="str">
        <f>IF(AA31="","",LOOKUP(AA31,'9'!$HF$2:$HF$22,'9'!$HG$2:$HG$22))</f>
        <v/>
      </c>
      <c r="AC31" s="227"/>
      <c r="AD31" s="236" t="str">
        <f t="shared" si="0"/>
        <v/>
      </c>
      <c r="AE31" s="678" t="str">
        <f>IF(A31="","",IF('9'!AA244=TRUE,'9'!$Y$220,"")&amp;IF('9'!AE244=TRUE,'9'!$AC$220,""))</f>
        <v/>
      </c>
      <c r="AF31" s="678"/>
    </row>
    <row r="32" spans="1:32" ht="23.25" customHeight="1" x14ac:dyDescent="0.2">
      <c r="A32" s="253" t="str">
        <f>IF(D32="","",'9'!AC245)</f>
        <v/>
      </c>
      <c r="B32" s="260"/>
      <c r="C32" s="258"/>
      <c r="D32" s="259"/>
      <c r="F32" s="72"/>
      <c r="G32" s="240"/>
      <c r="H32" s="226" t="str">
        <f>IF(G32="","",LOOKUP(G32,'9'!$GO$2:$GO$22,'9'!$GP$2:$GP$22))</f>
        <v/>
      </c>
      <c r="I32" s="227"/>
      <c r="J32" s="241"/>
      <c r="K32" s="72"/>
      <c r="L32" s="242"/>
      <c r="M32" s="226" t="str">
        <f>IF(L32="","",LOOKUP(L32,'9'!$GT$2:$GT$22,'9'!$GU$2:$GU$22))</f>
        <v/>
      </c>
      <c r="N32" s="227"/>
      <c r="Q32" s="243"/>
      <c r="R32" s="232" t="str">
        <f>IF(Q32="","",LOOKUP(Q32,'9'!$GX$2:$GX$4,'9'!$GY$2:$GY$4))</f>
        <v/>
      </c>
      <c r="U32" s="72"/>
      <c r="V32" s="244"/>
      <c r="W32" s="226" t="str">
        <f>IF(V32="","",LOOKUP(V32,'9'!$HB$2:$HB$22,'9'!$HC$2:$HC$22))</f>
        <v/>
      </c>
      <c r="X32" s="227"/>
      <c r="Y32" s="241"/>
      <c r="Z32" s="72"/>
      <c r="AA32" s="245"/>
      <c r="AB32" s="226" t="str">
        <f>IF(AA32="","",LOOKUP(AA32,'9'!$HF$2:$HF$22,'9'!$HG$2:$HG$22))</f>
        <v/>
      </c>
      <c r="AC32" s="227"/>
      <c r="AD32" s="236" t="str">
        <f t="shared" si="0"/>
        <v/>
      </c>
      <c r="AE32" s="678" t="str">
        <f>IF(A32="","",IF('9'!AA245=TRUE,'9'!$Y$220,"")&amp;IF('9'!AE245=TRUE,'9'!$AC$220,""))</f>
        <v/>
      </c>
      <c r="AF32" s="678"/>
    </row>
    <row r="33" spans="1:32" ht="23.25" customHeight="1" x14ac:dyDescent="0.2">
      <c r="A33" s="253" t="str">
        <f>IF(D33="","",'9'!AC246)</f>
        <v/>
      </c>
      <c r="B33" s="260"/>
      <c r="C33" s="256"/>
      <c r="D33" s="257"/>
      <c r="F33" s="72"/>
      <c r="G33" s="248"/>
      <c r="H33" s="226" t="str">
        <f>IF(G33="","",LOOKUP(G33,'9'!$GO$2:$GO$22,'9'!$GP$2:$GP$22))</f>
        <v/>
      </c>
      <c r="I33" s="227"/>
      <c r="J33" s="241"/>
      <c r="K33" s="72"/>
      <c r="L33" s="249"/>
      <c r="M33" s="226" t="str">
        <f>IF(L33="","",LOOKUP(L33,'9'!$GT$2:$GT$22,'9'!$GU$2:$GU$22))</f>
        <v/>
      </c>
      <c r="N33" s="227"/>
      <c r="Q33" s="250"/>
      <c r="R33" s="232" t="str">
        <f>IF(Q33="","",LOOKUP(Q33,'9'!$GX$2:$GX$4,'9'!$GY$2:$GY$4))</f>
        <v/>
      </c>
      <c r="U33" s="72"/>
      <c r="V33" s="251"/>
      <c r="W33" s="226" t="str">
        <f>IF(V33="","",LOOKUP(V33,'9'!$HB$2:$HB$22,'9'!$HC$2:$HC$22))</f>
        <v/>
      </c>
      <c r="X33" s="227"/>
      <c r="Y33" s="241"/>
      <c r="Z33" s="72"/>
      <c r="AA33" s="252"/>
      <c r="AB33" s="226" t="str">
        <f>IF(AA33="","",LOOKUP(AA33,'9'!$HF$2:$HF$22,'9'!$HG$2:$HG$22))</f>
        <v/>
      </c>
      <c r="AC33" s="227"/>
      <c r="AD33" s="236" t="str">
        <f t="shared" si="0"/>
        <v/>
      </c>
      <c r="AE33" s="678" t="str">
        <f>IF(A33="","",IF('9'!AA246=TRUE,'9'!$Y$220,"")&amp;IF('9'!AE246=TRUE,'9'!$AC$220,""))</f>
        <v/>
      </c>
      <c r="AF33" s="678"/>
    </row>
    <row r="34" spans="1:32" ht="23.25" customHeight="1" x14ac:dyDescent="0.2">
      <c r="A34" s="253" t="str">
        <f>IF(D34="","",'9'!AC247)</f>
        <v/>
      </c>
      <c r="B34" s="260"/>
      <c r="C34" s="258"/>
      <c r="D34" s="259"/>
      <c r="F34" s="72"/>
      <c r="G34" s="240"/>
      <c r="H34" s="226" t="str">
        <f>IF(G34="","",LOOKUP(G34,'9'!$GO$2:$GO$22,'9'!$GP$2:$GP$22))</f>
        <v/>
      </c>
      <c r="I34" s="227"/>
      <c r="J34" s="241"/>
      <c r="K34" s="72"/>
      <c r="L34" s="242"/>
      <c r="M34" s="226" t="str">
        <f>IF(L34="","",LOOKUP(L34,'9'!$GT$2:$GT$22,'9'!$GU$2:$GU$22))</f>
        <v/>
      </c>
      <c r="N34" s="227"/>
      <c r="Q34" s="243"/>
      <c r="R34" s="232" t="str">
        <f>IF(Q34="","",LOOKUP(Q34,'9'!$GX$2:$GX$4,'9'!$GY$2:$GY$4))</f>
        <v/>
      </c>
      <c r="U34" s="72"/>
      <c r="V34" s="244"/>
      <c r="W34" s="226" t="str">
        <f>IF(V34="","",LOOKUP(V34,'9'!$HB$2:$HB$22,'9'!$HC$2:$HC$22))</f>
        <v/>
      </c>
      <c r="X34" s="227"/>
      <c r="Y34" s="241"/>
      <c r="Z34" s="72"/>
      <c r="AA34" s="245"/>
      <c r="AB34" s="226" t="str">
        <f>IF(AA34="","",LOOKUP(AA34,'9'!$HF$2:$HF$22,'9'!$HG$2:$HG$22))</f>
        <v/>
      </c>
      <c r="AC34" s="227"/>
      <c r="AD34" s="236" t="str">
        <f t="shared" si="0"/>
        <v/>
      </c>
      <c r="AE34" s="678" t="str">
        <f>IF(A34="","",IF('9'!AA247=TRUE,'9'!$Y$220,"")&amp;IF('9'!AE247=TRUE,'9'!$AC$220,""))</f>
        <v/>
      </c>
      <c r="AF34" s="678"/>
    </row>
    <row r="35" spans="1:32" ht="23.25" customHeight="1" x14ac:dyDescent="0.2">
      <c r="A35" s="253" t="str">
        <f>IF(D35="","",'9'!AC248)</f>
        <v/>
      </c>
      <c r="B35" s="260"/>
      <c r="C35" s="256"/>
      <c r="D35" s="257"/>
      <c r="F35" s="72"/>
      <c r="G35" s="248"/>
      <c r="H35" s="226" t="str">
        <f>IF(G35="","",LOOKUP(G35,'9'!$GO$2:$GO$22,'9'!$GP$2:$GP$22))</f>
        <v/>
      </c>
      <c r="I35" s="227"/>
      <c r="J35" s="241"/>
      <c r="K35" s="72"/>
      <c r="L35" s="249"/>
      <c r="M35" s="226" t="str">
        <f>IF(L35="","",LOOKUP(L35,'9'!$GT$2:$GT$22,'9'!$GU$2:$GU$22))</f>
        <v/>
      </c>
      <c r="N35" s="227"/>
      <c r="Q35" s="250"/>
      <c r="R35" s="232" t="str">
        <f>IF(Q35="","",LOOKUP(Q35,'9'!$GX$2:$GX$4,'9'!$GY$2:$GY$4))</f>
        <v/>
      </c>
      <c r="U35" s="72"/>
      <c r="V35" s="251"/>
      <c r="W35" s="226" t="str">
        <f>IF(V35="","",LOOKUP(V35,'9'!$HB$2:$HB$22,'9'!$HC$2:$HC$22))</f>
        <v/>
      </c>
      <c r="X35" s="227"/>
      <c r="Y35" s="241"/>
      <c r="Z35" s="72"/>
      <c r="AA35" s="252"/>
      <c r="AB35" s="226" t="str">
        <f>IF(AA35="","",LOOKUP(AA35,'9'!$HF$2:$HF$22,'9'!$HG$2:$HG$22))</f>
        <v/>
      </c>
      <c r="AC35" s="227"/>
      <c r="AD35" s="236" t="str">
        <f t="shared" si="0"/>
        <v/>
      </c>
      <c r="AE35" s="678" t="str">
        <f>IF(A35="","",IF('9'!AA248=TRUE,'9'!$Y$220,"")&amp;IF('9'!AE248=TRUE,'9'!$AC$220,""))</f>
        <v/>
      </c>
      <c r="AF35" s="678"/>
    </row>
    <row r="36" spans="1:32" ht="23.25" customHeight="1" x14ac:dyDescent="0.2">
      <c r="A36" s="253" t="str">
        <f>IF(D36="","",'9'!AC249)</f>
        <v/>
      </c>
      <c r="B36" s="260"/>
      <c r="C36" s="258"/>
      <c r="D36" s="259"/>
      <c r="F36" s="72"/>
      <c r="G36" s="240"/>
      <c r="H36" s="226" t="str">
        <f>IF(G36="","",LOOKUP(G36,'9'!$GO$2:$GO$22,'9'!$GP$2:$GP$22))</f>
        <v/>
      </c>
      <c r="I36" s="227"/>
      <c r="J36" s="241"/>
      <c r="K36" s="72"/>
      <c r="L36" s="242"/>
      <c r="M36" s="226" t="str">
        <f>IF(L36="","",LOOKUP(L36,'9'!$GT$2:$GT$22,'9'!$GU$2:$GU$22))</f>
        <v/>
      </c>
      <c r="N36" s="227"/>
      <c r="Q36" s="243"/>
      <c r="R36" s="232" t="str">
        <f>IF(Q36="","",LOOKUP(Q36,'9'!$GX$2:$GX$4,'9'!$GY$2:$GY$4))</f>
        <v/>
      </c>
      <c r="U36" s="72"/>
      <c r="V36" s="244"/>
      <c r="W36" s="226" t="str">
        <f>IF(V36="","",LOOKUP(V36,'9'!$HB$2:$HB$22,'9'!$HC$2:$HC$22))</f>
        <v/>
      </c>
      <c r="X36" s="227"/>
      <c r="Y36" s="241"/>
      <c r="Z36" s="72"/>
      <c r="AA36" s="245"/>
      <c r="AB36" s="226" t="str">
        <f>IF(AA36="","",LOOKUP(AA36,'9'!$HF$2:$HF$22,'9'!$HG$2:$HG$22))</f>
        <v/>
      </c>
      <c r="AC36" s="227"/>
      <c r="AD36" s="236" t="str">
        <f t="shared" si="0"/>
        <v/>
      </c>
      <c r="AE36" s="678" t="str">
        <f>IF(A36="","",IF('9'!AA249=TRUE,'9'!$Y$220,"")&amp;IF('9'!AE249=TRUE,'9'!$AC$220,""))</f>
        <v/>
      </c>
      <c r="AF36" s="678"/>
    </row>
    <row r="37" spans="1:32" ht="23.25" customHeight="1" x14ac:dyDescent="0.2">
      <c r="A37" s="253" t="str">
        <f>IF(D37="","",'9'!AC250)</f>
        <v/>
      </c>
      <c r="B37" s="260"/>
      <c r="C37" s="256"/>
      <c r="D37" s="257"/>
      <c r="F37" s="72"/>
      <c r="G37" s="248"/>
      <c r="H37" s="226" t="str">
        <f>IF(G37="","",LOOKUP(G37,'9'!$GO$2:$GO$22,'9'!$GP$2:$GP$22))</f>
        <v/>
      </c>
      <c r="I37" s="227"/>
      <c r="J37" s="241"/>
      <c r="K37" s="72"/>
      <c r="L37" s="249"/>
      <c r="M37" s="226" t="str">
        <f>IF(L37="","",LOOKUP(L37,'9'!$GT$2:$GT$22,'9'!$GU$2:$GU$22))</f>
        <v/>
      </c>
      <c r="N37" s="227"/>
      <c r="Q37" s="250"/>
      <c r="R37" s="232" t="str">
        <f>IF(Q37="","",LOOKUP(Q37,'9'!$GX$2:$GX$4,'9'!$GY$2:$GY$4))</f>
        <v/>
      </c>
      <c r="U37" s="72"/>
      <c r="V37" s="251"/>
      <c r="W37" s="226" t="str">
        <f>IF(V37="","",LOOKUP(V37,'9'!$HB$2:$HB$22,'9'!$HC$2:$HC$22))</f>
        <v/>
      </c>
      <c r="X37" s="227"/>
      <c r="Y37" s="241"/>
      <c r="Z37" s="72"/>
      <c r="AA37" s="252"/>
      <c r="AB37" s="226" t="str">
        <f>IF(AA37="","",LOOKUP(AA37,'9'!$HF$2:$HF$22,'9'!$HG$2:$HG$22))</f>
        <v/>
      </c>
      <c r="AC37" s="227"/>
      <c r="AD37" s="236" t="str">
        <f t="shared" si="0"/>
        <v/>
      </c>
      <c r="AE37" s="678" t="str">
        <f>IF(A37="","",IF('9'!AA250=TRUE,'9'!$Y$220,"")&amp;IF('9'!AE250=TRUE,'9'!$AC$220,""))</f>
        <v/>
      </c>
      <c r="AF37" s="678"/>
    </row>
    <row r="38" spans="1:32" ht="23.25" customHeight="1" x14ac:dyDescent="0.2">
      <c r="A38" s="253" t="str">
        <f>IF(D38="","",'9'!AC251)</f>
        <v/>
      </c>
      <c r="B38" s="260"/>
      <c r="C38" s="258"/>
      <c r="D38" s="259"/>
      <c r="F38" s="72"/>
      <c r="G38" s="240"/>
      <c r="H38" s="226" t="str">
        <f>IF(G38="","",LOOKUP(G38,'9'!$GO$2:$GO$22,'9'!$GP$2:$GP$22))</f>
        <v/>
      </c>
      <c r="I38" s="227"/>
      <c r="J38" s="241"/>
      <c r="K38" s="72"/>
      <c r="L38" s="242"/>
      <c r="M38" s="226" t="str">
        <f>IF(L38="","",LOOKUP(L38,'9'!$GT$2:$GT$22,'9'!$GU$2:$GU$22))</f>
        <v/>
      </c>
      <c r="N38" s="227"/>
      <c r="Q38" s="243"/>
      <c r="R38" s="232" t="str">
        <f>IF(Q38="","",LOOKUP(Q38,'9'!$GX$2:$GX$4,'9'!$GY$2:$GY$4))</f>
        <v/>
      </c>
      <c r="U38" s="72"/>
      <c r="V38" s="244"/>
      <c r="W38" s="226" t="str">
        <f>IF(V38="","",LOOKUP(V38,'9'!$HB$2:$HB$22,'9'!$HC$2:$HC$22))</f>
        <v/>
      </c>
      <c r="X38" s="227"/>
      <c r="Y38" s="241"/>
      <c r="Z38" s="72"/>
      <c r="AA38" s="245"/>
      <c r="AB38" s="226" t="str">
        <f>IF(AA38="","",LOOKUP(AA38,'9'!$HF$2:$HF$22,'9'!$HG$2:$HG$22))</f>
        <v/>
      </c>
      <c r="AC38" s="227"/>
      <c r="AD38" s="236" t="str">
        <f t="shared" si="0"/>
        <v/>
      </c>
      <c r="AE38" s="678" t="str">
        <f>IF(A38="","",IF('9'!AA251=TRUE,'9'!$Y$220,"")&amp;IF('9'!AE251=TRUE,'9'!$AC$220,""))</f>
        <v/>
      </c>
      <c r="AF38" s="678"/>
    </row>
    <row r="39" spans="1:32" ht="23.25" customHeight="1" x14ac:dyDescent="0.2">
      <c r="A39" s="253" t="str">
        <f>IF(D39="","",'9'!AC252)</f>
        <v/>
      </c>
      <c r="B39" s="260"/>
      <c r="C39" s="256"/>
      <c r="D39" s="257"/>
      <c r="F39" s="72"/>
      <c r="G39" s="248"/>
      <c r="H39" s="226" t="str">
        <f>IF(G39="","",LOOKUP(G39,'9'!$GO$2:$GO$22,'9'!$GP$2:$GP$22))</f>
        <v/>
      </c>
      <c r="I39" s="227"/>
      <c r="J39" s="241"/>
      <c r="K39" s="72"/>
      <c r="L39" s="249"/>
      <c r="M39" s="226" t="str">
        <f>IF(L39="","",LOOKUP(L39,'9'!$GT$2:$GT$22,'9'!$GU$2:$GU$22))</f>
        <v/>
      </c>
      <c r="N39" s="227"/>
      <c r="Q39" s="250"/>
      <c r="R39" s="232" t="str">
        <f>IF(Q39="","",LOOKUP(Q39,'9'!$GX$2:$GX$4,'9'!$GY$2:$GY$4))</f>
        <v/>
      </c>
      <c r="U39" s="72"/>
      <c r="V39" s="251"/>
      <c r="W39" s="226" t="str">
        <f>IF(V39="","",LOOKUP(V39,'9'!$HB$2:$HB$22,'9'!$HC$2:$HC$22))</f>
        <v/>
      </c>
      <c r="X39" s="227"/>
      <c r="Y39" s="241"/>
      <c r="Z39" s="72"/>
      <c r="AA39" s="252"/>
      <c r="AB39" s="226" t="str">
        <f>IF(AA39="","",LOOKUP(AA39,'9'!$HF$2:$HF$22,'9'!$HG$2:$HG$22))</f>
        <v/>
      </c>
      <c r="AC39" s="227"/>
      <c r="AD39" s="236" t="str">
        <f t="shared" si="0"/>
        <v/>
      </c>
      <c r="AE39" s="678" t="str">
        <f>IF(A39="","",IF('9'!AA252=TRUE,'9'!$Y$220,"")&amp;IF('9'!AE252=TRUE,'9'!$AC$220,""))</f>
        <v/>
      </c>
      <c r="AF39" s="678"/>
    </row>
    <row r="40" spans="1:32" ht="23.25" customHeight="1" x14ac:dyDescent="0.2">
      <c r="A40" s="253" t="str">
        <f>IF(D40="","",'9'!AC253)</f>
        <v/>
      </c>
      <c r="B40" s="260"/>
      <c r="C40" s="258"/>
      <c r="D40" s="259"/>
      <c r="F40" s="72"/>
      <c r="G40" s="240"/>
      <c r="H40" s="226" t="str">
        <f>IF(G40="","",LOOKUP(G40,'9'!$GO$2:$GO$22,'9'!$GP$2:$GP$22))</f>
        <v/>
      </c>
      <c r="I40" s="227"/>
      <c r="J40" s="241"/>
      <c r="K40" s="72"/>
      <c r="L40" s="242"/>
      <c r="M40" s="226" t="str">
        <f>IF(L40="","",LOOKUP(L40,'9'!$GT$2:$GT$22,'9'!$GU$2:$GU$22))</f>
        <v/>
      </c>
      <c r="N40" s="227"/>
      <c r="Q40" s="243"/>
      <c r="R40" s="232" t="str">
        <f>IF(Q40="","",LOOKUP(Q40,'9'!$GX$2:$GX$4,'9'!$GY$2:$GY$4))</f>
        <v/>
      </c>
      <c r="U40" s="72"/>
      <c r="V40" s="244"/>
      <c r="W40" s="226" t="str">
        <f>IF(V40="","",LOOKUP(V40,'9'!$HB$2:$HB$22,'9'!$HC$2:$HC$22))</f>
        <v/>
      </c>
      <c r="X40" s="227"/>
      <c r="Y40" s="241"/>
      <c r="Z40" s="72"/>
      <c r="AA40" s="245"/>
      <c r="AB40" s="226" t="str">
        <f>IF(AA40="","",LOOKUP(AA40,'9'!$HF$2:$HF$22,'9'!$HG$2:$HG$22))</f>
        <v/>
      </c>
      <c r="AC40" s="227"/>
      <c r="AD40" s="236" t="str">
        <f t="shared" si="0"/>
        <v/>
      </c>
      <c r="AE40" s="678" t="str">
        <f>IF(A40="","",IF('9'!AA253=TRUE,'9'!$Y$220,"")&amp;IF('9'!AE253=TRUE,'9'!$AC$220,""))</f>
        <v/>
      </c>
      <c r="AF40" s="678"/>
    </row>
    <row r="41" spans="1:32" ht="23.25" customHeight="1" x14ac:dyDescent="0.2">
      <c r="A41" s="253" t="str">
        <f>IF(D41="","",'9'!AC254)</f>
        <v/>
      </c>
      <c r="B41" s="260"/>
      <c r="C41" s="256"/>
      <c r="D41" s="257"/>
      <c r="F41" s="72"/>
      <c r="G41" s="248"/>
      <c r="H41" s="226" t="str">
        <f>IF(G41="","",LOOKUP(G41,'9'!$GO$2:$GO$22,'9'!$GP$2:$GP$22))</f>
        <v/>
      </c>
      <c r="I41" s="227"/>
      <c r="J41" s="241"/>
      <c r="K41" s="72"/>
      <c r="L41" s="249"/>
      <c r="M41" s="226" t="str">
        <f>IF(L41="","",LOOKUP(L41,'9'!$GT$2:$GT$22,'9'!$GU$2:$GU$22))</f>
        <v/>
      </c>
      <c r="N41" s="227"/>
      <c r="Q41" s="250"/>
      <c r="R41" s="232" t="str">
        <f>IF(Q41="","",LOOKUP(Q41,'9'!$GX$2:$GX$4,'9'!$GY$2:$GY$4))</f>
        <v/>
      </c>
      <c r="U41" s="72"/>
      <c r="V41" s="251"/>
      <c r="W41" s="226" t="str">
        <f>IF(V41="","",LOOKUP(V41,'9'!$HB$2:$HB$22,'9'!$HC$2:$HC$22))</f>
        <v/>
      </c>
      <c r="X41" s="227"/>
      <c r="Y41" s="241"/>
      <c r="Z41" s="72"/>
      <c r="AA41" s="252"/>
      <c r="AB41" s="226" t="str">
        <f>IF(AA41="","",LOOKUP(AA41,'9'!$HF$2:$HF$22,'9'!$HG$2:$HG$22))</f>
        <v/>
      </c>
      <c r="AC41" s="227"/>
      <c r="AD41" s="236" t="str">
        <f t="shared" si="0"/>
        <v/>
      </c>
      <c r="AE41" s="678" t="str">
        <f>IF(A41="","",IF('9'!AA254=TRUE,'9'!$Y$220,"")&amp;IF('9'!AE254=TRUE,'9'!$AC$220,""))</f>
        <v/>
      </c>
      <c r="AF41" s="678"/>
    </row>
    <row r="42" spans="1:32" ht="23.25" customHeight="1" x14ac:dyDescent="0.2">
      <c r="A42" s="253" t="str">
        <f>IF(D42="","",'9'!AC255)</f>
        <v/>
      </c>
      <c r="B42" s="260"/>
      <c r="C42" s="258"/>
      <c r="D42" s="259"/>
      <c r="F42" s="72"/>
      <c r="G42" s="240"/>
      <c r="H42" s="226" t="str">
        <f>IF(G42="","",LOOKUP(G42,'9'!$GO$2:$GO$22,'9'!$GP$2:$GP$22))</f>
        <v/>
      </c>
      <c r="I42" s="227"/>
      <c r="J42" s="241"/>
      <c r="K42" s="72"/>
      <c r="L42" s="242"/>
      <c r="M42" s="226" t="str">
        <f>IF(L42="","",LOOKUP(L42,'9'!$GT$2:$GT$22,'9'!$GU$2:$GU$22))</f>
        <v/>
      </c>
      <c r="N42" s="227"/>
      <c r="Q42" s="243"/>
      <c r="R42" s="232" t="str">
        <f>IF(Q42="","",LOOKUP(Q42,'9'!$GX$2:$GX$4,'9'!$GY$2:$GY$4))</f>
        <v/>
      </c>
      <c r="U42" s="72"/>
      <c r="V42" s="244"/>
      <c r="W42" s="226" t="str">
        <f>IF(V42="","",LOOKUP(V42,'9'!$HB$2:$HB$22,'9'!$HC$2:$HC$22))</f>
        <v/>
      </c>
      <c r="X42" s="227"/>
      <c r="Y42" s="241"/>
      <c r="Z42" s="72"/>
      <c r="AA42" s="245"/>
      <c r="AB42" s="226" t="str">
        <f>IF(AA42="","",LOOKUP(AA42,'9'!$HF$2:$HF$22,'9'!$HG$2:$HG$22))</f>
        <v/>
      </c>
      <c r="AC42" s="227"/>
      <c r="AD42" s="236" t="str">
        <f t="shared" si="0"/>
        <v/>
      </c>
      <c r="AE42" s="678" t="str">
        <f>IF(A42="","",IF('9'!AA255=TRUE,'9'!$Y$220,"")&amp;IF('9'!AE255=TRUE,'9'!$AC$220,""))</f>
        <v/>
      </c>
      <c r="AF42" s="678"/>
    </row>
    <row r="43" spans="1:32" ht="23.25" customHeight="1" x14ac:dyDescent="0.2">
      <c r="A43" s="253" t="str">
        <f>IF(D43="","",'9'!AC256)</f>
        <v/>
      </c>
      <c r="B43" s="260"/>
      <c r="C43" s="256"/>
      <c r="D43" s="257"/>
      <c r="F43" s="72"/>
      <c r="G43" s="248"/>
      <c r="H43" s="226" t="str">
        <f>IF(G43="","",LOOKUP(G43,'9'!$GO$2:$GO$22,'9'!$GP$2:$GP$22))</f>
        <v/>
      </c>
      <c r="I43" s="227"/>
      <c r="J43" s="241"/>
      <c r="K43" s="72"/>
      <c r="L43" s="249"/>
      <c r="M43" s="226" t="str">
        <f>IF(L43="","",LOOKUP(L43,'9'!$GT$2:$GT$22,'9'!$GU$2:$GU$22))</f>
        <v/>
      </c>
      <c r="N43" s="227"/>
      <c r="Q43" s="250"/>
      <c r="R43" s="232" t="str">
        <f>IF(Q43="","",LOOKUP(Q43,'9'!$GX$2:$GX$4,'9'!$GY$2:$GY$4))</f>
        <v/>
      </c>
      <c r="U43" s="72"/>
      <c r="V43" s="251"/>
      <c r="W43" s="226" t="str">
        <f>IF(V43="","",LOOKUP(V43,'9'!$HB$2:$HB$22,'9'!$HC$2:$HC$22))</f>
        <v/>
      </c>
      <c r="X43" s="227"/>
      <c r="Y43" s="241"/>
      <c r="Z43" s="72"/>
      <c r="AA43" s="252"/>
      <c r="AB43" s="226" t="str">
        <f>IF(AA43="","",LOOKUP(AA43,'9'!$HF$2:$HF$22,'9'!$HG$2:$HG$22))</f>
        <v/>
      </c>
      <c r="AC43" s="227"/>
      <c r="AD43" s="236" t="str">
        <f t="shared" si="0"/>
        <v/>
      </c>
      <c r="AE43" s="678" t="str">
        <f>IF(A43="","",IF('9'!AA256=TRUE,'9'!$Y$220,"")&amp;IF('9'!AE256=TRUE,'9'!$AC$220,""))</f>
        <v/>
      </c>
      <c r="AF43" s="678"/>
    </row>
    <row r="44" spans="1:32" ht="23.25" customHeight="1" x14ac:dyDescent="0.2">
      <c r="A44" s="253" t="str">
        <f>IF(D44="","",'9'!AC257)</f>
        <v/>
      </c>
      <c r="B44" s="260"/>
      <c r="C44" s="258"/>
      <c r="D44" s="259"/>
      <c r="F44" s="72"/>
      <c r="G44" s="240"/>
      <c r="H44" s="226" t="str">
        <f>IF(G44="","",LOOKUP(G44,'9'!$GO$2:$GO$22,'9'!$GP$2:$GP$22))</f>
        <v/>
      </c>
      <c r="I44" s="227"/>
      <c r="J44" s="241"/>
      <c r="K44" s="72"/>
      <c r="L44" s="242"/>
      <c r="M44" s="226" t="str">
        <f>IF(L44="","",LOOKUP(L44,'9'!$GT$2:$GT$22,'9'!$GU$2:$GU$22))</f>
        <v/>
      </c>
      <c r="N44" s="227"/>
      <c r="Q44" s="243"/>
      <c r="R44" s="232" t="str">
        <f>IF(Q44="","",LOOKUP(Q44,'9'!$GX$2:$GX$4,'9'!$GY$2:$GY$4))</f>
        <v/>
      </c>
      <c r="U44" s="72"/>
      <c r="V44" s="244"/>
      <c r="W44" s="226" t="str">
        <f>IF(V44="","",LOOKUP(V44,'9'!$HB$2:$HB$22,'9'!$HC$2:$HC$22))</f>
        <v/>
      </c>
      <c r="X44" s="227"/>
      <c r="Y44" s="241"/>
      <c r="Z44" s="72"/>
      <c r="AA44" s="245"/>
      <c r="AB44" s="226" t="str">
        <f>IF(AA44="","",LOOKUP(AA44,'9'!$HF$2:$HF$22,'9'!$HG$2:$HG$22))</f>
        <v/>
      </c>
      <c r="AC44" s="227"/>
      <c r="AD44" s="236" t="str">
        <f t="shared" si="0"/>
        <v/>
      </c>
      <c r="AE44" s="678" t="str">
        <f>IF(A44="","",IF('9'!AA257=TRUE,'9'!$Y$220,"")&amp;IF('9'!AE257=TRUE,'9'!$AC$220,""))</f>
        <v/>
      </c>
      <c r="AF44" s="678"/>
    </row>
    <row r="45" spans="1:32" ht="23.25" customHeight="1" x14ac:dyDescent="0.2">
      <c r="A45" s="253" t="str">
        <f>IF(D45="","",'9'!AC258)</f>
        <v/>
      </c>
      <c r="B45" s="260"/>
      <c r="C45" s="256"/>
      <c r="D45" s="257"/>
      <c r="F45" s="72"/>
      <c r="G45" s="248"/>
      <c r="H45" s="226" t="str">
        <f>IF(G45="","",LOOKUP(G45,'9'!$GO$2:$GO$22,'9'!$GP$2:$GP$22))</f>
        <v/>
      </c>
      <c r="I45" s="227"/>
      <c r="J45" s="241"/>
      <c r="K45" s="72"/>
      <c r="L45" s="249"/>
      <c r="M45" s="226" t="str">
        <f>IF(L45="","",LOOKUP(L45,'9'!$GT$2:$GT$22,'9'!$GU$2:$GU$22))</f>
        <v/>
      </c>
      <c r="N45" s="227"/>
      <c r="Q45" s="250"/>
      <c r="R45" s="232" t="str">
        <f>IF(Q45="","",LOOKUP(Q45,'9'!$GX$2:$GX$4,'9'!$GY$2:$GY$4))</f>
        <v/>
      </c>
      <c r="U45" s="72"/>
      <c r="V45" s="251"/>
      <c r="W45" s="226" t="str">
        <f>IF(V45="","",LOOKUP(V45,'9'!$HB$2:$HB$22,'9'!$HC$2:$HC$22))</f>
        <v/>
      </c>
      <c r="X45" s="227"/>
      <c r="Y45" s="241"/>
      <c r="Z45" s="72"/>
      <c r="AA45" s="252"/>
      <c r="AB45" s="226" t="str">
        <f>IF(AA45="","",LOOKUP(AA45,'9'!$HF$2:$HF$22,'9'!$HG$2:$HG$22))</f>
        <v/>
      </c>
      <c r="AC45" s="227"/>
      <c r="AD45" s="236" t="str">
        <f t="shared" si="0"/>
        <v/>
      </c>
      <c r="AE45" s="678" t="str">
        <f>IF(A45="","",IF('9'!AA258=TRUE,'9'!$Y$220,"")&amp;IF('9'!AE258=TRUE,'9'!$AC$220,""))</f>
        <v/>
      </c>
      <c r="AF45" s="678"/>
    </row>
    <row r="46" spans="1:32" ht="23.25" customHeight="1" x14ac:dyDescent="0.2">
      <c r="A46" s="253" t="str">
        <f>IF(D46="","",'9'!AC259)</f>
        <v/>
      </c>
      <c r="B46" s="260"/>
      <c r="C46" s="258"/>
      <c r="D46" s="259"/>
      <c r="F46" s="72"/>
      <c r="G46" s="240"/>
      <c r="H46" s="226" t="str">
        <f>IF(G46="","",LOOKUP(G46,'9'!$GO$2:$GO$22,'9'!$GP$2:$GP$22))</f>
        <v/>
      </c>
      <c r="I46" s="227"/>
      <c r="J46" s="241"/>
      <c r="K46" s="72"/>
      <c r="L46" s="242"/>
      <c r="M46" s="226" t="str">
        <f>IF(L46="","",LOOKUP(L46,'9'!$GT$2:$GT$22,'9'!$GU$2:$GU$22))</f>
        <v/>
      </c>
      <c r="N46" s="227"/>
      <c r="Q46" s="243"/>
      <c r="R46" s="232" t="str">
        <f>IF(Q46="","",LOOKUP(Q46,'9'!$GX$2:$GX$4,'9'!$GY$2:$GY$4))</f>
        <v/>
      </c>
      <c r="U46" s="72"/>
      <c r="V46" s="244"/>
      <c r="W46" s="226" t="str">
        <f>IF(V46="","",LOOKUP(V46,'9'!$HB$2:$HB$22,'9'!$HC$2:$HC$22))</f>
        <v/>
      </c>
      <c r="X46" s="227"/>
      <c r="Y46" s="241"/>
      <c r="Z46" s="72"/>
      <c r="AA46" s="245"/>
      <c r="AB46" s="226" t="str">
        <f>IF(AA46="","",LOOKUP(AA46,'9'!$HF$2:$HF$22,'9'!$HG$2:$HG$22))</f>
        <v/>
      </c>
      <c r="AC46" s="227"/>
      <c r="AD46" s="236" t="str">
        <f t="shared" si="0"/>
        <v/>
      </c>
      <c r="AE46" s="678" t="str">
        <f>IF(A46="","",IF('9'!AA259=TRUE,'9'!$Y$220,"")&amp;IF('9'!AE259=TRUE,'9'!$AC$220,""))</f>
        <v/>
      </c>
      <c r="AF46" s="678"/>
    </row>
    <row r="47" spans="1:32" ht="23.25" customHeight="1" x14ac:dyDescent="0.2">
      <c r="A47" s="253" t="str">
        <f>IF(D47="","",'9'!AC260)</f>
        <v/>
      </c>
      <c r="B47" s="260"/>
      <c r="C47" s="256"/>
      <c r="D47" s="257"/>
      <c r="F47" s="72"/>
      <c r="G47" s="248"/>
      <c r="H47" s="226" t="str">
        <f>IF(G47="","",LOOKUP(G47,'9'!$GO$2:$GO$22,'9'!$GP$2:$GP$22))</f>
        <v/>
      </c>
      <c r="I47" s="227"/>
      <c r="J47" s="241"/>
      <c r="K47" s="72"/>
      <c r="L47" s="249"/>
      <c r="M47" s="226" t="str">
        <f>IF(L47="","",LOOKUP(L47,'9'!$GT$2:$GT$22,'9'!$GU$2:$GU$22))</f>
        <v/>
      </c>
      <c r="N47" s="227"/>
      <c r="Q47" s="250"/>
      <c r="R47" s="232" t="str">
        <f>IF(Q47="","",LOOKUP(Q47,'9'!$GX$2:$GX$4,'9'!$GY$2:$GY$4))</f>
        <v/>
      </c>
      <c r="U47" s="72"/>
      <c r="V47" s="251"/>
      <c r="W47" s="226" t="str">
        <f>IF(V47="","",LOOKUP(V47,'9'!$HB$2:$HB$22,'9'!$HC$2:$HC$22))</f>
        <v/>
      </c>
      <c r="X47" s="227"/>
      <c r="Y47" s="241"/>
      <c r="Z47" s="72"/>
      <c r="AA47" s="252"/>
      <c r="AB47" s="226" t="str">
        <f>IF(AA47="","",LOOKUP(AA47,'9'!$HF$2:$HF$22,'9'!$HG$2:$HG$22))</f>
        <v/>
      </c>
      <c r="AC47" s="227"/>
      <c r="AD47" s="236" t="str">
        <f t="shared" si="0"/>
        <v/>
      </c>
      <c r="AE47" s="678" t="str">
        <f>IF(A47="","",IF('9'!AA260=TRUE,'9'!$Y$220,"")&amp;IF('9'!AE260=TRUE,'9'!$AC$220,""))</f>
        <v/>
      </c>
      <c r="AF47" s="678"/>
    </row>
    <row r="48" spans="1:32" ht="23.25" customHeight="1" x14ac:dyDescent="0.2">
      <c r="A48" s="253" t="str">
        <f>IF(D48="","",'9'!AC261)</f>
        <v/>
      </c>
      <c r="B48" s="260"/>
      <c r="C48" s="258"/>
      <c r="D48" s="259"/>
      <c r="F48" s="72"/>
      <c r="G48" s="240"/>
      <c r="H48" s="226" t="str">
        <f>IF(G48="","",LOOKUP(G48,'9'!$GO$2:$GO$22,'9'!$GP$2:$GP$22))</f>
        <v/>
      </c>
      <c r="I48" s="227"/>
      <c r="J48" s="241"/>
      <c r="K48" s="72"/>
      <c r="L48" s="242"/>
      <c r="M48" s="226" t="str">
        <f>IF(L48="","",LOOKUP(L48,'9'!$GT$2:$GT$22,'9'!$GU$2:$GU$22))</f>
        <v/>
      </c>
      <c r="N48" s="227"/>
      <c r="Q48" s="243"/>
      <c r="R48" s="232" t="str">
        <f>IF(Q48="","",LOOKUP(Q48,'9'!$GX$2:$GX$4,'9'!$GY$2:$GY$4))</f>
        <v/>
      </c>
      <c r="U48" s="72"/>
      <c r="V48" s="244"/>
      <c r="W48" s="226" t="str">
        <f>IF(V48="","",LOOKUP(V48,'9'!$HB$2:$HB$22,'9'!$HC$2:$HC$22))</f>
        <v/>
      </c>
      <c r="X48" s="227"/>
      <c r="Y48" s="241"/>
      <c r="Z48" s="72"/>
      <c r="AA48" s="245"/>
      <c r="AB48" s="226" t="str">
        <f>IF(AA48="","",LOOKUP(AA48,'9'!$HF$2:$HF$22,'9'!$HG$2:$HG$22))</f>
        <v/>
      </c>
      <c r="AC48" s="227"/>
      <c r="AD48" s="236" t="str">
        <f t="shared" si="0"/>
        <v/>
      </c>
      <c r="AE48" s="678" t="str">
        <f>IF(A48="","",IF('9'!AA261=TRUE,'9'!$Y$220,"")&amp;IF('9'!AE261=TRUE,'9'!$AC$220,""))</f>
        <v/>
      </c>
      <c r="AF48" s="678"/>
    </row>
    <row r="49" spans="1:32" ht="23.25" customHeight="1" x14ac:dyDescent="0.2">
      <c r="A49" s="253" t="str">
        <f>IF(D49="","",'9'!AC262)</f>
        <v/>
      </c>
      <c r="B49" s="260"/>
      <c r="C49" s="256"/>
      <c r="D49" s="257"/>
      <c r="F49" s="72"/>
      <c r="G49" s="248"/>
      <c r="H49" s="226" t="str">
        <f>IF(G49="","",LOOKUP(G49,'9'!$GO$2:$GO$22,'9'!$GP$2:$GP$22))</f>
        <v/>
      </c>
      <c r="I49" s="227"/>
      <c r="J49" s="241"/>
      <c r="K49" s="72"/>
      <c r="L49" s="249"/>
      <c r="M49" s="226" t="str">
        <f>IF(L49="","",LOOKUP(L49,'9'!$GT$2:$GT$22,'9'!$GU$2:$GU$22))</f>
        <v/>
      </c>
      <c r="N49" s="227"/>
      <c r="Q49" s="250"/>
      <c r="R49" s="232" t="str">
        <f>IF(Q49="","",LOOKUP(Q49,'9'!$GX$2:$GX$4,'9'!$GY$2:$GY$4))</f>
        <v/>
      </c>
      <c r="U49" s="72"/>
      <c r="V49" s="251"/>
      <c r="W49" s="226" t="str">
        <f>IF(V49="","",LOOKUP(V49,'9'!$HB$2:$HB$22,'9'!$HC$2:$HC$22))</f>
        <v/>
      </c>
      <c r="X49" s="227"/>
      <c r="Y49" s="241"/>
      <c r="Z49" s="72"/>
      <c r="AA49" s="252"/>
      <c r="AB49" s="226" t="str">
        <f>IF(AA49="","",LOOKUP(AA49,'9'!$HF$2:$HF$22,'9'!$HG$2:$HG$22))</f>
        <v/>
      </c>
      <c r="AC49" s="227"/>
      <c r="AD49" s="236" t="str">
        <f t="shared" si="0"/>
        <v/>
      </c>
      <c r="AE49" s="678" t="str">
        <f>IF(A49="","",IF('9'!AA262=TRUE,'9'!$Y$220,"")&amp;IF('9'!AE262=TRUE,'9'!$AC$220,""))</f>
        <v/>
      </c>
      <c r="AF49" s="678"/>
    </row>
    <row r="50" spans="1:32" ht="23.25" customHeight="1" x14ac:dyDescent="0.2">
      <c r="A50" s="253" t="str">
        <f>IF(D50="","",'9'!AC263)</f>
        <v/>
      </c>
      <c r="B50" s="260"/>
      <c r="C50" s="258"/>
      <c r="D50" s="259"/>
      <c r="F50" s="72"/>
      <c r="G50" s="240"/>
      <c r="H50" s="226" t="str">
        <f>IF(G50="","",LOOKUP(G50,'9'!$GO$2:$GO$22,'9'!$GP$2:$GP$22))</f>
        <v/>
      </c>
      <c r="I50" s="227"/>
      <c r="J50" s="241"/>
      <c r="K50" s="72"/>
      <c r="L50" s="242"/>
      <c r="M50" s="226" t="str">
        <f>IF(L50="","",LOOKUP(L50,'9'!$GT$2:$GT$22,'9'!$GU$2:$GU$22))</f>
        <v/>
      </c>
      <c r="N50" s="227"/>
      <c r="Q50" s="243"/>
      <c r="R50" s="232" t="str">
        <f>IF(Q50="","",LOOKUP(Q50,'9'!$GX$2:$GX$4,'9'!$GY$2:$GY$4))</f>
        <v/>
      </c>
      <c r="U50" s="72"/>
      <c r="V50" s="244"/>
      <c r="W50" s="226" t="str">
        <f>IF(V50="","",LOOKUP(V50,'9'!$HB$2:$HB$22,'9'!$HC$2:$HC$22))</f>
        <v/>
      </c>
      <c r="X50" s="227"/>
      <c r="Y50" s="241"/>
      <c r="Z50" s="72"/>
      <c r="AA50" s="245"/>
      <c r="AB50" s="226" t="str">
        <f>IF(AA50="","",LOOKUP(AA50,'9'!$HF$2:$HF$22,'9'!$HG$2:$HG$22))</f>
        <v/>
      </c>
      <c r="AC50" s="227"/>
      <c r="AD50" s="236" t="str">
        <f t="shared" si="0"/>
        <v/>
      </c>
      <c r="AE50" s="678" t="str">
        <f>IF(A50="","",IF('9'!AA263=TRUE,'9'!$Y$220,"")&amp;IF('9'!AE263=TRUE,'9'!$AC$220,""))</f>
        <v/>
      </c>
      <c r="AF50" s="678"/>
    </row>
    <row r="51" spans="1:32" ht="23.25" customHeight="1" x14ac:dyDescent="0.2">
      <c r="A51" s="253" t="str">
        <f>IF(D51="","",'9'!AC264)</f>
        <v/>
      </c>
      <c r="B51" s="260"/>
      <c r="C51" s="256"/>
      <c r="D51" s="257"/>
      <c r="F51" s="72"/>
      <c r="G51" s="248"/>
      <c r="H51" s="226" t="str">
        <f>IF(G51="","",LOOKUP(G51,'9'!$GO$2:$GO$22,'9'!$GP$2:$GP$22))</f>
        <v/>
      </c>
      <c r="I51" s="227"/>
      <c r="J51" s="241"/>
      <c r="K51" s="72"/>
      <c r="L51" s="249"/>
      <c r="M51" s="226" t="str">
        <f>IF(L51="","",LOOKUP(L51,'9'!$GT$2:$GT$22,'9'!$GU$2:$GU$22))</f>
        <v/>
      </c>
      <c r="N51" s="227"/>
      <c r="Q51" s="250"/>
      <c r="R51" s="232" t="str">
        <f>IF(Q51="","",LOOKUP(Q51,'9'!$GX$2:$GX$4,'9'!$GY$2:$GY$4))</f>
        <v/>
      </c>
      <c r="U51" s="72"/>
      <c r="V51" s="251"/>
      <c r="W51" s="226" t="str">
        <f>IF(V51="","",LOOKUP(V51,'9'!$HB$2:$HB$22,'9'!$HC$2:$HC$22))</f>
        <v/>
      </c>
      <c r="X51" s="227"/>
      <c r="Y51" s="241"/>
      <c r="Z51" s="72"/>
      <c r="AA51" s="252"/>
      <c r="AB51" s="226" t="str">
        <f>IF(AA51="","",LOOKUP(AA51,'9'!$HF$2:$HF$22,'9'!$HG$2:$HG$22))</f>
        <v/>
      </c>
      <c r="AC51" s="227"/>
      <c r="AD51" s="236" t="str">
        <f t="shared" si="0"/>
        <v/>
      </c>
      <c r="AE51" s="678" t="str">
        <f>IF(A51="","",IF('9'!AA264=TRUE,'9'!$Y$220,"")&amp;IF('9'!AE264=TRUE,'9'!$AC$220,""))</f>
        <v/>
      </c>
      <c r="AF51" s="678"/>
    </row>
    <row r="52" spans="1:32" ht="23.25" customHeight="1" x14ac:dyDescent="0.2">
      <c r="A52" s="253" t="str">
        <f>IF(D52="","",'9'!AC265)</f>
        <v/>
      </c>
      <c r="B52" s="260"/>
      <c r="C52" s="258"/>
      <c r="D52" s="259"/>
      <c r="F52" s="72"/>
      <c r="G52" s="240"/>
      <c r="H52" s="226" t="str">
        <f>IF(G52="","",LOOKUP(G52,'9'!$GO$2:$GO$22,'9'!$GP$2:$GP$22))</f>
        <v/>
      </c>
      <c r="I52" s="227"/>
      <c r="J52" s="241"/>
      <c r="K52" s="72"/>
      <c r="L52" s="242"/>
      <c r="M52" s="226" t="str">
        <f>IF(L52="","",LOOKUP(L52,'9'!$GT$2:$GT$22,'9'!$GU$2:$GU$22))</f>
        <v/>
      </c>
      <c r="N52" s="227"/>
      <c r="Q52" s="243"/>
      <c r="R52" s="232" t="str">
        <f>IF(Q52="","",LOOKUP(Q52,'9'!$GX$2:$GX$4,'9'!$GY$2:$GY$4))</f>
        <v/>
      </c>
      <c r="U52" s="72"/>
      <c r="V52" s="244"/>
      <c r="W52" s="226" t="str">
        <f>IF(V52="","",LOOKUP(V52,'9'!$HB$2:$HB$22,'9'!$HC$2:$HC$22))</f>
        <v/>
      </c>
      <c r="X52" s="227"/>
      <c r="Y52" s="241"/>
      <c r="Z52" s="72"/>
      <c r="AA52" s="245"/>
      <c r="AB52" s="226" t="str">
        <f>IF(AA52="","",LOOKUP(AA52,'9'!$HF$2:$HF$22,'9'!$HG$2:$HG$22))</f>
        <v/>
      </c>
      <c r="AC52" s="227"/>
      <c r="AD52" s="236" t="str">
        <f t="shared" si="0"/>
        <v/>
      </c>
      <c r="AE52" s="678" t="str">
        <f>IF(A52="","",IF('9'!AA265=TRUE,'9'!$Y$220,"")&amp;IF('9'!AE265=TRUE,'9'!$AC$220,""))</f>
        <v/>
      </c>
      <c r="AF52" s="678"/>
    </row>
    <row r="53" spans="1:32" ht="23.25" customHeight="1" x14ac:dyDescent="0.2">
      <c r="A53" s="253" t="str">
        <f>IF(D53="","",'9'!AC266)</f>
        <v/>
      </c>
      <c r="B53" s="260"/>
      <c r="C53" s="256"/>
      <c r="D53" s="257"/>
      <c r="F53" s="72"/>
      <c r="G53" s="248"/>
      <c r="H53" s="226" t="str">
        <f>IF(G53="","",LOOKUP(G53,'9'!$GO$2:$GO$22,'9'!$GP$2:$GP$22))</f>
        <v/>
      </c>
      <c r="I53" s="227"/>
      <c r="J53" s="241"/>
      <c r="K53" s="72"/>
      <c r="L53" s="249"/>
      <c r="M53" s="226" t="str">
        <f>IF(L53="","",LOOKUP(L53,'9'!$GT$2:$GT$22,'9'!$GU$2:$GU$22))</f>
        <v/>
      </c>
      <c r="N53" s="227"/>
      <c r="Q53" s="250"/>
      <c r="R53" s="232" t="str">
        <f>IF(Q53="","",LOOKUP(Q53,'9'!$GX$2:$GX$4,'9'!$GY$2:$GY$4))</f>
        <v/>
      </c>
      <c r="U53" s="72"/>
      <c r="V53" s="251"/>
      <c r="W53" s="226" t="str">
        <f>IF(V53="","",LOOKUP(V53,'9'!$HB$2:$HB$22,'9'!$HC$2:$HC$22))</f>
        <v/>
      </c>
      <c r="X53" s="227"/>
      <c r="Y53" s="241"/>
      <c r="Z53" s="72"/>
      <c r="AA53" s="252"/>
      <c r="AB53" s="226" t="str">
        <f>IF(AA53="","",LOOKUP(AA53,'9'!$HF$2:$HF$22,'9'!$HG$2:$HG$22))</f>
        <v/>
      </c>
      <c r="AC53" s="227"/>
      <c r="AD53" s="236" t="str">
        <f t="shared" si="0"/>
        <v/>
      </c>
      <c r="AE53" s="678" t="str">
        <f>IF(A53="","",IF('9'!AA266=TRUE,'9'!$Y$220,"")&amp;IF('9'!AE266=TRUE,'9'!$AC$220,""))</f>
        <v/>
      </c>
      <c r="AF53" s="678"/>
    </row>
    <row r="54" spans="1:32" ht="23.25" customHeight="1" x14ac:dyDescent="0.2">
      <c r="A54" s="253" t="str">
        <f>IF(D54="","",'9'!AC267)</f>
        <v/>
      </c>
      <c r="B54" s="260"/>
      <c r="C54" s="258"/>
      <c r="D54" s="259"/>
      <c r="F54" s="72"/>
      <c r="G54" s="240"/>
      <c r="H54" s="226" t="str">
        <f>IF(G54="","",LOOKUP(G54,'9'!$GO$2:$GO$22,'9'!$GP$2:$GP$22))</f>
        <v/>
      </c>
      <c r="I54" s="227"/>
      <c r="J54" s="241"/>
      <c r="K54" s="72"/>
      <c r="L54" s="242"/>
      <c r="M54" s="226" t="str">
        <f>IF(L54="","",LOOKUP(L54,'9'!$GT$2:$GT$22,'9'!$GU$2:$GU$22))</f>
        <v/>
      </c>
      <c r="N54" s="227"/>
      <c r="Q54" s="243"/>
      <c r="R54" s="232" t="str">
        <f>IF(Q54="","",LOOKUP(Q54,'9'!$GX$2:$GX$4,'9'!$GY$2:$GY$4))</f>
        <v/>
      </c>
      <c r="U54" s="72"/>
      <c r="V54" s="244"/>
      <c r="W54" s="226" t="str">
        <f>IF(V54="","",LOOKUP(V54,'9'!$HB$2:$HB$22,'9'!$HC$2:$HC$22))</f>
        <v/>
      </c>
      <c r="X54" s="227"/>
      <c r="Y54" s="241"/>
      <c r="Z54" s="72"/>
      <c r="AA54" s="245"/>
      <c r="AB54" s="226" t="str">
        <f>IF(AA54="","",LOOKUP(AA54,'9'!$HF$2:$HF$22,'9'!$HG$2:$HG$22))</f>
        <v/>
      </c>
      <c r="AC54" s="227"/>
      <c r="AD54" s="236" t="str">
        <f t="shared" si="0"/>
        <v/>
      </c>
      <c r="AE54" s="678" t="str">
        <f>IF(A54="","",IF('9'!AA267=TRUE,'9'!$Y$220,"")&amp;IF('9'!AE267=TRUE,'9'!$AC$220,""))</f>
        <v/>
      </c>
      <c r="AF54" s="678"/>
    </row>
    <row r="55" spans="1:32" ht="23.25" customHeight="1" x14ac:dyDescent="0.2">
      <c r="A55" s="253" t="str">
        <f>IF(D55="","",'9'!AC268)</f>
        <v/>
      </c>
      <c r="B55" s="260"/>
      <c r="C55" s="256"/>
      <c r="D55" s="257"/>
      <c r="F55" s="72"/>
      <c r="G55" s="248"/>
      <c r="H55" s="226" t="str">
        <f>IF(G55="","",LOOKUP(G55,'9'!$GO$2:$GO$22,'9'!$GP$2:$GP$22))</f>
        <v/>
      </c>
      <c r="I55" s="227"/>
      <c r="J55" s="241"/>
      <c r="K55" s="72"/>
      <c r="L55" s="249"/>
      <c r="M55" s="226" t="str">
        <f>IF(L55="","",LOOKUP(L55,'9'!$GT$2:$GT$22,'9'!$GU$2:$GU$22))</f>
        <v/>
      </c>
      <c r="N55" s="227"/>
      <c r="Q55" s="250"/>
      <c r="R55" s="232" t="str">
        <f>IF(Q55="","",LOOKUP(Q55,'9'!$GX$2:$GX$4,'9'!$GY$2:$GY$4))</f>
        <v/>
      </c>
      <c r="U55" s="72"/>
      <c r="V55" s="251"/>
      <c r="W55" s="226" t="str">
        <f>IF(V55="","",LOOKUP(V55,'9'!$HB$2:$HB$22,'9'!$HC$2:$HC$22))</f>
        <v/>
      </c>
      <c r="X55" s="227"/>
      <c r="Y55" s="241"/>
      <c r="Z55" s="72"/>
      <c r="AA55" s="252"/>
      <c r="AB55" s="226" t="str">
        <f>IF(AA55="","",LOOKUP(AA55,'9'!$HF$2:$HF$22,'9'!$HG$2:$HG$22))</f>
        <v/>
      </c>
      <c r="AC55" s="227"/>
      <c r="AD55" s="236" t="str">
        <f t="shared" si="0"/>
        <v/>
      </c>
      <c r="AE55" s="678" t="str">
        <f>IF(A55="","",IF('9'!AA268=TRUE,'9'!$Y$220,"")&amp;IF('9'!AE268=TRUE,'9'!$AC$220,""))</f>
        <v/>
      </c>
      <c r="AF55" s="678"/>
    </row>
    <row r="56" spans="1:32" ht="23.25" customHeight="1" x14ac:dyDescent="0.2">
      <c r="A56" s="253" t="str">
        <f>IF(D56="","",'9'!AC269)</f>
        <v/>
      </c>
      <c r="B56" s="260"/>
      <c r="C56" s="258"/>
      <c r="D56" s="259"/>
      <c r="F56" s="72"/>
      <c r="G56" s="240"/>
      <c r="H56" s="226" t="str">
        <f>IF(G56="","",LOOKUP(G56,'9'!$GO$2:$GO$22,'9'!$GP$2:$GP$22))</f>
        <v/>
      </c>
      <c r="I56" s="227"/>
      <c r="J56" s="241"/>
      <c r="K56" s="72"/>
      <c r="L56" s="242"/>
      <c r="M56" s="226" t="str">
        <f>IF(L56="","",LOOKUP(L56,'9'!$GT$2:$GT$22,'9'!$GU$2:$GU$22))</f>
        <v/>
      </c>
      <c r="N56" s="227"/>
      <c r="Q56" s="243"/>
      <c r="R56" s="232" t="str">
        <f>IF(Q56="","",LOOKUP(Q56,'9'!$GX$2:$GX$4,'9'!$GY$2:$GY$4))</f>
        <v/>
      </c>
      <c r="U56" s="72"/>
      <c r="V56" s="244"/>
      <c r="W56" s="226" t="str">
        <f>IF(V56="","",LOOKUP(V56,'9'!$HB$2:$HB$22,'9'!$HC$2:$HC$22))</f>
        <v/>
      </c>
      <c r="X56" s="227"/>
      <c r="Y56" s="241"/>
      <c r="Z56" s="72"/>
      <c r="AA56" s="245"/>
      <c r="AB56" s="226" t="str">
        <f>IF(AA56="","",LOOKUP(AA56,'9'!$HF$2:$HF$22,'9'!$HG$2:$HG$22))</f>
        <v/>
      </c>
      <c r="AC56" s="227"/>
      <c r="AD56" s="236" t="str">
        <f t="shared" si="0"/>
        <v/>
      </c>
      <c r="AE56" s="678" t="str">
        <f>IF(A56="","",IF('9'!AA269=TRUE,'9'!$Y$220,"")&amp;IF('9'!AE269=TRUE,'9'!$AC$220,""))</f>
        <v/>
      </c>
      <c r="AF56" s="678"/>
    </row>
    <row r="57" spans="1:32" ht="23.25" customHeight="1" x14ac:dyDescent="0.2">
      <c r="A57" s="253" t="str">
        <f>IF(D57="","",'9'!AC270)</f>
        <v/>
      </c>
      <c r="B57" s="260"/>
      <c r="C57" s="256"/>
      <c r="D57" s="257"/>
      <c r="F57" s="72"/>
      <c r="G57" s="248"/>
      <c r="H57" s="226" t="str">
        <f>IF(G57="","",LOOKUP(G57,'9'!$GO$2:$GO$22,'9'!$GP$2:$GP$22))</f>
        <v/>
      </c>
      <c r="I57" s="227"/>
      <c r="J57" s="241"/>
      <c r="K57" s="72"/>
      <c r="L57" s="249"/>
      <c r="M57" s="226" t="str">
        <f>IF(L57="","",LOOKUP(L57,'9'!$GT$2:$GT$22,'9'!$GU$2:$GU$22))</f>
        <v/>
      </c>
      <c r="N57" s="227"/>
      <c r="Q57" s="250"/>
      <c r="R57" s="232" t="str">
        <f>IF(Q57="","",LOOKUP(Q57,'9'!$GX$2:$GX$4,'9'!$GY$2:$GY$4))</f>
        <v/>
      </c>
      <c r="U57" s="72"/>
      <c r="V57" s="251"/>
      <c r="W57" s="226" t="str">
        <f>IF(V57="","",LOOKUP(V57,'9'!$HB$2:$HB$22,'9'!$HC$2:$HC$22))</f>
        <v/>
      </c>
      <c r="X57" s="227"/>
      <c r="Y57" s="241"/>
      <c r="Z57" s="72"/>
      <c r="AA57" s="252"/>
      <c r="AB57" s="226" t="str">
        <f>IF(AA57="","",LOOKUP(AA57,'9'!$HF$2:$HF$22,'9'!$HG$2:$HG$22))</f>
        <v/>
      </c>
      <c r="AC57" s="227"/>
      <c r="AD57" s="236" t="str">
        <f t="shared" si="0"/>
        <v/>
      </c>
      <c r="AE57" s="678" t="str">
        <f>IF(A57="","",IF('9'!AA270=TRUE,'9'!$Y$220,"")&amp;IF('9'!AE270=TRUE,'9'!$AC$220,""))</f>
        <v/>
      </c>
      <c r="AF57" s="678"/>
    </row>
    <row r="58" spans="1:32" ht="23.25" customHeight="1" x14ac:dyDescent="0.2">
      <c r="A58" s="253" t="str">
        <f>IF(D58="","",'9'!AC271)</f>
        <v/>
      </c>
      <c r="B58" s="260"/>
      <c r="C58" s="258"/>
      <c r="D58" s="259"/>
      <c r="F58" s="72"/>
      <c r="G58" s="240"/>
      <c r="H58" s="226" t="str">
        <f>IF(G58="","",LOOKUP(G58,'9'!$GO$2:$GO$22,'9'!$GP$2:$GP$22))</f>
        <v/>
      </c>
      <c r="I58" s="227"/>
      <c r="J58" s="241"/>
      <c r="K58" s="72"/>
      <c r="L58" s="242"/>
      <c r="M58" s="226" t="str">
        <f>IF(L58="","",LOOKUP(L58,'9'!$GT$2:$GT$22,'9'!$GU$2:$GU$22))</f>
        <v/>
      </c>
      <c r="N58" s="227"/>
      <c r="Q58" s="243"/>
      <c r="R58" s="232" t="str">
        <f>IF(Q58="","",LOOKUP(Q58,'9'!$GX$2:$GX$4,'9'!$GY$2:$GY$4))</f>
        <v/>
      </c>
      <c r="U58" s="72"/>
      <c r="V58" s="244"/>
      <c r="W58" s="226" t="str">
        <f>IF(V58="","",LOOKUP(V58,'9'!$HB$2:$HB$22,'9'!$HC$2:$HC$22))</f>
        <v/>
      </c>
      <c r="X58" s="227"/>
      <c r="Y58" s="241"/>
      <c r="Z58" s="72"/>
      <c r="AA58" s="245"/>
      <c r="AB58" s="226" t="str">
        <f>IF(AA58="","",LOOKUP(AA58,'9'!$HF$2:$HF$22,'9'!$HG$2:$HG$22))</f>
        <v/>
      </c>
      <c r="AC58" s="227"/>
      <c r="AD58" s="236" t="str">
        <f t="shared" si="0"/>
        <v/>
      </c>
      <c r="AE58" s="678" t="str">
        <f>IF(A58="","",IF('9'!AA271=TRUE,'9'!$Y$220,"")&amp;IF('9'!AE271=TRUE,'9'!$AC$220,""))</f>
        <v/>
      </c>
      <c r="AF58" s="678"/>
    </row>
    <row r="59" spans="1:32" x14ac:dyDescent="0.2">
      <c r="A59" s="261"/>
      <c r="F59" s="262"/>
      <c r="G59" s="263"/>
      <c r="H59" s="263"/>
      <c r="I59" s="264"/>
      <c r="K59" s="262"/>
      <c r="L59" s="263"/>
      <c r="M59" s="263"/>
      <c r="N59" s="264"/>
      <c r="U59" s="262"/>
      <c r="V59" s="263"/>
      <c r="W59" s="263"/>
      <c r="X59" s="264"/>
      <c r="Z59" s="262"/>
      <c r="AA59" s="263"/>
      <c r="AB59" s="263"/>
      <c r="AC59" s="264"/>
      <c r="AE59" s="114"/>
      <c r="AF59" s="114"/>
    </row>
    <row r="60" spans="1:32" x14ac:dyDescent="0.2">
      <c r="A60" s="261"/>
      <c r="C60" s="62">
        <f>COUNTIF(C9:C58,"")</f>
        <v>50</v>
      </c>
      <c r="D60" s="62">
        <f>COUNTIF(D9:D58,"")</f>
        <v>50</v>
      </c>
      <c r="G60" s="62">
        <f>COUNTIF(G9:G58,"")</f>
        <v>50</v>
      </c>
      <c r="L60" s="62">
        <f>COUNTIF(L9:L58,"")</f>
        <v>50</v>
      </c>
      <c r="Q60" s="62">
        <f>COUNTIF(Q9:Q58,"")</f>
        <v>50</v>
      </c>
      <c r="V60" s="62">
        <f>COUNTIF(V9:V58,"")</f>
        <v>50</v>
      </c>
      <c r="AA60" s="62">
        <f>COUNTIF(AA9:AA58,"")</f>
        <v>50</v>
      </c>
      <c r="AB60" s="62">
        <f>SUM(C60:AA60)/7</f>
        <v>50</v>
      </c>
      <c r="AE60" s="114"/>
      <c r="AF60" s="114"/>
    </row>
    <row r="61" spans="1:32" x14ac:dyDescent="0.2">
      <c r="A61" s="261"/>
      <c r="C61" s="62">
        <f>IF(C60=$AB$60,1,0)</f>
        <v>1</v>
      </c>
      <c r="D61" s="62">
        <f>IF(D60=$AB$60,1,0)</f>
        <v>1</v>
      </c>
      <c r="G61" s="62">
        <f>IF(G60=$AB$60,1,0)</f>
        <v>1</v>
      </c>
      <c r="L61" s="62">
        <f>IF(L60=$AB$60,1,0)</f>
        <v>1</v>
      </c>
      <c r="Q61" s="62">
        <f>IF(Q60=$AB$60,1,0)</f>
        <v>1</v>
      </c>
      <c r="V61" s="62">
        <f>IF(V60=$AB$60,1,0)</f>
        <v>1</v>
      </c>
      <c r="AA61" s="62">
        <f>IF(AA60=$AB$60,1,0)</f>
        <v>1</v>
      </c>
      <c r="AB61" s="265" t="str">
        <f>IF(AB60=50,"",SUM(C61:AA61))</f>
        <v/>
      </c>
      <c r="AE61" s="114"/>
      <c r="AF61" s="114"/>
    </row>
    <row r="62" spans="1:32" x14ac:dyDescent="0.2">
      <c r="A62" s="261"/>
      <c r="AE62" s="114"/>
      <c r="AF62" s="114"/>
    </row>
    <row r="63" spans="1:32" x14ac:dyDescent="0.2">
      <c r="A63" s="261"/>
      <c r="AE63" s="114"/>
      <c r="AF63" s="114"/>
    </row>
    <row r="64" spans="1:32" x14ac:dyDescent="0.2">
      <c r="A64" s="261"/>
      <c r="AE64" s="114"/>
      <c r="AF64" s="114"/>
    </row>
    <row r="65" spans="31:32" x14ac:dyDescent="0.2">
      <c r="AE65" s="114"/>
      <c r="AF65" s="114"/>
    </row>
    <row r="66" spans="31:32" x14ac:dyDescent="0.2">
      <c r="AE66" s="114"/>
      <c r="AF66" s="114"/>
    </row>
    <row r="67" spans="31:32" x14ac:dyDescent="0.2">
      <c r="AE67" s="114"/>
      <c r="AF67" s="114"/>
    </row>
    <row r="68" spans="31:32" x14ac:dyDescent="0.2">
      <c r="AE68" s="114"/>
      <c r="AF68" s="114"/>
    </row>
    <row r="69" spans="31:32" x14ac:dyDescent="0.2">
      <c r="AE69" s="114"/>
      <c r="AF69" s="114"/>
    </row>
    <row r="70" spans="31:32" x14ac:dyDescent="0.2">
      <c r="AE70" s="114"/>
      <c r="AF70" s="114"/>
    </row>
    <row r="71" spans="31:32" x14ac:dyDescent="0.2">
      <c r="AE71" s="114"/>
      <c r="AF71" s="114"/>
    </row>
    <row r="72" spans="31:32" x14ac:dyDescent="0.2">
      <c r="AE72" s="114"/>
      <c r="AF72" s="114"/>
    </row>
    <row r="73" spans="31:32" x14ac:dyDescent="0.2">
      <c r="AE73" s="114"/>
      <c r="AF73" s="114"/>
    </row>
    <row r="74" spans="31:32" x14ac:dyDescent="0.2">
      <c r="AE74" s="114"/>
      <c r="AF74" s="114"/>
    </row>
    <row r="75" spans="31:32" x14ac:dyDescent="0.2">
      <c r="AE75" s="114"/>
      <c r="AF75" s="114"/>
    </row>
    <row r="76" spans="31:32" x14ac:dyDescent="0.2">
      <c r="AE76" s="114"/>
      <c r="AF76" s="114"/>
    </row>
    <row r="77" spans="31:32" x14ac:dyDescent="0.2">
      <c r="AE77" s="114"/>
      <c r="AF77" s="114"/>
    </row>
  </sheetData>
  <sheetProtection password="C55E" sheet="1" objects="1" scenarios="1" selectLockedCells="1"/>
  <mergeCells count="68">
    <mergeCell ref="A1:C1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C7:C8"/>
    <mergeCell ref="D7:D8"/>
    <mergeCell ref="G7:H7"/>
    <mergeCell ref="L7:M7"/>
    <mergeCell ref="V7:W7"/>
    <mergeCell ref="AE18:AF18"/>
    <mergeCell ref="AE19:AF19"/>
    <mergeCell ref="AE12:AF12"/>
    <mergeCell ref="AG9:AG10"/>
    <mergeCell ref="AE10:AF10"/>
    <mergeCell ref="AE11:AF11"/>
    <mergeCell ref="AE9:AF9"/>
    <mergeCell ref="AE15:AF15"/>
    <mergeCell ref="AE16:AF16"/>
    <mergeCell ref="AE17:AF17"/>
    <mergeCell ref="AA7:AB7"/>
    <mergeCell ref="AE35:AF35"/>
    <mergeCell ref="AE20:AF20"/>
    <mergeCell ref="AE21:AF21"/>
    <mergeCell ref="AE22:AF22"/>
    <mergeCell ref="AE23:AF23"/>
    <mergeCell ref="AE30:AF30"/>
    <mergeCell ref="AE31:AF31"/>
    <mergeCell ref="AE32:AF32"/>
    <mergeCell ref="AE33:AF33"/>
    <mergeCell ref="AE34:AF34"/>
    <mergeCell ref="AE25:AF25"/>
    <mergeCell ref="AE26:AF26"/>
    <mergeCell ref="AE27:AF27"/>
    <mergeCell ref="AE28:AF28"/>
    <mergeCell ref="AE29:AF29"/>
    <mergeCell ref="AE24:AF24"/>
    <mergeCell ref="AE13:AF13"/>
    <mergeCell ref="AE14:AF14"/>
    <mergeCell ref="AE48:AF48"/>
    <mergeCell ref="AE37:AF37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36:AF36"/>
    <mergeCell ref="AE55:AF55"/>
    <mergeCell ref="AE56:AF56"/>
    <mergeCell ref="AE57:AF57"/>
    <mergeCell ref="AE58:AF58"/>
    <mergeCell ref="AE49:AF49"/>
    <mergeCell ref="AE50:AF50"/>
    <mergeCell ref="AE51:AF51"/>
    <mergeCell ref="AE52:AF52"/>
    <mergeCell ref="AE53:AF53"/>
    <mergeCell ref="AE54:AF54"/>
  </mergeCells>
  <conditionalFormatting sqref="H9:H58">
    <cfRule type="expression" dxfId="104" priority="1" stopIfTrue="1">
      <formula>IF($G1="",FALSE,TRUE)</formula>
    </cfRule>
  </conditionalFormatting>
  <conditionalFormatting sqref="M9:M58">
    <cfRule type="expression" dxfId="103" priority="2" stopIfTrue="1">
      <formula>IF($L1="",FALSE,TRUE)</formula>
    </cfRule>
  </conditionalFormatting>
  <conditionalFormatting sqref="R9:R58">
    <cfRule type="expression" dxfId="102" priority="3" stopIfTrue="1">
      <formula>IF($Q1="",FALSE,TRUE)</formula>
    </cfRule>
  </conditionalFormatting>
  <conditionalFormatting sqref="W9:W58">
    <cfRule type="expression" dxfId="101" priority="4" stopIfTrue="1">
      <formula>IF($V1="",FALSE,TRUE)</formula>
    </cfRule>
  </conditionalFormatting>
  <conditionalFormatting sqref="AB9:AB58">
    <cfRule type="expression" dxfId="100" priority="5" stopIfTrue="1">
      <formula>IF($AA1="",FALSE,TRUE)</formula>
    </cfRule>
  </conditionalFormatting>
  <conditionalFormatting sqref="J9:J58 Y9:Y58">
    <cfRule type="cellIs" dxfId="99" priority="6" stopIfTrue="1" operator="equal">
      <formula>"END TIME cannot equal START TIME"</formula>
    </cfRule>
  </conditionalFormatting>
  <conditionalFormatting sqref="L3:M4">
    <cfRule type="cellIs" dxfId="98" priority="7" stopIfTrue="1" operator="equal">
      <formula>"Not in school?"</formula>
    </cfRule>
  </conditionalFormatting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4" name="Check Box 58">
              <controlPr defaultSize="0" autoFill="0" autoLine="0" autoPict="0">
                <anchor moveWithCells="1" sizeWithCells="1">
                  <from>
                    <xdr:col>7</xdr:col>
                    <xdr:colOff>190500</xdr:colOff>
                    <xdr:row>2</xdr:row>
                    <xdr:rowOff>9525</xdr:rowOff>
                  </from>
                  <to>
                    <xdr:col>10</xdr:col>
                    <xdr:colOff>47625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5" name="Check Box 59">
              <controlPr defaultSize="0" autoFill="0" autoLine="0" autoPict="0">
                <anchor moveWithCells="1" sizeWithCells="1">
                  <from>
                    <xdr:col>7</xdr:col>
                    <xdr:colOff>190500</xdr:colOff>
                    <xdr:row>0</xdr:row>
                    <xdr:rowOff>0</xdr:rowOff>
                  </from>
                  <to>
                    <xdr:col>11</xdr:col>
                    <xdr:colOff>9525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6" name="Check Box 60">
              <controlPr defaultSize="0" autoFill="0" autoLine="0" autoPict="0">
                <anchor moveWithCells="1" sizeWithCells="1">
                  <from>
                    <xdr:col>11</xdr:col>
                    <xdr:colOff>85725</xdr:colOff>
                    <xdr:row>0</xdr:row>
                    <xdr:rowOff>0</xdr:rowOff>
                  </from>
                  <to>
                    <xdr:col>12</xdr:col>
                    <xdr:colOff>419100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10</vt:i4>
      </vt:variant>
    </vt:vector>
  </HeadingPairs>
  <TitlesOfParts>
    <vt:vector size="33" baseType="lpstr">
      <vt:lpstr>Report</vt:lpstr>
      <vt:lpstr>9</vt:lpstr>
      <vt:lpstr>TableContents</vt:lpstr>
      <vt:lpstr>StudentInfo</vt:lpstr>
      <vt:lpstr>DateTime</vt:lpstr>
      <vt:lpstr>Criteria</vt:lpstr>
      <vt:lpstr>Calendar</vt:lpstr>
      <vt:lpstr>PaperForm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Context</vt:lpstr>
      <vt:lpstr>Gender</vt:lpstr>
      <vt:lpstr>Grade</vt:lpstr>
      <vt:lpstr>Calendar!Print_Area</vt:lpstr>
      <vt:lpstr>Criteria!Print_Area</vt:lpstr>
      <vt:lpstr>DateTime!Print_Area</vt:lpstr>
      <vt:lpstr>PaperForm!Print_Area</vt:lpstr>
      <vt:lpstr>Report!Print_Area</vt:lpstr>
      <vt:lpstr>StudentInfo!Print_Area</vt:lpstr>
      <vt:lpstr>TableContents!Print_Area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wilsond</dc:creator>
  <cp:lastModifiedBy>User</cp:lastModifiedBy>
  <cp:lastPrinted>2014-05-06T14:53:50Z</cp:lastPrinted>
  <dcterms:created xsi:type="dcterms:W3CDTF">2011-09-08T21:27:17Z</dcterms:created>
  <dcterms:modified xsi:type="dcterms:W3CDTF">2016-02-03T15:38:20Z</dcterms:modified>
</cp:coreProperties>
</file>